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30" yWindow="285" windowWidth="19200" windowHeight="11760"/>
  </bookViews>
  <sheets>
    <sheet name="III Tool Overview" sheetId="1" r:id="rId1"/>
    <sheet name="RII" sheetId="9" r:id="rId2"/>
    <sheet name="Notes " sheetId="15" r:id="rId3"/>
    <sheet name="Calculations" sheetId="5" r:id="rId4"/>
    <sheet name="Targeting" sheetId="8" r:id="rId5"/>
    <sheet name="Baseline_Data_2012" sheetId="13" r:id="rId6"/>
    <sheet name="Prevalence" sheetId="4" r:id="rId7"/>
    <sheet name="LookUpData_Pop" sheetId="7" r:id="rId8"/>
  </sheets>
  <functionGroups builtInGroupCount="17"/>
  <definedNames>
    <definedName name="_ftn1" localSheetId="2">'Notes '!$B$11</definedName>
    <definedName name="_ftnref1" localSheetId="2">'Notes '!$B$8</definedName>
    <definedName name="GeogList">LookUpData_Pop!$B$1:$L$1</definedName>
    <definedName name="_xlnm.Print_Area" localSheetId="0">'III Tool Overview'!$B$2:$K$48</definedName>
  </definedNames>
  <calcPr calcId="145621"/>
</workbook>
</file>

<file path=xl/calcChain.xml><?xml version="1.0" encoding="utf-8"?>
<calcChain xmlns="http://schemas.openxmlformats.org/spreadsheetml/2006/main">
  <c r="D29" i="1" l="1"/>
  <c r="D30" i="1"/>
  <c r="D28" i="1"/>
  <c r="C37" i="1" l="1"/>
  <c r="I11" i="1" l="1"/>
  <c r="D32" i="1" l="1"/>
  <c r="B269" i="13"/>
  <c r="B268" i="13"/>
  <c r="B267" i="13"/>
  <c r="B266" i="13"/>
  <c r="B265" i="13"/>
  <c r="B264" i="13"/>
  <c r="B263" i="13"/>
  <c r="B262" i="13"/>
  <c r="B261" i="13"/>
  <c r="B260" i="13"/>
  <c r="B259" i="13"/>
  <c r="B258" i="13"/>
  <c r="B257" i="13"/>
  <c r="B256" i="13"/>
  <c r="B255" i="13"/>
  <c r="B254" i="13"/>
  <c r="B249" i="13"/>
  <c r="B248" i="13"/>
  <c r="B247" i="13"/>
  <c r="B246" i="13"/>
  <c r="B245" i="13"/>
  <c r="B244" i="13"/>
  <c r="B243" i="13"/>
  <c r="B242" i="13"/>
  <c r="B241" i="13"/>
  <c r="B240" i="13"/>
  <c r="B239" i="13"/>
  <c r="B238" i="13"/>
  <c r="B237" i="13"/>
  <c r="B236" i="13"/>
  <c r="B235" i="13"/>
  <c r="B234" i="13"/>
  <c r="B228" i="13"/>
  <c r="B227" i="13"/>
  <c r="B226" i="13"/>
  <c r="B225" i="13"/>
  <c r="B224" i="13"/>
  <c r="B223" i="13"/>
  <c r="B222" i="13"/>
  <c r="B221" i="13"/>
  <c r="B220" i="13"/>
  <c r="B219" i="13"/>
  <c r="B218" i="13"/>
  <c r="B217" i="13"/>
  <c r="B216" i="13"/>
  <c r="B215" i="13"/>
  <c r="B214" i="13"/>
  <c r="B213" i="13"/>
  <c r="B208" i="13"/>
  <c r="B207" i="13"/>
  <c r="B206" i="13"/>
  <c r="B205" i="13"/>
  <c r="B204" i="13"/>
  <c r="B203" i="13"/>
  <c r="B202" i="13"/>
  <c r="B201" i="13"/>
  <c r="B200" i="13"/>
  <c r="B199" i="13"/>
  <c r="B198" i="13"/>
  <c r="B197" i="13"/>
  <c r="B196" i="13"/>
  <c r="B195" i="13"/>
  <c r="B194" i="13"/>
  <c r="B193" i="13"/>
  <c r="B187" i="13"/>
  <c r="B186" i="13"/>
  <c r="B185" i="13"/>
  <c r="B184" i="13"/>
  <c r="B183" i="13"/>
  <c r="B182" i="13"/>
  <c r="B181" i="13"/>
  <c r="B180" i="13"/>
  <c r="B179" i="13"/>
  <c r="B178" i="13"/>
  <c r="B177" i="13"/>
  <c r="B176" i="13"/>
  <c r="B175" i="13"/>
  <c r="B174" i="13"/>
  <c r="B173" i="13"/>
  <c r="B172" i="13"/>
  <c r="V167" i="13"/>
  <c r="B167" i="13"/>
  <c r="V166" i="13"/>
  <c r="B166" i="13"/>
  <c r="V165" i="13"/>
  <c r="B165" i="13"/>
  <c r="V164" i="13"/>
  <c r="B164" i="13"/>
  <c r="V163" i="13"/>
  <c r="B163" i="13"/>
  <c r="V162" i="13"/>
  <c r="B162" i="13"/>
  <c r="B161" i="13"/>
  <c r="B160" i="13"/>
  <c r="B159" i="13"/>
  <c r="B158" i="13"/>
  <c r="B157" i="13"/>
  <c r="B156" i="13"/>
  <c r="B155" i="13"/>
  <c r="B154" i="13"/>
  <c r="B153" i="13"/>
  <c r="B152" i="13"/>
  <c r="B146" i="13"/>
  <c r="B145" i="13"/>
  <c r="B144" i="13"/>
  <c r="B143" i="13"/>
  <c r="B142" i="13"/>
  <c r="B141" i="13"/>
  <c r="B140" i="13"/>
  <c r="B139" i="13"/>
  <c r="B138" i="13"/>
  <c r="B137" i="13"/>
  <c r="B136" i="13"/>
  <c r="B135" i="13"/>
  <c r="B134" i="13"/>
  <c r="B133" i="13"/>
  <c r="B132" i="13"/>
  <c r="B131" i="13"/>
  <c r="B126" i="13"/>
  <c r="B125" i="13"/>
  <c r="B124" i="13"/>
  <c r="B123" i="13"/>
  <c r="B122" i="13"/>
  <c r="B121" i="13"/>
  <c r="B120" i="13"/>
  <c r="B119" i="13"/>
  <c r="B118" i="13"/>
  <c r="B117" i="13"/>
  <c r="B116" i="13"/>
  <c r="B115" i="13"/>
  <c r="B114" i="13"/>
  <c r="B113" i="13"/>
  <c r="B112" i="13"/>
  <c r="B111" i="13"/>
  <c r="B105" i="13"/>
  <c r="B104" i="13"/>
  <c r="B103" i="13"/>
  <c r="B102" i="13"/>
  <c r="B101" i="13"/>
  <c r="B100" i="13"/>
  <c r="B99" i="13"/>
  <c r="B98" i="13"/>
  <c r="B97" i="13"/>
  <c r="B96" i="13"/>
  <c r="B95" i="13"/>
  <c r="B94" i="13"/>
  <c r="B93" i="13"/>
  <c r="B92" i="13"/>
  <c r="B91" i="13"/>
  <c r="B90" i="13"/>
  <c r="B71" i="13"/>
  <c r="B72" i="13"/>
  <c r="B73" i="13"/>
  <c r="B74" i="13"/>
  <c r="B75" i="13"/>
  <c r="B76" i="13"/>
  <c r="B77" i="13"/>
  <c r="B78" i="13"/>
  <c r="B79" i="13"/>
  <c r="B80" i="13"/>
  <c r="B81" i="13"/>
  <c r="B82" i="13"/>
  <c r="B83" i="13"/>
  <c r="B84" i="13"/>
  <c r="B85" i="13"/>
  <c r="B70" i="13"/>
  <c r="AY12" i="13"/>
  <c r="AZ12" i="13"/>
  <c r="BA12" i="13"/>
  <c r="BB12" i="13"/>
  <c r="BC12" i="13"/>
  <c r="BD12" i="13"/>
  <c r="BE12" i="13"/>
  <c r="BF12" i="13"/>
  <c r="BG12" i="13"/>
  <c r="BH12" i="13"/>
  <c r="BI12" i="13"/>
  <c r="BJ12" i="13"/>
  <c r="BK12" i="13"/>
  <c r="BL12" i="13"/>
  <c r="BM12" i="13"/>
  <c r="BN12" i="13"/>
  <c r="BO12" i="13"/>
  <c r="BP12" i="13"/>
  <c r="BQ12" i="13"/>
  <c r="BR12" i="13"/>
  <c r="BS12" i="13"/>
  <c r="BT12" i="13"/>
  <c r="BU12" i="13"/>
  <c r="BV12" i="13"/>
  <c r="BW12" i="13"/>
  <c r="BX12" i="13"/>
  <c r="BY12" i="13"/>
  <c r="BZ12" i="13"/>
  <c r="CA12" i="13"/>
  <c r="CB12" i="13"/>
  <c r="CC12" i="13"/>
  <c r="CD12" i="13"/>
  <c r="CE12" i="13"/>
  <c r="CF12" i="13"/>
  <c r="CG12" i="13"/>
  <c r="CH12" i="13"/>
  <c r="CI12" i="13"/>
  <c r="CJ12" i="13"/>
  <c r="CK12" i="13"/>
  <c r="CL12" i="13"/>
  <c r="CM12" i="13"/>
  <c r="CN12" i="13"/>
  <c r="CO12" i="13"/>
  <c r="CP12" i="13"/>
  <c r="CQ12" i="13"/>
  <c r="CR12" i="13"/>
  <c r="AY13" i="13"/>
  <c r="AZ13" i="13"/>
  <c r="BA13" i="13"/>
  <c r="BB13" i="13"/>
  <c r="BC13" i="13"/>
  <c r="BD13" i="13"/>
  <c r="BE13" i="13"/>
  <c r="BF13" i="13"/>
  <c r="BG13" i="13"/>
  <c r="BH13" i="13"/>
  <c r="BI13" i="13"/>
  <c r="BJ13" i="13"/>
  <c r="BK13" i="13"/>
  <c r="BL13" i="13"/>
  <c r="BM13" i="13"/>
  <c r="BN13" i="13"/>
  <c r="BO13" i="13"/>
  <c r="BP13" i="13"/>
  <c r="BQ13" i="13"/>
  <c r="BR13" i="13"/>
  <c r="BS13" i="13"/>
  <c r="BT13" i="13"/>
  <c r="BU13" i="13"/>
  <c r="BV13" i="13"/>
  <c r="BW13" i="13"/>
  <c r="BX13" i="13"/>
  <c r="BY13" i="13"/>
  <c r="BZ13" i="13"/>
  <c r="CA13" i="13"/>
  <c r="CB13" i="13"/>
  <c r="CC13" i="13"/>
  <c r="CD13" i="13"/>
  <c r="CE13" i="13"/>
  <c r="CF13" i="13"/>
  <c r="CG13" i="13"/>
  <c r="CH13" i="13"/>
  <c r="CI13" i="13"/>
  <c r="CJ13" i="13"/>
  <c r="CK13" i="13"/>
  <c r="CL13" i="13"/>
  <c r="CM13" i="13"/>
  <c r="CN13" i="13"/>
  <c r="CO13" i="13"/>
  <c r="CP13" i="13"/>
  <c r="CQ13" i="13"/>
  <c r="CR13" i="13"/>
  <c r="AY14" i="13"/>
  <c r="AZ14" i="13"/>
  <c r="BA14" i="13"/>
  <c r="BB14" i="13"/>
  <c r="BC14" i="13"/>
  <c r="BD14" i="13"/>
  <c r="BE14" i="13"/>
  <c r="BF14" i="13"/>
  <c r="BG14" i="13"/>
  <c r="BH14" i="13"/>
  <c r="BI14" i="13"/>
  <c r="BJ14" i="13"/>
  <c r="BK14" i="13"/>
  <c r="BL14" i="13"/>
  <c r="BM14" i="13"/>
  <c r="BN14" i="13"/>
  <c r="BO14" i="13"/>
  <c r="BP14" i="13"/>
  <c r="BQ14" i="13"/>
  <c r="BR14" i="13"/>
  <c r="BS14" i="13"/>
  <c r="BT14" i="13"/>
  <c r="BU14" i="13"/>
  <c r="BV14" i="13"/>
  <c r="BW14" i="13"/>
  <c r="BX14" i="13"/>
  <c r="BY14" i="13"/>
  <c r="BZ14" i="13"/>
  <c r="CA14" i="13"/>
  <c r="CB14" i="13"/>
  <c r="CC14" i="13"/>
  <c r="CD14" i="13"/>
  <c r="CE14" i="13"/>
  <c r="CF14" i="13"/>
  <c r="CG14" i="13"/>
  <c r="CH14" i="13"/>
  <c r="CI14" i="13"/>
  <c r="CJ14" i="13"/>
  <c r="CK14" i="13"/>
  <c r="CL14" i="13"/>
  <c r="CM14" i="13"/>
  <c r="CN14" i="13"/>
  <c r="CO14" i="13"/>
  <c r="CP14" i="13"/>
  <c r="CQ14" i="13"/>
  <c r="CR14" i="13"/>
  <c r="AY15" i="13"/>
  <c r="AZ15" i="13"/>
  <c r="BA15" i="13"/>
  <c r="BB15" i="13"/>
  <c r="BC15" i="13"/>
  <c r="BD15" i="13"/>
  <c r="BE15" i="13"/>
  <c r="BF15" i="13"/>
  <c r="BG15" i="13"/>
  <c r="BH15" i="13"/>
  <c r="BI15" i="13"/>
  <c r="BJ15" i="13"/>
  <c r="BK15" i="13"/>
  <c r="BL15" i="13"/>
  <c r="BM15" i="13"/>
  <c r="BN15" i="13"/>
  <c r="BO15" i="13"/>
  <c r="BP15" i="13"/>
  <c r="BQ15" i="13"/>
  <c r="BR15" i="13"/>
  <c r="BS15" i="13"/>
  <c r="BT15" i="13"/>
  <c r="BU15" i="13"/>
  <c r="BV15" i="13"/>
  <c r="BW15" i="13"/>
  <c r="BX15" i="13"/>
  <c r="BY15" i="13"/>
  <c r="BZ15" i="13"/>
  <c r="CA15" i="13"/>
  <c r="CB15" i="13"/>
  <c r="CC15" i="13"/>
  <c r="CD15" i="13"/>
  <c r="CE15" i="13"/>
  <c r="CF15" i="13"/>
  <c r="CG15" i="13"/>
  <c r="CH15" i="13"/>
  <c r="CI15" i="13"/>
  <c r="CJ15" i="13"/>
  <c r="CK15" i="13"/>
  <c r="CL15" i="13"/>
  <c r="CM15" i="13"/>
  <c r="CN15" i="13"/>
  <c r="CO15" i="13"/>
  <c r="CP15" i="13"/>
  <c r="CQ15" i="13"/>
  <c r="CR15" i="13"/>
  <c r="AY16" i="13"/>
  <c r="AZ16" i="13"/>
  <c r="BA16" i="13"/>
  <c r="BB16" i="13"/>
  <c r="BC16" i="13"/>
  <c r="BD16" i="13"/>
  <c r="BE16" i="13"/>
  <c r="BF16" i="13"/>
  <c r="BG16" i="13"/>
  <c r="BH16" i="13"/>
  <c r="BI16" i="13"/>
  <c r="BJ16" i="13"/>
  <c r="BK16" i="13"/>
  <c r="BL16" i="13"/>
  <c r="BM16" i="13"/>
  <c r="BN16" i="13"/>
  <c r="BO16" i="13"/>
  <c r="BP16" i="13"/>
  <c r="BQ16" i="13"/>
  <c r="BR16" i="13"/>
  <c r="BS16" i="13"/>
  <c r="BT16" i="13"/>
  <c r="BU16" i="13"/>
  <c r="BV16" i="13"/>
  <c r="BW16" i="13"/>
  <c r="BX16" i="13"/>
  <c r="BY16" i="13"/>
  <c r="BZ16" i="13"/>
  <c r="CA16" i="13"/>
  <c r="CB16" i="13"/>
  <c r="CC16" i="13"/>
  <c r="CD16" i="13"/>
  <c r="CE16" i="13"/>
  <c r="CF16" i="13"/>
  <c r="CG16" i="13"/>
  <c r="CH16" i="13"/>
  <c r="CI16" i="13"/>
  <c r="CJ16" i="13"/>
  <c r="CK16" i="13"/>
  <c r="CL16" i="13"/>
  <c r="CM16" i="13"/>
  <c r="CN16" i="13"/>
  <c r="CO16" i="13"/>
  <c r="CP16" i="13"/>
  <c r="CQ16" i="13"/>
  <c r="CR16" i="13"/>
  <c r="AY19" i="13"/>
  <c r="AZ19" i="13"/>
  <c r="BA19" i="13"/>
  <c r="BB19" i="13"/>
  <c r="BC19" i="13"/>
  <c r="BD19" i="13"/>
  <c r="BE19" i="13"/>
  <c r="BF19" i="13"/>
  <c r="BG19" i="13"/>
  <c r="BH19" i="13"/>
  <c r="BI19" i="13"/>
  <c r="BJ19" i="13"/>
  <c r="BK19" i="13"/>
  <c r="BL19" i="13"/>
  <c r="BM19" i="13"/>
  <c r="BN19" i="13"/>
  <c r="BO19" i="13"/>
  <c r="BP19" i="13"/>
  <c r="BQ19" i="13"/>
  <c r="BR19" i="13"/>
  <c r="BS19" i="13"/>
  <c r="BT19" i="13"/>
  <c r="BU19" i="13"/>
  <c r="BV19" i="13"/>
  <c r="BW19" i="13"/>
  <c r="BX19" i="13"/>
  <c r="BY19" i="13"/>
  <c r="BZ19" i="13"/>
  <c r="CA19" i="13"/>
  <c r="CB19" i="13"/>
  <c r="CC19" i="13"/>
  <c r="CD19" i="13"/>
  <c r="CE19" i="13"/>
  <c r="CF19" i="13"/>
  <c r="CG19" i="13"/>
  <c r="CH19" i="13"/>
  <c r="CI19" i="13"/>
  <c r="CJ19" i="13"/>
  <c r="CK19" i="13"/>
  <c r="CL19" i="13"/>
  <c r="CM19" i="13"/>
  <c r="CN19" i="13"/>
  <c r="CO19" i="13"/>
  <c r="CP19" i="13"/>
  <c r="CQ19" i="13"/>
  <c r="CR19" i="13"/>
  <c r="AY20" i="13"/>
  <c r="AZ20" i="13"/>
  <c r="BA20" i="13"/>
  <c r="BB20" i="13"/>
  <c r="BC20" i="13"/>
  <c r="BD20" i="13"/>
  <c r="BE20" i="13"/>
  <c r="BF20" i="13"/>
  <c r="BG20" i="13"/>
  <c r="BH20" i="13"/>
  <c r="BI20" i="13"/>
  <c r="BJ20" i="13"/>
  <c r="BK20" i="13"/>
  <c r="BL20" i="13"/>
  <c r="BM20" i="13"/>
  <c r="BN20" i="13"/>
  <c r="BO20" i="13"/>
  <c r="BP20" i="13"/>
  <c r="BQ20" i="13"/>
  <c r="BR20" i="13"/>
  <c r="BS20" i="13"/>
  <c r="BT20" i="13"/>
  <c r="BU20" i="13"/>
  <c r="BV20" i="13"/>
  <c r="BW20" i="13"/>
  <c r="BX20" i="13"/>
  <c r="BY20" i="13"/>
  <c r="BZ20" i="13"/>
  <c r="CA20" i="13"/>
  <c r="CB20" i="13"/>
  <c r="CC20" i="13"/>
  <c r="CD20" i="13"/>
  <c r="CE20" i="13"/>
  <c r="CF20" i="13"/>
  <c r="CG20" i="13"/>
  <c r="CH20" i="13"/>
  <c r="CI20" i="13"/>
  <c r="CJ20" i="13"/>
  <c r="CK20" i="13"/>
  <c r="CL20" i="13"/>
  <c r="CM20" i="13"/>
  <c r="CN20" i="13"/>
  <c r="CO20" i="13"/>
  <c r="CP20" i="13"/>
  <c r="CQ20" i="13"/>
  <c r="CR20" i="13"/>
  <c r="AY21" i="13"/>
  <c r="AZ21" i="13"/>
  <c r="BA21" i="13"/>
  <c r="BB21" i="13"/>
  <c r="BC21" i="13"/>
  <c r="BD21" i="13"/>
  <c r="BE21" i="13"/>
  <c r="BF21" i="13"/>
  <c r="BG21" i="13"/>
  <c r="BH21" i="13"/>
  <c r="BI21" i="13"/>
  <c r="BJ21" i="13"/>
  <c r="BK21" i="13"/>
  <c r="BL21" i="13"/>
  <c r="BM21" i="13"/>
  <c r="BN21" i="13"/>
  <c r="BO21" i="13"/>
  <c r="BP21" i="13"/>
  <c r="BQ21" i="13"/>
  <c r="BR21" i="13"/>
  <c r="BS21" i="13"/>
  <c r="BT21" i="13"/>
  <c r="BU21" i="13"/>
  <c r="BV21" i="13"/>
  <c r="BW21" i="13"/>
  <c r="BX21" i="13"/>
  <c r="BY21" i="13"/>
  <c r="BZ21" i="13"/>
  <c r="CA21" i="13"/>
  <c r="CB21" i="13"/>
  <c r="CC21" i="13"/>
  <c r="CD21" i="13"/>
  <c r="CE21" i="13"/>
  <c r="CF21" i="13"/>
  <c r="CG21" i="13"/>
  <c r="CH21" i="13"/>
  <c r="CI21" i="13"/>
  <c r="CJ21" i="13"/>
  <c r="CK21" i="13"/>
  <c r="CL21" i="13"/>
  <c r="CM21" i="13"/>
  <c r="CN21" i="13"/>
  <c r="CO21" i="13"/>
  <c r="CP21" i="13"/>
  <c r="CQ21" i="13"/>
  <c r="CR21" i="13"/>
  <c r="AY22" i="13"/>
  <c r="AZ22" i="13"/>
  <c r="BA22" i="13"/>
  <c r="BB22" i="13"/>
  <c r="BC22" i="13"/>
  <c r="BD22" i="13"/>
  <c r="BE22" i="13"/>
  <c r="BF22" i="13"/>
  <c r="BG22" i="13"/>
  <c r="BH22" i="13"/>
  <c r="BI22" i="13"/>
  <c r="BJ22" i="13"/>
  <c r="BK22" i="13"/>
  <c r="BL22" i="13"/>
  <c r="BM22" i="13"/>
  <c r="BN22" i="13"/>
  <c r="BO22" i="13"/>
  <c r="BP22" i="13"/>
  <c r="BQ22" i="13"/>
  <c r="BR22" i="13"/>
  <c r="BS22" i="13"/>
  <c r="BT22" i="13"/>
  <c r="BU22" i="13"/>
  <c r="BV22" i="13"/>
  <c r="BW22" i="13"/>
  <c r="BX22" i="13"/>
  <c r="BY22" i="13"/>
  <c r="BZ22" i="13"/>
  <c r="CA22" i="13"/>
  <c r="CB22" i="13"/>
  <c r="CC22" i="13"/>
  <c r="CD22" i="13"/>
  <c r="CE22" i="13"/>
  <c r="CF22" i="13"/>
  <c r="CG22" i="13"/>
  <c r="CH22" i="13"/>
  <c r="CI22" i="13"/>
  <c r="CJ22" i="13"/>
  <c r="CK22" i="13"/>
  <c r="CL22" i="13"/>
  <c r="CM22" i="13"/>
  <c r="CN22" i="13"/>
  <c r="CO22" i="13"/>
  <c r="CP22" i="13"/>
  <c r="CQ22" i="13"/>
  <c r="CR22" i="13"/>
  <c r="AY23" i="13"/>
  <c r="AZ23" i="13"/>
  <c r="BA23" i="13"/>
  <c r="BB23" i="13"/>
  <c r="BC23" i="13"/>
  <c r="BD23" i="13"/>
  <c r="BE23" i="13"/>
  <c r="BF23" i="13"/>
  <c r="BG23" i="13"/>
  <c r="BH23" i="13"/>
  <c r="BI23" i="13"/>
  <c r="BJ23" i="13"/>
  <c r="BK23" i="13"/>
  <c r="BL23" i="13"/>
  <c r="BM23" i="13"/>
  <c r="BN23" i="13"/>
  <c r="BO23" i="13"/>
  <c r="BP23" i="13"/>
  <c r="BQ23" i="13"/>
  <c r="BR23" i="13"/>
  <c r="BS23" i="13"/>
  <c r="BT23" i="13"/>
  <c r="BU23" i="13"/>
  <c r="BV23" i="13"/>
  <c r="BW23" i="13"/>
  <c r="BX23" i="13"/>
  <c r="BY23" i="13"/>
  <c r="BZ23" i="13"/>
  <c r="CA23" i="13"/>
  <c r="CB23" i="13"/>
  <c r="CC23" i="13"/>
  <c r="CD23" i="13"/>
  <c r="CE23" i="13"/>
  <c r="CF23" i="13"/>
  <c r="CG23" i="13"/>
  <c r="CH23" i="13"/>
  <c r="CI23" i="13"/>
  <c r="CJ23" i="13"/>
  <c r="CK23" i="13"/>
  <c r="CL23" i="13"/>
  <c r="CM23" i="13"/>
  <c r="CN23" i="13"/>
  <c r="CO23" i="13"/>
  <c r="CP23" i="13"/>
  <c r="CQ23" i="13"/>
  <c r="CR23" i="13"/>
  <c r="AY29" i="13"/>
  <c r="AZ29" i="13"/>
  <c r="BA29" i="13"/>
  <c r="BB29" i="13"/>
  <c r="BC29" i="13"/>
  <c r="BD29" i="13"/>
  <c r="BE29" i="13"/>
  <c r="BF29" i="13"/>
  <c r="BG29" i="13"/>
  <c r="BH29" i="13"/>
  <c r="BI29" i="13"/>
  <c r="BJ29" i="13"/>
  <c r="BK29" i="13"/>
  <c r="BL29" i="13"/>
  <c r="BM29" i="13"/>
  <c r="BN29" i="13"/>
  <c r="BO29" i="13"/>
  <c r="BP29" i="13"/>
  <c r="BQ29" i="13"/>
  <c r="BR29" i="13"/>
  <c r="BS29" i="13"/>
  <c r="BT29" i="13"/>
  <c r="BU29" i="13"/>
  <c r="BV29" i="13"/>
  <c r="BW29" i="13"/>
  <c r="BX29" i="13"/>
  <c r="BY29" i="13"/>
  <c r="BZ29" i="13"/>
  <c r="CA29" i="13"/>
  <c r="CB29" i="13"/>
  <c r="CC29" i="13"/>
  <c r="CD29" i="13"/>
  <c r="CE29" i="13"/>
  <c r="CF29" i="13"/>
  <c r="CG29" i="13"/>
  <c r="CH29" i="13"/>
  <c r="CI29" i="13"/>
  <c r="CJ29" i="13"/>
  <c r="CK29" i="13"/>
  <c r="CL29" i="13"/>
  <c r="CM29" i="13"/>
  <c r="CN29" i="13"/>
  <c r="CO29" i="13"/>
  <c r="CP29" i="13"/>
  <c r="CQ29" i="13"/>
  <c r="CR29" i="13"/>
  <c r="AY30" i="13"/>
  <c r="AZ30" i="13"/>
  <c r="BA30" i="13"/>
  <c r="BB30" i="13"/>
  <c r="BC30" i="13"/>
  <c r="BD30" i="13"/>
  <c r="BE30" i="13"/>
  <c r="BF30" i="13"/>
  <c r="BG30" i="13"/>
  <c r="BH30" i="13"/>
  <c r="BI30" i="13"/>
  <c r="BJ30" i="13"/>
  <c r="BK30" i="13"/>
  <c r="BL30" i="13"/>
  <c r="BM30" i="13"/>
  <c r="BN30" i="13"/>
  <c r="BO30" i="13"/>
  <c r="BP30" i="13"/>
  <c r="BQ30" i="13"/>
  <c r="BR30" i="13"/>
  <c r="BS30" i="13"/>
  <c r="BT30" i="13"/>
  <c r="BU30" i="13"/>
  <c r="BV30" i="13"/>
  <c r="BW30" i="13"/>
  <c r="BX30" i="13"/>
  <c r="BY30" i="13"/>
  <c r="BZ30" i="13"/>
  <c r="CA30" i="13"/>
  <c r="CB30" i="13"/>
  <c r="CC30" i="13"/>
  <c r="CD30" i="13"/>
  <c r="CE30" i="13"/>
  <c r="CF30" i="13"/>
  <c r="CG30" i="13"/>
  <c r="CH30" i="13"/>
  <c r="CI30" i="13"/>
  <c r="CJ30" i="13"/>
  <c r="CK30" i="13"/>
  <c r="CL30" i="13"/>
  <c r="CM30" i="13"/>
  <c r="CN30" i="13"/>
  <c r="CO30" i="13"/>
  <c r="CP30" i="13"/>
  <c r="CQ30" i="13"/>
  <c r="CR30" i="13"/>
  <c r="AY31" i="13"/>
  <c r="AZ31" i="13"/>
  <c r="BA31" i="13"/>
  <c r="BB31" i="13"/>
  <c r="BC31" i="13"/>
  <c r="BD31" i="13"/>
  <c r="BE31" i="13"/>
  <c r="BF31" i="13"/>
  <c r="BG31" i="13"/>
  <c r="BH31" i="13"/>
  <c r="BI31" i="13"/>
  <c r="BJ31" i="13"/>
  <c r="BK31" i="13"/>
  <c r="BL31" i="13"/>
  <c r="BM31" i="13"/>
  <c r="BN31" i="13"/>
  <c r="BO31" i="13"/>
  <c r="BP31" i="13"/>
  <c r="BQ31" i="13"/>
  <c r="BR31" i="13"/>
  <c r="BS31" i="13"/>
  <c r="BT31" i="13"/>
  <c r="BU31" i="13"/>
  <c r="BV31" i="13"/>
  <c r="BW31" i="13"/>
  <c r="BX31" i="13"/>
  <c r="BY31" i="13"/>
  <c r="BZ31" i="13"/>
  <c r="CA31" i="13"/>
  <c r="CB31" i="13"/>
  <c r="CC31" i="13"/>
  <c r="CD31" i="13"/>
  <c r="CE31" i="13"/>
  <c r="CF31" i="13"/>
  <c r="CG31" i="13"/>
  <c r="CH31" i="13"/>
  <c r="CI31" i="13"/>
  <c r="CJ31" i="13"/>
  <c r="CK31" i="13"/>
  <c r="CL31" i="13"/>
  <c r="CM31" i="13"/>
  <c r="CN31" i="13"/>
  <c r="CO31" i="13"/>
  <c r="CP31" i="13"/>
  <c r="CQ31" i="13"/>
  <c r="CR31" i="13"/>
  <c r="AY32" i="13"/>
  <c r="AZ32" i="13"/>
  <c r="BA32" i="13"/>
  <c r="BB32" i="13"/>
  <c r="BC32" i="13"/>
  <c r="BD32" i="13"/>
  <c r="BE32" i="13"/>
  <c r="BF32" i="13"/>
  <c r="BG32" i="13"/>
  <c r="BH32" i="13"/>
  <c r="BI32" i="13"/>
  <c r="BJ32" i="13"/>
  <c r="BK32" i="13"/>
  <c r="BL32" i="13"/>
  <c r="BM32" i="13"/>
  <c r="BN32" i="13"/>
  <c r="BO32" i="13"/>
  <c r="BP32" i="13"/>
  <c r="BQ32" i="13"/>
  <c r="BR32" i="13"/>
  <c r="BS32" i="13"/>
  <c r="BT32" i="13"/>
  <c r="BU32" i="13"/>
  <c r="BV32" i="13"/>
  <c r="BW32" i="13"/>
  <c r="BX32" i="13"/>
  <c r="BY32" i="13"/>
  <c r="BZ32" i="13"/>
  <c r="CA32" i="13"/>
  <c r="CB32" i="13"/>
  <c r="CC32" i="13"/>
  <c r="CD32" i="13"/>
  <c r="CE32" i="13"/>
  <c r="CF32" i="13"/>
  <c r="CG32" i="13"/>
  <c r="CH32" i="13"/>
  <c r="CI32" i="13"/>
  <c r="CJ32" i="13"/>
  <c r="CK32" i="13"/>
  <c r="CL32" i="13"/>
  <c r="CM32" i="13"/>
  <c r="CN32" i="13"/>
  <c r="CO32" i="13"/>
  <c r="CP32" i="13"/>
  <c r="CQ32" i="13"/>
  <c r="CR32" i="13"/>
  <c r="AY33" i="13"/>
  <c r="AZ33" i="13"/>
  <c r="BA33" i="13"/>
  <c r="BB33" i="13"/>
  <c r="BC33" i="13"/>
  <c r="BD33" i="13"/>
  <c r="BE33" i="13"/>
  <c r="BF33" i="13"/>
  <c r="BG33" i="13"/>
  <c r="BH33" i="13"/>
  <c r="BI33" i="13"/>
  <c r="BJ33" i="13"/>
  <c r="BK33" i="13"/>
  <c r="BL33" i="13"/>
  <c r="BM33" i="13"/>
  <c r="BN33" i="13"/>
  <c r="BO33" i="13"/>
  <c r="BP33" i="13"/>
  <c r="BQ33" i="13"/>
  <c r="BR33" i="13"/>
  <c r="BS33" i="13"/>
  <c r="BT33" i="13"/>
  <c r="BU33" i="13"/>
  <c r="BV33" i="13"/>
  <c r="BW33" i="13"/>
  <c r="BX33" i="13"/>
  <c r="BY33" i="13"/>
  <c r="BZ33" i="13"/>
  <c r="CA33" i="13"/>
  <c r="CB33" i="13"/>
  <c r="CC33" i="13"/>
  <c r="CD33" i="13"/>
  <c r="CE33" i="13"/>
  <c r="CF33" i="13"/>
  <c r="CG33" i="13"/>
  <c r="CH33" i="13"/>
  <c r="CI33" i="13"/>
  <c r="CJ33" i="13"/>
  <c r="CK33" i="13"/>
  <c r="CL33" i="13"/>
  <c r="CM33" i="13"/>
  <c r="CN33" i="13"/>
  <c r="CO33" i="13"/>
  <c r="CP33" i="13"/>
  <c r="CQ33" i="13"/>
  <c r="CR33" i="13"/>
  <c r="AY34" i="13"/>
  <c r="AZ34" i="13"/>
  <c r="BA34" i="13"/>
  <c r="BB34" i="13"/>
  <c r="BC34" i="13"/>
  <c r="BD34" i="13"/>
  <c r="BE34" i="13"/>
  <c r="BF34" i="13"/>
  <c r="BG34" i="13"/>
  <c r="BH34" i="13"/>
  <c r="BI34" i="13"/>
  <c r="BJ34" i="13"/>
  <c r="BK34" i="13"/>
  <c r="BL34" i="13"/>
  <c r="BM34" i="13"/>
  <c r="BN34" i="13"/>
  <c r="BO34" i="13"/>
  <c r="BP34" i="13"/>
  <c r="BQ34" i="13"/>
  <c r="BR34" i="13"/>
  <c r="BS34" i="13"/>
  <c r="BT34" i="13"/>
  <c r="BU34" i="13"/>
  <c r="BV34" i="13"/>
  <c r="BW34" i="13"/>
  <c r="BX34" i="13"/>
  <c r="BY34" i="13"/>
  <c r="BZ34" i="13"/>
  <c r="CA34" i="13"/>
  <c r="CB34" i="13"/>
  <c r="CC34" i="13"/>
  <c r="CD34" i="13"/>
  <c r="CE34" i="13"/>
  <c r="CF34" i="13"/>
  <c r="CG34" i="13"/>
  <c r="CH34" i="13"/>
  <c r="CI34" i="13"/>
  <c r="CJ34" i="13"/>
  <c r="CK34" i="13"/>
  <c r="CL34" i="13"/>
  <c r="CM34" i="13"/>
  <c r="CN34" i="13"/>
  <c r="CO34" i="13"/>
  <c r="CP34" i="13"/>
  <c r="CQ34" i="13"/>
  <c r="CR34" i="13"/>
  <c r="AY35" i="13"/>
  <c r="AZ35" i="13"/>
  <c r="BA35" i="13"/>
  <c r="BB35" i="13"/>
  <c r="BC35" i="13"/>
  <c r="BD35" i="13"/>
  <c r="BE35" i="13"/>
  <c r="BF35" i="13"/>
  <c r="BG35" i="13"/>
  <c r="BH35" i="13"/>
  <c r="BI35" i="13"/>
  <c r="BJ35" i="13"/>
  <c r="BK35" i="13"/>
  <c r="BL35" i="13"/>
  <c r="BM35" i="13"/>
  <c r="BN35" i="13"/>
  <c r="BO35" i="13"/>
  <c r="BP35" i="13"/>
  <c r="BQ35" i="13"/>
  <c r="BR35" i="13"/>
  <c r="BS35" i="13"/>
  <c r="BT35" i="13"/>
  <c r="BU35" i="13"/>
  <c r="BV35" i="13"/>
  <c r="BW35" i="13"/>
  <c r="BX35" i="13"/>
  <c r="BY35" i="13"/>
  <c r="BZ35" i="13"/>
  <c r="CA35" i="13"/>
  <c r="CB35" i="13"/>
  <c r="CC35" i="13"/>
  <c r="CD35" i="13"/>
  <c r="CE35" i="13"/>
  <c r="CF35" i="13"/>
  <c r="CG35" i="13"/>
  <c r="CH35" i="13"/>
  <c r="CI35" i="13"/>
  <c r="CJ35" i="13"/>
  <c r="CK35" i="13"/>
  <c r="CL35" i="13"/>
  <c r="CM35" i="13"/>
  <c r="CN35" i="13"/>
  <c r="CO35" i="13"/>
  <c r="CP35" i="13"/>
  <c r="CQ35" i="13"/>
  <c r="CR35" i="13"/>
  <c r="AY36" i="13"/>
  <c r="AZ36" i="13"/>
  <c r="BA36" i="13"/>
  <c r="BB36" i="13"/>
  <c r="BC36" i="13"/>
  <c r="BD36" i="13"/>
  <c r="BE36" i="13"/>
  <c r="BF36" i="13"/>
  <c r="BG36" i="13"/>
  <c r="BH36" i="13"/>
  <c r="BI36" i="13"/>
  <c r="BJ36" i="13"/>
  <c r="BK36" i="13"/>
  <c r="BL36" i="13"/>
  <c r="BM36" i="13"/>
  <c r="BN36" i="13"/>
  <c r="BO36" i="13"/>
  <c r="BP36" i="13"/>
  <c r="BQ36" i="13"/>
  <c r="BR36" i="13"/>
  <c r="BS36" i="13"/>
  <c r="BT36" i="13"/>
  <c r="BU36" i="13"/>
  <c r="BV36" i="13"/>
  <c r="BW36" i="13"/>
  <c r="BX36" i="13"/>
  <c r="BY36" i="13"/>
  <c r="BZ36" i="13"/>
  <c r="CA36" i="13"/>
  <c r="CB36" i="13"/>
  <c r="CC36" i="13"/>
  <c r="CD36" i="13"/>
  <c r="CE36" i="13"/>
  <c r="CF36" i="13"/>
  <c r="CG36" i="13"/>
  <c r="CH36" i="13"/>
  <c r="CI36" i="13"/>
  <c r="CJ36" i="13"/>
  <c r="CK36" i="13"/>
  <c r="CL36" i="13"/>
  <c r="CM36" i="13"/>
  <c r="CN36" i="13"/>
  <c r="CO36" i="13"/>
  <c r="CP36" i="13"/>
  <c r="CQ36" i="13"/>
  <c r="CR36" i="13"/>
  <c r="AY37" i="13"/>
  <c r="AZ37" i="13"/>
  <c r="BA37" i="13"/>
  <c r="BB37" i="13"/>
  <c r="BC37" i="13"/>
  <c r="BD37" i="13"/>
  <c r="BE37" i="13"/>
  <c r="BF37" i="13"/>
  <c r="BG37" i="13"/>
  <c r="BH37" i="13"/>
  <c r="BI37" i="13"/>
  <c r="BJ37" i="13"/>
  <c r="BK37" i="13"/>
  <c r="BL37" i="13"/>
  <c r="BM37" i="13"/>
  <c r="BN37" i="13"/>
  <c r="BO37" i="13"/>
  <c r="BP37" i="13"/>
  <c r="BQ37" i="13"/>
  <c r="BR37" i="13"/>
  <c r="BS37" i="13"/>
  <c r="BT37" i="13"/>
  <c r="BU37" i="13"/>
  <c r="BV37" i="13"/>
  <c r="BW37" i="13"/>
  <c r="BX37" i="13"/>
  <c r="BY37" i="13"/>
  <c r="BZ37" i="13"/>
  <c r="CA37" i="13"/>
  <c r="CB37" i="13"/>
  <c r="CC37" i="13"/>
  <c r="CD37" i="13"/>
  <c r="CE37" i="13"/>
  <c r="CF37" i="13"/>
  <c r="CG37" i="13"/>
  <c r="CH37" i="13"/>
  <c r="CI37" i="13"/>
  <c r="CJ37" i="13"/>
  <c r="CK37" i="13"/>
  <c r="CL37" i="13"/>
  <c r="CM37" i="13"/>
  <c r="CN37" i="13"/>
  <c r="CO37" i="13"/>
  <c r="CP37" i="13"/>
  <c r="CQ37" i="13"/>
  <c r="CR37" i="13"/>
  <c r="AY38" i="13"/>
  <c r="AZ38" i="13"/>
  <c r="BA38" i="13"/>
  <c r="BB38" i="13"/>
  <c r="BC38" i="13"/>
  <c r="BD38" i="13"/>
  <c r="BE38" i="13"/>
  <c r="BF38" i="13"/>
  <c r="BG38" i="13"/>
  <c r="BH38" i="13"/>
  <c r="BI38" i="13"/>
  <c r="BJ38" i="13"/>
  <c r="BK38" i="13"/>
  <c r="BL38" i="13"/>
  <c r="BM38" i="13"/>
  <c r="BN38" i="13"/>
  <c r="BO38" i="13"/>
  <c r="BP38" i="13"/>
  <c r="BQ38" i="13"/>
  <c r="BR38" i="13"/>
  <c r="BS38" i="13"/>
  <c r="BT38" i="13"/>
  <c r="BU38" i="13"/>
  <c r="BV38" i="13"/>
  <c r="BW38" i="13"/>
  <c r="BX38" i="13"/>
  <c r="BY38" i="13"/>
  <c r="BZ38" i="13"/>
  <c r="CA38" i="13"/>
  <c r="CB38" i="13"/>
  <c r="CC38" i="13"/>
  <c r="CD38" i="13"/>
  <c r="CE38" i="13"/>
  <c r="CF38" i="13"/>
  <c r="CG38" i="13"/>
  <c r="CH38" i="13"/>
  <c r="CI38" i="13"/>
  <c r="CJ38" i="13"/>
  <c r="CK38" i="13"/>
  <c r="CL38" i="13"/>
  <c r="CM38" i="13"/>
  <c r="CN38" i="13"/>
  <c r="CO38" i="13"/>
  <c r="CP38" i="13"/>
  <c r="CQ38" i="13"/>
  <c r="CR38" i="13"/>
  <c r="AY39" i="13"/>
  <c r="AZ39" i="13"/>
  <c r="BA39" i="13"/>
  <c r="BB39" i="13"/>
  <c r="BC39" i="13"/>
  <c r="BD39" i="13"/>
  <c r="BE39" i="13"/>
  <c r="BF39" i="13"/>
  <c r="BG39" i="13"/>
  <c r="BH39" i="13"/>
  <c r="BI39" i="13"/>
  <c r="BJ39" i="13"/>
  <c r="BK39" i="13"/>
  <c r="BL39" i="13"/>
  <c r="BM39" i="13"/>
  <c r="BN39" i="13"/>
  <c r="BO39" i="13"/>
  <c r="BP39" i="13"/>
  <c r="BQ39" i="13"/>
  <c r="BR39" i="13"/>
  <c r="BS39" i="13"/>
  <c r="BT39" i="13"/>
  <c r="BU39" i="13"/>
  <c r="BV39" i="13"/>
  <c r="BW39" i="13"/>
  <c r="BX39" i="13"/>
  <c r="BY39" i="13"/>
  <c r="BZ39" i="13"/>
  <c r="CA39" i="13"/>
  <c r="CB39" i="13"/>
  <c r="CC39" i="13"/>
  <c r="CD39" i="13"/>
  <c r="CE39" i="13"/>
  <c r="CF39" i="13"/>
  <c r="CG39" i="13"/>
  <c r="CH39" i="13"/>
  <c r="CI39" i="13"/>
  <c r="CJ39" i="13"/>
  <c r="CK39" i="13"/>
  <c r="CL39" i="13"/>
  <c r="CM39" i="13"/>
  <c r="CN39" i="13"/>
  <c r="CO39" i="13"/>
  <c r="CP39" i="13"/>
  <c r="CQ39" i="13"/>
  <c r="CR39" i="13"/>
  <c r="AY40" i="13"/>
  <c r="AZ40" i="13"/>
  <c r="BA40" i="13"/>
  <c r="BB40" i="13"/>
  <c r="BC40" i="13"/>
  <c r="BD40" i="13"/>
  <c r="BE40" i="13"/>
  <c r="BF40" i="13"/>
  <c r="BG40" i="13"/>
  <c r="BH40" i="13"/>
  <c r="BI40" i="13"/>
  <c r="BJ40" i="13"/>
  <c r="BK40" i="13"/>
  <c r="BL40" i="13"/>
  <c r="BM40" i="13"/>
  <c r="BN40" i="13"/>
  <c r="BO40" i="13"/>
  <c r="BP40" i="13"/>
  <c r="BQ40" i="13"/>
  <c r="BR40" i="13"/>
  <c r="BS40" i="13"/>
  <c r="BT40" i="13"/>
  <c r="BU40" i="13"/>
  <c r="BV40" i="13"/>
  <c r="BW40" i="13"/>
  <c r="BX40" i="13"/>
  <c r="BY40" i="13"/>
  <c r="BZ40" i="13"/>
  <c r="CA40" i="13"/>
  <c r="CB40" i="13"/>
  <c r="CC40" i="13"/>
  <c r="CD40" i="13"/>
  <c r="CE40" i="13"/>
  <c r="CF40" i="13"/>
  <c r="CG40" i="13"/>
  <c r="CH40" i="13"/>
  <c r="CI40" i="13"/>
  <c r="CJ40" i="13"/>
  <c r="CK40" i="13"/>
  <c r="CL40" i="13"/>
  <c r="CM40" i="13"/>
  <c r="CN40" i="13"/>
  <c r="CO40" i="13"/>
  <c r="CP40" i="13"/>
  <c r="CQ40" i="13"/>
  <c r="CR40" i="13"/>
  <c r="AY41" i="13"/>
  <c r="AZ41" i="13"/>
  <c r="BA41" i="13"/>
  <c r="BB41" i="13"/>
  <c r="BC41" i="13"/>
  <c r="BD41" i="13"/>
  <c r="BE41" i="13"/>
  <c r="BF41" i="13"/>
  <c r="BG41" i="13"/>
  <c r="BH41" i="13"/>
  <c r="BI41" i="13"/>
  <c r="BJ41" i="13"/>
  <c r="BK41" i="13"/>
  <c r="BL41" i="13"/>
  <c r="BM41" i="13"/>
  <c r="BN41" i="13"/>
  <c r="BO41" i="13"/>
  <c r="BP41" i="13"/>
  <c r="BQ41" i="13"/>
  <c r="BR41" i="13"/>
  <c r="BS41" i="13"/>
  <c r="BT41" i="13"/>
  <c r="BU41" i="13"/>
  <c r="BV41" i="13"/>
  <c r="BW41" i="13"/>
  <c r="BX41" i="13"/>
  <c r="BY41" i="13"/>
  <c r="BZ41" i="13"/>
  <c r="CA41" i="13"/>
  <c r="CB41" i="13"/>
  <c r="CC41" i="13"/>
  <c r="CD41" i="13"/>
  <c r="CE41" i="13"/>
  <c r="CF41" i="13"/>
  <c r="CG41" i="13"/>
  <c r="CH41" i="13"/>
  <c r="CI41" i="13"/>
  <c r="CJ41" i="13"/>
  <c r="CK41" i="13"/>
  <c r="CL41" i="13"/>
  <c r="CM41" i="13"/>
  <c r="CN41" i="13"/>
  <c r="CO41" i="13"/>
  <c r="CP41" i="13"/>
  <c r="CQ41" i="13"/>
  <c r="CR41" i="13"/>
  <c r="AY42" i="13"/>
  <c r="AZ42" i="13"/>
  <c r="BA42" i="13"/>
  <c r="BB42" i="13"/>
  <c r="BC42" i="13"/>
  <c r="BD42" i="13"/>
  <c r="BE42" i="13"/>
  <c r="BF42" i="13"/>
  <c r="BG42" i="13"/>
  <c r="BH42" i="13"/>
  <c r="BI42" i="13"/>
  <c r="BJ42" i="13"/>
  <c r="BK42" i="13"/>
  <c r="BL42" i="13"/>
  <c r="BM42" i="13"/>
  <c r="BN42" i="13"/>
  <c r="BO42" i="13"/>
  <c r="BP42" i="13"/>
  <c r="BQ42" i="13"/>
  <c r="BR42" i="13"/>
  <c r="BS42" i="13"/>
  <c r="BT42" i="13"/>
  <c r="BU42" i="13"/>
  <c r="BV42" i="13"/>
  <c r="BW42" i="13"/>
  <c r="BX42" i="13"/>
  <c r="BY42" i="13"/>
  <c r="BZ42" i="13"/>
  <c r="CA42" i="13"/>
  <c r="CB42" i="13"/>
  <c r="CC42" i="13"/>
  <c r="CD42" i="13"/>
  <c r="CE42" i="13"/>
  <c r="CF42" i="13"/>
  <c r="CG42" i="13"/>
  <c r="CH42" i="13"/>
  <c r="CI42" i="13"/>
  <c r="CJ42" i="13"/>
  <c r="CK42" i="13"/>
  <c r="CL42" i="13"/>
  <c r="CM42" i="13"/>
  <c r="CN42" i="13"/>
  <c r="CO42" i="13"/>
  <c r="CP42" i="13"/>
  <c r="CQ42" i="13"/>
  <c r="CR42" i="13"/>
  <c r="AY43" i="13"/>
  <c r="AZ43" i="13"/>
  <c r="BA43" i="13"/>
  <c r="BB43" i="13"/>
  <c r="BC43" i="13"/>
  <c r="BD43" i="13"/>
  <c r="BE43" i="13"/>
  <c r="BF43" i="13"/>
  <c r="BG43" i="13"/>
  <c r="BH43" i="13"/>
  <c r="BI43" i="13"/>
  <c r="BJ43" i="13"/>
  <c r="BK43" i="13"/>
  <c r="BL43" i="13"/>
  <c r="BM43" i="13"/>
  <c r="BN43" i="13"/>
  <c r="BO43" i="13"/>
  <c r="BP43" i="13"/>
  <c r="BQ43" i="13"/>
  <c r="BR43" i="13"/>
  <c r="BS43" i="13"/>
  <c r="BT43" i="13"/>
  <c r="BU43" i="13"/>
  <c r="BV43" i="13"/>
  <c r="BW43" i="13"/>
  <c r="BX43" i="13"/>
  <c r="BY43" i="13"/>
  <c r="BZ43" i="13"/>
  <c r="CA43" i="13"/>
  <c r="CB43" i="13"/>
  <c r="CC43" i="13"/>
  <c r="CD43" i="13"/>
  <c r="CE43" i="13"/>
  <c r="CF43" i="13"/>
  <c r="CG43" i="13"/>
  <c r="CH43" i="13"/>
  <c r="CI43" i="13"/>
  <c r="CJ43" i="13"/>
  <c r="CK43" i="13"/>
  <c r="CL43" i="13"/>
  <c r="CM43" i="13"/>
  <c r="CN43" i="13"/>
  <c r="CO43" i="13"/>
  <c r="CP43" i="13"/>
  <c r="CQ43" i="13"/>
  <c r="CR43" i="13"/>
  <c r="AY44" i="13"/>
  <c r="AZ44" i="13"/>
  <c r="BA44" i="13"/>
  <c r="BB44" i="13"/>
  <c r="BC44" i="13"/>
  <c r="BD44" i="13"/>
  <c r="BE44" i="13"/>
  <c r="BF44" i="13"/>
  <c r="BG44" i="13"/>
  <c r="BH44" i="13"/>
  <c r="BI44" i="13"/>
  <c r="BJ44" i="13"/>
  <c r="BK44" i="13"/>
  <c r="BL44" i="13"/>
  <c r="BM44" i="13"/>
  <c r="BN44" i="13"/>
  <c r="BO44" i="13"/>
  <c r="BP44" i="13"/>
  <c r="BQ44" i="13"/>
  <c r="BR44" i="13"/>
  <c r="BS44" i="13"/>
  <c r="BT44" i="13"/>
  <c r="BU44" i="13"/>
  <c r="BV44" i="13"/>
  <c r="BW44" i="13"/>
  <c r="BX44" i="13"/>
  <c r="BY44" i="13"/>
  <c r="BZ44" i="13"/>
  <c r="CA44" i="13"/>
  <c r="CB44" i="13"/>
  <c r="CC44" i="13"/>
  <c r="CD44" i="13"/>
  <c r="CE44" i="13"/>
  <c r="CF44" i="13"/>
  <c r="CG44" i="13"/>
  <c r="CH44" i="13"/>
  <c r="CI44" i="13"/>
  <c r="CJ44" i="13"/>
  <c r="CK44" i="13"/>
  <c r="CL44" i="13"/>
  <c r="CM44" i="13"/>
  <c r="CN44" i="13"/>
  <c r="CO44" i="13"/>
  <c r="CP44" i="13"/>
  <c r="CQ44" i="13"/>
  <c r="CR44" i="13"/>
  <c r="AY49" i="13"/>
  <c r="AZ49" i="13"/>
  <c r="BA49" i="13"/>
  <c r="BB49" i="13"/>
  <c r="BC49" i="13"/>
  <c r="BD49" i="13"/>
  <c r="BE49" i="13"/>
  <c r="BF49" i="13"/>
  <c r="BG49" i="13"/>
  <c r="BH49" i="13"/>
  <c r="BI49" i="13"/>
  <c r="BJ49" i="13"/>
  <c r="BK49" i="13"/>
  <c r="BL49" i="13"/>
  <c r="BM49" i="13"/>
  <c r="BN49" i="13"/>
  <c r="BO49" i="13"/>
  <c r="BP49" i="13"/>
  <c r="BQ49" i="13"/>
  <c r="BR49" i="13"/>
  <c r="BS49" i="13"/>
  <c r="BT49" i="13"/>
  <c r="BU49" i="13"/>
  <c r="BV49" i="13"/>
  <c r="BW49" i="13"/>
  <c r="BX49" i="13"/>
  <c r="BY49" i="13"/>
  <c r="BZ49" i="13"/>
  <c r="CA49" i="13"/>
  <c r="CB49" i="13"/>
  <c r="CC49" i="13"/>
  <c r="CD49" i="13"/>
  <c r="CE49" i="13"/>
  <c r="CF49" i="13"/>
  <c r="CG49" i="13"/>
  <c r="CH49" i="13"/>
  <c r="CI49" i="13"/>
  <c r="CJ49" i="13"/>
  <c r="CK49" i="13"/>
  <c r="CL49" i="13"/>
  <c r="CM49" i="13"/>
  <c r="CN49" i="13"/>
  <c r="CO49" i="13"/>
  <c r="CP49" i="13"/>
  <c r="CQ49" i="13"/>
  <c r="CR49" i="13"/>
  <c r="AY50" i="13"/>
  <c r="AZ50" i="13"/>
  <c r="BA50" i="13"/>
  <c r="BB50" i="13"/>
  <c r="BC50" i="13"/>
  <c r="BD50" i="13"/>
  <c r="BE50" i="13"/>
  <c r="BF50" i="13"/>
  <c r="BG50" i="13"/>
  <c r="BH50" i="13"/>
  <c r="BI50" i="13"/>
  <c r="BJ50" i="13"/>
  <c r="BK50" i="13"/>
  <c r="BL50" i="13"/>
  <c r="BM50" i="13"/>
  <c r="BN50" i="13"/>
  <c r="BO50" i="13"/>
  <c r="BP50" i="13"/>
  <c r="BQ50" i="13"/>
  <c r="BR50" i="13"/>
  <c r="BS50" i="13"/>
  <c r="BT50" i="13"/>
  <c r="BU50" i="13"/>
  <c r="BV50" i="13"/>
  <c r="BW50" i="13"/>
  <c r="BX50" i="13"/>
  <c r="BY50" i="13"/>
  <c r="BZ50" i="13"/>
  <c r="CA50" i="13"/>
  <c r="CB50" i="13"/>
  <c r="CC50" i="13"/>
  <c r="CD50" i="13"/>
  <c r="CE50" i="13"/>
  <c r="CF50" i="13"/>
  <c r="CG50" i="13"/>
  <c r="CH50" i="13"/>
  <c r="CI50" i="13"/>
  <c r="CJ50" i="13"/>
  <c r="CK50" i="13"/>
  <c r="CL50" i="13"/>
  <c r="CM50" i="13"/>
  <c r="CN50" i="13"/>
  <c r="CO50" i="13"/>
  <c r="CP50" i="13"/>
  <c r="CQ50" i="13"/>
  <c r="CR50" i="13"/>
  <c r="AY51" i="13"/>
  <c r="AZ51" i="13"/>
  <c r="BA51" i="13"/>
  <c r="BB51" i="13"/>
  <c r="BC51" i="13"/>
  <c r="BD51" i="13"/>
  <c r="BE51" i="13"/>
  <c r="BF51" i="13"/>
  <c r="BG51" i="13"/>
  <c r="BH51" i="13"/>
  <c r="BI51" i="13"/>
  <c r="BJ51" i="13"/>
  <c r="BK51" i="13"/>
  <c r="BL51" i="13"/>
  <c r="BM51" i="13"/>
  <c r="BN51" i="13"/>
  <c r="BO51" i="13"/>
  <c r="BP51" i="13"/>
  <c r="BQ51" i="13"/>
  <c r="BR51" i="13"/>
  <c r="BS51" i="13"/>
  <c r="BT51" i="13"/>
  <c r="BU51" i="13"/>
  <c r="BV51" i="13"/>
  <c r="BW51" i="13"/>
  <c r="BX51" i="13"/>
  <c r="BY51" i="13"/>
  <c r="BZ51" i="13"/>
  <c r="CA51" i="13"/>
  <c r="CB51" i="13"/>
  <c r="CC51" i="13"/>
  <c r="CD51" i="13"/>
  <c r="CE51" i="13"/>
  <c r="CF51" i="13"/>
  <c r="CG51" i="13"/>
  <c r="CH51" i="13"/>
  <c r="CI51" i="13"/>
  <c r="CJ51" i="13"/>
  <c r="CK51" i="13"/>
  <c r="CL51" i="13"/>
  <c r="CM51" i="13"/>
  <c r="CN51" i="13"/>
  <c r="CO51" i="13"/>
  <c r="CP51" i="13"/>
  <c r="CQ51" i="13"/>
  <c r="CR51" i="13"/>
  <c r="AY52" i="13"/>
  <c r="AZ52" i="13"/>
  <c r="BA52" i="13"/>
  <c r="BB52" i="13"/>
  <c r="BC52" i="13"/>
  <c r="BD52" i="13"/>
  <c r="BE52" i="13"/>
  <c r="BF52" i="13"/>
  <c r="BG52" i="13"/>
  <c r="BH52" i="13"/>
  <c r="BI52" i="13"/>
  <c r="BJ52" i="13"/>
  <c r="BK52" i="13"/>
  <c r="BL52" i="13"/>
  <c r="BM52" i="13"/>
  <c r="BN52" i="13"/>
  <c r="BO52" i="13"/>
  <c r="BP52" i="13"/>
  <c r="BQ52" i="13"/>
  <c r="BR52" i="13"/>
  <c r="BS52" i="13"/>
  <c r="BT52" i="13"/>
  <c r="BU52" i="13"/>
  <c r="BV52" i="13"/>
  <c r="BW52" i="13"/>
  <c r="BX52" i="13"/>
  <c r="BY52" i="13"/>
  <c r="BZ52" i="13"/>
  <c r="CA52" i="13"/>
  <c r="CB52" i="13"/>
  <c r="CC52" i="13"/>
  <c r="CD52" i="13"/>
  <c r="CE52" i="13"/>
  <c r="CF52" i="13"/>
  <c r="CG52" i="13"/>
  <c r="CH52" i="13"/>
  <c r="CI52" i="13"/>
  <c r="CJ52" i="13"/>
  <c r="CK52" i="13"/>
  <c r="CL52" i="13"/>
  <c r="CM52" i="13"/>
  <c r="CN52" i="13"/>
  <c r="CO52" i="13"/>
  <c r="CP52" i="13"/>
  <c r="CQ52" i="13"/>
  <c r="CR52" i="13"/>
  <c r="AY53" i="13"/>
  <c r="AZ53" i="13"/>
  <c r="BA53" i="13"/>
  <c r="BB53" i="13"/>
  <c r="BC53" i="13"/>
  <c r="BD53" i="13"/>
  <c r="BE53" i="13"/>
  <c r="BF53" i="13"/>
  <c r="BG53" i="13"/>
  <c r="BH53" i="13"/>
  <c r="BI53" i="13"/>
  <c r="BJ53" i="13"/>
  <c r="BK53" i="13"/>
  <c r="BL53" i="13"/>
  <c r="BM53" i="13"/>
  <c r="BN53" i="13"/>
  <c r="BO53" i="13"/>
  <c r="BP53" i="13"/>
  <c r="BQ53" i="13"/>
  <c r="BR53" i="13"/>
  <c r="BS53" i="13"/>
  <c r="BT53" i="13"/>
  <c r="BU53" i="13"/>
  <c r="BV53" i="13"/>
  <c r="BW53" i="13"/>
  <c r="BX53" i="13"/>
  <c r="BY53" i="13"/>
  <c r="BZ53" i="13"/>
  <c r="CA53" i="13"/>
  <c r="CB53" i="13"/>
  <c r="CC53" i="13"/>
  <c r="CD53" i="13"/>
  <c r="CE53" i="13"/>
  <c r="CF53" i="13"/>
  <c r="CG53" i="13"/>
  <c r="CH53" i="13"/>
  <c r="CI53" i="13"/>
  <c r="CJ53" i="13"/>
  <c r="CK53" i="13"/>
  <c r="CL53" i="13"/>
  <c r="CM53" i="13"/>
  <c r="CN53" i="13"/>
  <c r="CO53" i="13"/>
  <c r="CP53" i="13"/>
  <c r="CQ53" i="13"/>
  <c r="CR53" i="13"/>
  <c r="AY54" i="13"/>
  <c r="AZ54" i="13"/>
  <c r="BA54" i="13"/>
  <c r="BB54" i="13"/>
  <c r="BC54" i="13"/>
  <c r="BD54" i="13"/>
  <c r="BE54" i="13"/>
  <c r="BF54" i="13"/>
  <c r="BG54" i="13"/>
  <c r="BH54" i="13"/>
  <c r="BI54" i="13"/>
  <c r="BJ54" i="13"/>
  <c r="BK54" i="13"/>
  <c r="BL54" i="13"/>
  <c r="BM54" i="13"/>
  <c r="BN54" i="13"/>
  <c r="BO54" i="13"/>
  <c r="BP54" i="13"/>
  <c r="BQ54" i="13"/>
  <c r="BR54" i="13"/>
  <c r="BS54" i="13"/>
  <c r="BT54" i="13"/>
  <c r="BU54" i="13"/>
  <c r="BV54" i="13"/>
  <c r="BW54" i="13"/>
  <c r="BX54" i="13"/>
  <c r="BY54" i="13"/>
  <c r="BZ54" i="13"/>
  <c r="CA54" i="13"/>
  <c r="CB54" i="13"/>
  <c r="CC54" i="13"/>
  <c r="CD54" i="13"/>
  <c r="CE54" i="13"/>
  <c r="CF54" i="13"/>
  <c r="CG54" i="13"/>
  <c r="CH54" i="13"/>
  <c r="CI54" i="13"/>
  <c r="CJ54" i="13"/>
  <c r="CK54" i="13"/>
  <c r="CL54" i="13"/>
  <c r="CM54" i="13"/>
  <c r="CN54" i="13"/>
  <c r="CO54" i="13"/>
  <c r="CP54" i="13"/>
  <c r="CQ54" i="13"/>
  <c r="CR54" i="13"/>
  <c r="AY55" i="13"/>
  <c r="AZ55" i="13"/>
  <c r="BA55" i="13"/>
  <c r="BB55" i="13"/>
  <c r="BC55" i="13"/>
  <c r="BD55" i="13"/>
  <c r="BE55" i="13"/>
  <c r="BF55" i="13"/>
  <c r="BG55" i="13"/>
  <c r="BH55" i="13"/>
  <c r="BI55" i="13"/>
  <c r="BJ55" i="13"/>
  <c r="BK55" i="13"/>
  <c r="BL55" i="13"/>
  <c r="BM55" i="13"/>
  <c r="BN55" i="13"/>
  <c r="BO55" i="13"/>
  <c r="BP55" i="13"/>
  <c r="BQ55" i="13"/>
  <c r="BR55" i="13"/>
  <c r="BS55" i="13"/>
  <c r="BT55" i="13"/>
  <c r="BU55" i="13"/>
  <c r="BV55" i="13"/>
  <c r="BW55" i="13"/>
  <c r="BX55" i="13"/>
  <c r="BY55" i="13"/>
  <c r="BZ55" i="13"/>
  <c r="CA55" i="13"/>
  <c r="CB55" i="13"/>
  <c r="CC55" i="13"/>
  <c r="CD55" i="13"/>
  <c r="CE55" i="13"/>
  <c r="CF55" i="13"/>
  <c r="CG55" i="13"/>
  <c r="CH55" i="13"/>
  <c r="CI55" i="13"/>
  <c r="CJ55" i="13"/>
  <c r="CK55" i="13"/>
  <c r="CL55" i="13"/>
  <c r="CM55" i="13"/>
  <c r="CN55" i="13"/>
  <c r="CO55" i="13"/>
  <c r="CP55" i="13"/>
  <c r="CQ55" i="13"/>
  <c r="CR55" i="13"/>
  <c r="AY56" i="13"/>
  <c r="AZ56" i="13"/>
  <c r="BA56" i="13"/>
  <c r="BB56" i="13"/>
  <c r="BC56" i="13"/>
  <c r="BD56" i="13"/>
  <c r="BE56" i="13"/>
  <c r="BF56" i="13"/>
  <c r="BG56" i="13"/>
  <c r="BH56" i="13"/>
  <c r="BI56" i="13"/>
  <c r="BJ56" i="13"/>
  <c r="BK56" i="13"/>
  <c r="BL56" i="13"/>
  <c r="BM56" i="13"/>
  <c r="BN56" i="13"/>
  <c r="BO56" i="13"/>
  <c r="BP56" i="13"/>
  <c r="BQ56" i="13"/>
  <c r="BR56" i="13"/>
  <c r="BS56" i="13"/>
  <c r="BT56" i="13"/>
  <c r="BU56" i="13"/>
  <c r="BV56" i="13"/>
  <c r="BW56" i="13"/>
  <c r="BX56" i="13"/>
  <c r="BY56" i="13"/>
  <c r="BZ56" i="13"/>
  <c r="CA56" i="13"/>
  <c r="CB56" i="13"/>
  <c r="CC56" i="13"/>
  <c r="CD56" i="13"/>
  <c r="CE56" i="13"/>
  <c r="CF56" i="13"/>
  <c r="CG56" i="13"/>
  <c r="CH56" i="13"/>
  <c r="CI56" i="13"/>
  <c r="CJ56" i="13"/>
  <c r="CK56" i="13"/>
  <c r="CL56" i="13"/>
  <c r="CM56" i="13"/>
  <c r="CN56" i="13"/>
  <c r="CO56" i="13"/>
  <c r="CP56" i="13"/>
  <c r="CQ56" i="13"/>
  <c r="CR56" i="13"/>
  <c r="AY57" i="13"/>
  <c r="AZ57" i="13"/>
  <c r="BA57" i="13"/>
  <c r="BB57" i="13"/>
  <c r="BC57" i="13"/>
  <c r="BD57" i="13"/>
  <c r="BE57" i="13"/>
  <c r="BF57" i="13"/>
  <c r="BG57" i="13"/>
  <c r="BH57" i="13"/>
  <c r="BI57" i="13"/>
  <c r="BJ57" i="13"/>
  <c r="BK57" i="13"/>
  <c r="BL57" i="13"/>
  <c r="BM57" i="13"/>
  <c r="BN57" i="13"/>
  <c r="BO57" i="13"/>
  <c r="BP57" i="13"/>
  <c r="BQ57" i="13"/>
  <c r="BR57" i="13"/>
  <c r="BS57" i="13"/>
  <c r="BT57" i="13"/>
  <c r="BU57" i="13"/>
  <c r="BV57" i="13"/>
  <c r="BW57" i="13"/>
  <c r="BX57" i="13"/>
  <c r="BY57" i="13"/>
  <c r="BZ57" i="13"/>
  <c r="CA57" i="13"/>
  <c r="CB57" i="13"/>
  <c r="CC57" i="13"/>
  <c r="CD57" i="13"/>
  <c r="CE57" i="13"/>
  <c r="CF57" i="13"/>
  <c r="CG57" i="13"/>
  <c r="CH57" i="13"/>
  <c r="CI57" i="13"/>
  <c r="CJ57" i="13"/>
  <c r="CK57" i="13"/>
  <c r="CL57" i="13"/>
  <c r="CM57" i="13"/>
  <c r="CN57" i="13"/>
  <c r="CO57" i="13"/>
  <c r="CP57" i="13"/>
  <c r="CQ57" i="13"/>
  <c r="CR57" i="13"/>
  <c r="AY58" i="13"/>
  <c r="AZ58" i="13"/>
  <c r="BA58" i="13"/>
  <c r="BB58" i="13"/>
  <c r="BC58" i="13"/>
  <c r="BD58" i="13"/>
  <c r="BE58" i="13"/>
  <c r="BF58" i="13"/>
  <c r="BG58" i="13"/>
  <c r="BH58" i="13"/>
  <c r="BI58" i="13"/>
  <c r="BJ58" i="13"/>
  <c r="BK58" i="13"/>
  <c r="BL58" i="13"/>
  <c r="BM58" i="13"/>
  <c r="BN58" i="13"/>
  <c r="BO58" i="13"/>
  <c r="BP58" i="13"/>
  <c r="BQ58" i="13"/>
  <c r="BR58" i="13"/>
  <c r="BS58" i="13"/>
  <c r="BT58" i="13"/>
  <c r="BU58" i="13"/>
  <c r="BV58" i="13"/>
  <c r="BW58" i="13"/>
  <c r="BX58" i="13"/>
  <c r="BY58" i="13"/>
  <c r="BZ58" i="13"/>
  <c r="CA58" i="13"/>
  <c r="CB58" i="13"/>
  <c r="CC58" i="13"/>
  <c r="CD58" i="13"/>
  <c r="CE58" i="13"/>
  <c r="CF58" i="13"/>
  <c r="CG58" i="13"/>
  <c r="CH58" i="13"/>
  <c r="CI58" i="13"/>
  <c r="CJ58" i="13"/>
  <c r="CK58" i="13"/>
  <c r="CL58" i="13"/>
  <c r="CM58" i="13"/>
  <c r="CN58" i="13"/>
  <c r="CO58" i="13"/>
  <c r="CP58" i="13"/>
  <c r="CQ58" i="13"/>
  <c r="CR58" i="13"/>
  <c r="AY59" i="13"/>
  <c r="AZ59" i="13"/>
  <c r="BA59" i="13"/>
  <c r="BB59" i="13"/>
  <c r="BC59" i="13"/>
  <c r="BD59" i="13"/>
  <c r="BE59" i="13"/>
  <c r="BF59" i="13"/>
  <c r="BG59" i="13"/>
  <c r="BH59" i="13"/>
  <c r="BI59" i="13"/>
  <c r="BJ59" i="13"/>
  <c r="BK59" i="13"/>
  <c r="BL59" i="13"/>
  <c r="BM59" i="13"/>
  <c r="BN59" i="13"/>
  <c r="BO59" i="13"/>
  <c r="BP59" i="13"/>
  <c r="BQ59" i="13"/>
  <c r="BR59" i="13"/>
  <c r="BS59" i="13"/>
  <c r="BT59" i="13"/>
  <c r="BU59" i="13"/>
  <c r="BV59" i="13"/>
  <c r="BW59" i="13"/>
  <c r="BX59" i="13"/>
  <c r="BY59" i="13"/>
  <c r="BZ59" i="13"/>
  <c r="CA59" i="13"/>
  <c r="CB59" i="13"/>
  <c r="CC59" i="13"/>
  <c r="CD59" i="13"/>
  <c r="CE59" i="13"/>
  <c r="CF59" i="13"/>
  <c r="CG59" i="13"/>
  <c r="CH59" i="13"/>
  <c r="CI59" i="13"/>
  <c r="CJ59" i="13"/>
  <c r="CK59" i="13"/>
  <c r="CL59" i="13"/>
  <c r="CM59" i="13"/>
  <c r="CN59" i="13"/>
  <c r="CO59" i="13"/>
  <c r="CP59" i="13"/>
  <c r="CQ59" i="13"/>
  <c r="CR59" i="13"/>
  <c r="AY60" i="13"/>
  <c r="AZ60" i="13"/>
  <c r="BA60" i="13"/>
  <c r="BB60" i="13"/>
  <c r="BC60" i="13"/>
  <c r="BD60" i="13"/>
  <c r="BE60" i="13"/>
  <c r="BF60" i="13"/>
  <c r="BG60" i="13"/>
  <c r="BH60" i="13"/>
  <c r="BI60" i="13"/>
  <c r="BJ60" i="13"/>
  <c r="BK60" i="13"/>
  <c r="BL60" i="13"/>
  <c r="BM60" i="13"/>
  <c r="BN60" i="13"/>
  <c r="BO60" i="13"/>
  <c r="BP60" i="13"/>
  <c r="BQ60" i="13"/>
  <c r="BR60" i="13"/>
  <c r="BS60" i="13"/>
  <c r="BT60" i="13"/>
  <c r="BU60" i="13"/>
  <c r="BV60" i="13"/>
  <c r="BW60" i="13"/>
  <c r="BX60" i="13"/>
  <c r="BY60" i="13"/>
  <c r="BZ60" i="13"/>
  <c r="CA60" i="13"/>
  <c r="CB60" i="13"/>
  <c r="CC60" i="13"/>
  <c r="CD60" i="13"/>
  <c r="CE60" i="13"/>
  <c r="CF60" i="13"/>
  <c r="CG60" i="13"/>
  <c r="CH60" i="13"/>
  <c r="CI60" i="13"/>
  <c r="CJ60" i="13"/>
  <c r="CK60" i="13"/>
  <c r="CL60" i="13"/>
  <c r="CM60" i="13"/>
  <c r="CN60" i="13"/>
  <c r="CO60" i="13"/>
  <c r="CP60" i="13"/>
  <c r="CQ60" i="13"/>
  <c r="CR60" i="13"/>
  <c r="AY61" i="13"/>
  <c r="AZ61" i="13"/>
  <c r="BA61" i="13"/>
  <c r="BB61" i="13"/>
  <c r="BC61" i="13"/>
  <c r="BD61" i="13"/>
  <c r="BE61" i="13"/>
  <c r="BF61" i="13"/>
  <c r="BG61" i="13"/>
  <c r="BH61" i="13"/>
  <c r="BI61" i="13"/>
  <c r="BJ61" i="13"/>
  <c r="BK61" i="13"/>
  <c r="BL61" i="13"/>
  <c r="BM61" i="13"/>
  <c r="BN61" i="13"/>
  <c r="BO61" i="13"/>
  <c r="BP61" i="13"/>
  <c r="BQ61" i="13"/>
  <c r="BR61" i="13"/>
  <c r="BS61" i="13"/>
  <c r="BT61" i="13"/>
  <c r="BU61" i="13"/>
  <c r="BV61" i="13"/>
  <c r="BW61" i="13"/>
  <c r="BX61" i="13"/>
  <c r="BY61" i="13"/>
  <c r="BZ61" i="13"/>
  <c r="CA61" i="13"/>
  <c r="CB61" i="13"/>
  <c r="CC61" i="13"/>
  <c r="CD61" i="13"/>
  <c r="CE61" i="13"/>
  <c r="CF61" i="13"/>
  <c r="CG61" i="13"/>
  <c r="CH61" i="13"/>
  <c r="CI61" i="13"/>
  <c r="CJ61" i="13"/>
  <c r="CK61" i="13"/>
  <c r="CL61" i="13"/>
  <c r="CM61" i="13"/>
  <c r="CN61" i="13"/>
  <c r="CO61" i="13"/>
  <c r="CP61" i="13"/>
  <c r="CQ61" i="13"/>
  <c r="CR61" i="13"/>
  <c r="AY62" i="13"/>
  <c r="AZ62" i="13"/>
  <c r="BA62" i="13"/>
  <c r="BB62" i="13"/>
  <c r="BC62" i="13"/>
  <c r="BD62" i="13"/>
  <c r="BE62" i="13"/>
  <c r="BF62" i="13"/>
  <c r="BG62" i="13"/>
  <c r="BH62" i="13"/>
  <c r="BI62" i="13"/>
  <c r="BJ62" i="13"/>
  <c r="BK62" i="13"/>
  <c r="BL62" i="13"/>
  <c r="BM62" i="13"/>
  <c r="BN62" i="13"/>
  <c r="BO62" i="13"/>
  <c r="BP62" i="13"/>
  <c r="BQ62" i="13"/>
  <c r="BR62" i="13"/>
  <c r="BS62" i="13"/>
  <c r="BT62" i="13"/>
  <c r="BU62" i="13"/>
  <c r="BV62" i="13"/>
  <c r="BW62" i="13"/>
  <c r="BX62" i="13"/>
  <c r="BY62" i="13"/>
  <c r="BZ62" i="13"/>
  <c r="CA62" i="13"/>
  <c r="CB62" i="13"/>
  <c r="CC62" i="13"/>
  <c r="CD62" i="13"/>
  <c r="CE62" i="13"/>
  <c r="CF62" i="13"/>
  <c r="CG62" i="13"/>
  <c r="CH62" i="13"/>
  <c r="CI62" i="13"/>
  <c r="CJ62" i="13"/>
  <c r="CK62" i="13"/>
  <c r="CL62" i="13"/>
  <c r="CM62" i="13"/>
  <c r="CN62" i="13"/>
  <c r="CO62" i="13"/>
  <c r="CP62" i="13"/>
  <c r="CQ62" i="13"/>
  <c r="CR62" i="13"/>
  <c r="AY63" i="13"/>
  <c r="AZ63" i="13"/>
  <c r="BA63" i="13"/>
  <c r="BB63" i="13"/>
  <c r="BC63" i="13"/>
  <c r="BD63" i="13"/>
  <c r="BE63" i="13"/>
  <c r="BF63" i="13"/>
  <c r="BG63" i="13"/>
  <c r="BH63" i="13"/>
  <c r="BI63" i="13"/>
  <c r="BJ63" i="13"/>
  <c r="BK63" i="13"/>
  <c r="BL63" i="13"/>
  <c r="BM63" i="13"/>
  <c r="BN63" i="13"/>
  <c r="BO63" i="13"/>
  <c r="BP63" i="13"/>
  <c r="BQ63" i="13"/>
  <c r="BR63" i="13"/>
  <c r="BS63" i="13"/>
  <c r="BT63" i="13"/>
  <c r="BU63" i="13"/>
  <c r="BV63" i="13"/>
  <c r="BW63" i="13"/>
  <c r="BX63" i="13"/>
  <c r="BY63" i="13"/>
  <c r="BZ63" i="13"/>
  <c r="CA63" i="13"/>
  <c r="CB63" i="13"/>
  <c r="CC63" i="13"/>
  <c r="CD63" i="13"/>
  <c r="CE63" i="13"/>
  <c r="CF63" i="13"/>
  <c r="CG63" i="13"/>
  <c r="CH63" i="13"/>
  <c r="CI63" i="13"/>
  <c r="CJ63" i="13"/>
  <c r="CK63" i="13"/>
  <c r="CL63" i="13"/>
  <c r="CM63" i="13"/>
  <c r="CN63" i="13"/>
  <c r="CO63" i="13"/>
  <c r="CP63" i="13"/>
  <c r="CQ63" i="13"/>
  <c r="CR63" i="13"/>
  <c r="AY64" i="13"/>
  <c r="AZ64" i="13"/>
  <c r="BA64" i="13"/>
  <c r="BB64" i="13"/>
  <c r="BC64" i="13"/>
  <c r="BD64" i="13"/>
  <c r="BE64" i="13"/>
  <c r="BF64" i="13"/>
  <c r="BG64" i="13"/>
  <c r="BH64" i="13"/>
  <c r="BI64" i="13"/>
  <c r="BJ64" i="13"/>
  <c r="BK64" i="13"/>
  <c r="BL64" i="13"/>
  <c r="BM64" i="13"/>
  <c r="BN64" i="13"/>
  <c r="BO64" i="13"/>
  <c r="BP64" i="13"/>
  <c r="BQ64" i="13"/>
  <c r="BR64" i="13"/>
  <c r="BS64" i="13"/>
  <c r="BT64" i="13"/>
  <c r="BU64" i="13"/>
  <c r="BV64" i="13"/>
  <c r="BW64" i="13"/>
  <c r="BX64" i="13"/>
  <c r="BY64" i="13"/>
  <c r="BZ64" i="13"/>
  <c r="CA64" i="13"/>
  <c r="CB64" i="13"/>
  <c r="CC64" i="13"/>
  <c r="CD64" i="13"/>
  <c r="CE64" i="13"/>
  <c r="CF64" i="13"/>
  <c r="CG64" i="13"/>
  <c r="CH64" i="13"/>
  <c r="CI64" i="13"/>
  <c r="CJ64" i="13"/>
  <c r="CK64" i="13"/>
  <c r="CL64" i="13"/>
  <c r="CM64" i="13"/>
  <c r="CN64" i="13"/>
  <c r="CO64" i="13"/>
  <c r="CP64" i="13"/>
  <c r="CQ64" i="13"/>
  <c r="CR64" i="13"/>
  <c r="AX64" i="13"/>
  <c r="AX63" i="13"/>
  <c r="AX62" i="13"/>
  <c r="AX61" i="13"/>
  <c r="AX60" i="13"/>
  <c r="AX59" i="13"/>
  <c r="AX58" i="13"/>
  <c r="AX57" i="13"/>
  <c r="AX56" i="13"/>
  <c r="AX55" i="13"/>
  <c r="AX54" i="13"/>
  <c r="AX53" i="13"/>
  <c r="AX52" i="13"/>
  <c r="AX51" i="13"/>
  <c r="AX50" i="13"/>
  <c r="AX49" i="13"/>
  <c r="AX44" i="13"/>
  <c r="AX43" i="13"/>
  <c r="AX42" i="13"/>
  <c r="AX41" i="13"/>
  <c r="AX40" i="13"/>
  <c r="AX39" i="13"/>
  <c r="AX38" i="13"/>
  <c r="AX37" i="13"/>
  <c r="AX36" i="13"/>
  <c r="AX35" i="13"/>
  <c r="AX34" i="13"/>
  <c r="AX33" i="13"/>
  <c r="AX32" i="13"/>
  <c r="AX31" i="13"/>
  <c r="AX30" i="13"/>
  <c r="AX29" i="13"/>
  <c r="AX23" i="13"/>
  <c r="AX22" i="13"/>
  <c r="AX21" i="13"/>
  <c r="AX20" i="13"/>
  <c r="AX19" i="13"/>
  <c r="AX16" i="13"/>
  <c r="AX15" i="13"/>
  <c r="AX14" i="13"/>
  <c r="AX13" i="13"/>
  <c r="AX12" i="13"/>
  <c r="AX272" i="13"/>
  <c r="AY272" i="13"/>
  <c r="AZ272" i="13"/>
  <c r="BA272" i="13"/>
  <c r="BB272" i="13"/>
  <c r="BC272" i="13"/>
  <c r="BD272" i="13"/>
  <c r="BE272" i="13"/>
  <c r="BF272" i="13"/>
  <c r="BG272" i="13"/>
  <c r="BH272" i="13"/>
  <c r="BI272" i="13"/>
  <c r="BJ272" i="13"/>
  <c r="BK272" i="13"/>
  <c r="BL272" i="13"/>
  <c r="BM272" i="13"/>
  <c r="BN272" i="13"/>
  <c r="BO272" i="13"/>
  <c r="BP272" i="13"/>
  <c r="BQ272" i="13"/>
  <c r="BR272" i="13"/>
  <c r="BS272" i="13"/>
  <c r="BT272" i="13"/>
  <c r="BU272" i="13"/>
  <c r="BV272" i="13"/>
  <c r="BW272" i="13"/>
  <c r="BX272" i="13"/>
  <c r="BY272" i="13"/>
  <c r="BZ272" i="13"/>
  <c r="CA272" i="13"/>
  <c r="CB272" i="13"/>
  <c r="CC272" i="13"/>
  <c r="CD272" i="13"/>
  <c r="CE272" i="13"/>
  <c r="CF272" i="13"/>
  <c r="CG272" i="13"/>
  <c r="CH272" i="13"/>
  <c r="CI272" i="13"/>
  <c r="CJ272" i="13"/>
  <c r="CK272" i="13"/>
  <c r="CL272" i="13"/>
  <c r="CM272" i="13"/>
  <c r="CN272" i="13"/>
  <c r="CO272" i="13"/>
  <c r="CP272" i="13"/>
  <c r="CQ272" i="13"/>
  <c r="CR272" i="13"/>
  <c r="AX273" i="13"/>
  <c r="AY273" i="13"/>
  <c r="AZ273" i="13"/>
  <c r="BA273" i="13"/>
  <c r="BB273" i="13"/>
  <c r="BC273" i="13"/>
  <c r="BD273" i="13"/>
  <c r="BE273" i="13"/>
  <c r="BF273" i="13"/>
  <c r="BG273" i="13"/>
  <c r="BH273" i="13"/>
  <c r="BI273" i="13"/>
  <c r="BJ273" i="13"/>
  <c r="BK273" i="13"/>
  <c r="BL273" i="13"/>
  <c r="BM273" i="13"/>
  <c r="BN273" i="13"/>
  <c r="BO273" i="13"/>
  <c r="BP273" i="13"/>
  <c r="BQ273" i="13"/>
  <c r="BR273" i="13"/>
  <c r="BS273" i="13"/>
  <c r="BT273" i="13"/>
  <c r="BU273" i="13"/>
  <c r="BV273" i="13"/>
  <c r="BW273" i="13"/>
  <c r="BX273" i="13"/>
  <c r="BY273" i="13"/>
  <c r="BZ273" i="13"/>
  <c r="CA273" i="13"/>
  <c r="CB273" i="13"/>
  <c r="CC273" i="13"/>
  <c r="CD273" i="13"/>
  <c r="CE273" i="13"/>
  <c r="CF273" i="13"/>
  <c r="CG273" i="13"/>
  <c r="CH273" i="13"/>
  <c r="CI273" i="13"/>
  <c r="CJ273" i="13"/>
  <c r="CK273" i="13"/>
  <c r="CL273" i="13"/>
  <c r="CM273" i="13"/>
  <c r="CN273" i="13"/>
  <c r="CO273" i="13"/>
  <c r="CP273" i="13"/>
  <c r="CQ273" i="13"/>
  <c r="CR273" i="13"/>
  <c r="AX9" i="13" l="1"/>
  <c r="AX7" i="13"/>
  <c r="AX5" i="13"/>
  <c r="AX6" i="13"/>
  <c r="AX8" i="13"/>
  <c r="CR9" i="13"/>
  <c r="CP9" i="13"/>
  <c r="CN9" i="13"/>
  <c r="CL9" i="13"/>
  <c r="CJ9" i="13"/>
  <c r="CH9" i="13"/>
  <c r="CF9" i="13"/>
  <c r="CD9" i="13"/>
  <c r="CB9" i="13"/>
  <c r="BZ9" i="13"/>
  <c r="BX9" i="13"/>
  <c r="BV9" i="13"/>
  <c r="BT9" i="13"/>
  <c r="BR9" i="13"/>
  <c r="BP9" i="13"/>
  <c r="BN9" i="13"/>
  <c r="BL9" i="13"/>
  <c r="BJ9" i="13"/>
  <c r="BH9" i="13"/>
  <c r="BF9" i="13"/>
  <c r="BD9" i="13"/>
  <c r="BB9" i="13"/>
  <c r="AZ9" i="13"/>
  <c r="CR8" i="13"/>
  <c r="CP8" i="13"/>
  <c r="CN8" i="13"/>
  <c r="CL8" i="13"/>
  <c r="CJ8" i="13"/>
  <c r="CH8" i="13"/>
  <c r="CF8" i="13"/>
  <c r="CD8" i="13"/>
  <c r="CB8" i="13"/>
  <c r="BZ8" i="13"/>
  <c r="BX8" i="13"/>
  <c r="BV8" i="13"/>
  <c r="BT8" i="13"/>
  <c r="BR8" i="13"/>
  <c r="BP8" i="13"/>
  <c r="BN8" i="13"/>
  <c r="BL8" i="13"/>
  <c r="BJ8" i="13"/>
  <c r="BH8" i="13"/>
  <c r="BF8" i="13"/>
  <c r="BD8" i="13"/>
  <c r="BB8" i="13"/>
  <c r="AZ8" i="13"/>
  <c r="CR7" i="13"/>
  <c r="CP7" i="13"/>
  <c r="CN7" i="13"/>
  <c r="CL7" i="13"/>
  <c r="CJ7" i="13"/>
  <c r="CH7" i="13"/>
  <c r="CF7" i="13"/>
  <c r="CD7" i="13"/>
  <c r="CB7" i="13"/>
  <c r="BZ7" i="13"/>
  <c r="BX7" i="13"/>
  <c r="BV7" i="13"/>
  <c r="BT7" i="13"/>
  <c r="BR7" i="13"/>
  <c r="BP7" i="13"/>
  <c r="BN7" i="13"/>
  <c r="BL7" i="13"/>
  <c r="BJ7" i="13"/>
  <c r="BH7" i="13"/>
  <c r="BF7" i="13"/>
  <c r="CQ9" i="13"/>
  <c r="CO9" i="13"/>
  <c r="CM9" i="13"/>
  <c r="CK9" i="13"/>
  <c r="CI9" i="13"/>
  <c r="CG9" i="13"/>
  <c r="CE9" i="13"/>
  <c r="CC9" i="13"/>
  <c r="CA9" i="13"/>
  <c r="BY9" i="13"/>
  <c r="BW9" i="13"/>
  <c r="BU9" i="13"/>
  <c r="BS9" i="13"/>
  <c r="BQ9" i="13"/>
  <c r="BO9" i="13"/>
  <c r="BM9" i="13"/>
  <c r="BK9" i="13"/>
  <c r="BI9" i="13"/>
  <c r="BG9" i="13"/>
  <c r="BE9" i="13"/>
  <c r="BC9" i="13"/>
  <c r="BA9" i="13"/>
  <c r="AY9" i="13"/>
  <c r="CQ8" i="13"/>
  <c r="CO8" i="13"/>
  <c r="CM8" i="13"/>
  <c r="CK8" i="13"/>
  <c r="CI8" i="13"/>
  <c r="CG8" i="13"/>
  <c r="CE8" i="13"/>
  <c r="CC8" i="13"/>
  <c r="CA8" i="13"/>
  <c r="BY8" i="13"/>
  <c r="BW8" i="13"/>
  <c r="BU8" i="13"/>
  <c r="BS8" i="13"/>
  <c r="BQ8" i="13"/>
  <c r="BO8" i="13"/>
  <c r="BM8" i="13"/>
  <c r="BK8" i="13"/>
  <c r="BI8" i="13"/>
  <c r="BG8" i="13"/>
  <c r="BE8" i="13"/>
  <c r="BC8" i="13"/>
  <c r="BA8" i="13"/>
  <c r="AY8" i="13"/>
  <c r="CQ7" i="13"/>
  <c r="CO7" i="13"/>
  <c r="CM7" i="13"/>
  <c r="CK7" i="13"/>
  <c r="CI7" i="13"/>
  <c r="CG7" i="13"/>
  <c r="CE7" i="13"/>
  <c r="CC7" i="13"/>
  <c r="CA7" i="13"/>
  <c r="BY7" i="13"/>
  <c r="BW7" i="13"/>
  <c r="BU7" i="13"/>
  <c r="BS7" i="13"/>
  <c r="BQ7" i="13"/>
  <c r="BO7" i="13"/>
  <c r="BM7" i="13"/>
  <c r="BK7" i="13"/>
  <c r="BI7" i="13"/>
  <c r="BG7" i="13"/>
  <c r="BE7" i="13"/>
  <c r="BC7" i="13"/>
  <c r="BA7" i="13"/>
  <c r="AY7" i="13"/>
  <c r="CQ6" i="13"/>
  <c r="CO6" i="13"/>
  <c r="CM6" i="13"/>
  <c r="CK6" i="13"/>
  <c r="CI6" i="13"/>
  <c r="CG6" i="13"/>
  <c r="CE6" i="13"/>
  <c r="CC6" i="13"/>
  <c r="CA6" i="13"/>
  <c r="BY6" i="13"/>
  <c r="BW6" i="13"/>
  <c r="BU6" i="13"/>
  <c r="BS6" i="13"/>
  <c r="BQ6" i="13"/>
  <c r="BO6" i="13"/>
  <c r="BM6" i="13"/>
  <c r="BK6" i="13"/>
  <c r="BI6" i="13"/>
  <c r="BG6" i="13"/>
  <c r="BE6" i="13"/>
  <c r="BC6" i="13"/>
  <c r="BA6" i="13"/>
  <c r="AY6" i="13"/>
  <c r="CQ5" i="13"/>
  <c r="CO5" i="13"/>
  <c r="CM5" i="13"/>
  <c r="CK5" i="13"/>
  <c r="CI5" i="13"/>
  <c r="CG5" i="13"/>
  <c r="CE5" i="13"/>
  <c r="CC5" i="13"/>
  <c r="CC271" i="13" s="1"/>
  <c r="CA5" i="13"/>
  <c r="BY5" i="13"/>
  <c r="BY271" i="13" s="1"/>
  <c r="BW5" i="13"/>
  <c r="BU5" i="13"/>
  <c r="BU271" i="13" s="1"/>
  <c r="BS5" i="13"/>
  <c r="BQ5" i="13"/>
  <c r="BQ271" i="13" s="1"/>
  <c r="BO5" i="13"/>
  <c r="BM5" i="13"/>
  <c r="BM271" i="13" s="1"/>
  <c r="BK5" i="13"/>
  <c r="BI5" i="13"/>
  <c r="BI271" i="13" s="1"/>
  <c r="BG5" i="13"/>
  <c r="BE5" i="13"/>
  <c r="BE271" i="13" s="1"/>
  <c r="BC5" i="13"/>
  <c r="BA5" i="13"/>
  <c r="BA271" i="13" s="1"/>
  <c r="AY5" i="13"/>
  <c r="BD7" i="13"/>
  <c r="BB7" i="13"/>
  <c r="AZ7" i="13"/>
  <c r="CR6" i="13"/>
  <c r="CP6" i="13"/>
  <c r="CN6" i="13"/>
  <c r="CL6" i="13"/>
  <c r="CJ6" i="13"/>
  <c r="CH6" i="13"/>
  <c r="CF6" i="13"/>
  <c r="CD6" i="13"/>
  <c r="CB6" i="13"/>
  <c r="BZ6" i="13"/>
  <c r="BX6" i="13"/>
  <c r="BV6" i="13"/>
  <c r="BT6" i="13"/>
  <c r="BR6" i="13"/>
  <c r="BP6" i="13"/>
  <c r="BN6" i="13"/>
  <c r="BL6" i="13"/>
  <c r="BJ6" i="13"/>
  <c r="BH6" i="13"/>
  <c r="BF6" i="13"/>
  <c r="BD6" i="13"/>
  <c r="BB6" i="13"/>
  <c r="AZ6" i="13"/>
  <c r="CR5" i="13"/>
  <c r="CP5" i="13"/>
  <c r="CN5" i="13"/>
  <c r="CL5" i="13"/>
  <c r="CJ5" i="13"/>
  <c r="CH5" i="13"/>
  <c r="CF5" i="13"/>
  <c r="CD5" i="13"/>
  <c r="CB5" i="13"/>
  <c r="BZ5" i="13"/>
  <c r="BX5" i="13"/>
  <c r="BV5" i="13"/>
  <c r="BT5" i="13"/>
  <c r="BR5" i="13"/>
  <c r="BP5" i="13"/>
  <c r="BN5" i="13"/>
  <c r="BL5" i="13"/>
  <c r="BJ5" i="13"/>
  <c r="BH5" i="13"/>
  <c r="BF5" i="13"/>
  <c r="BD5" i="13"/>
  <c r="BB5" i="13"/>
  <c r="AZ5" i="13"/>
  <c r="AX271" i="13" l="1"/>
  <c r="BB271" i="13"/>
  <c r="BF271" i="13"/>
  <c r="BJ271" i="13"/>
  <c r="BN271" i="13"/>
  <c r="BR271" i="13"/>
  <c r="BV271" i="13"/>
  <c r="BZ271" i="13"/>
  <c r="CD271" i="13"/>
  <c r="CH271" i="13"/>
  <c r="CL271" i="13"/>
  <c r="CP271" i="13"/>
  <c r="AY271" i="13"/>
  <c r="BC271" i="13"/>
  <c r="BG271" i="13"/>
  <c r="BK271" i="13"/>
  <c r="BO271" i="13"/>
  <c r="BS271" i="13"/>
  <c r="BW271" i="13"/>
  <c r="CA271" i="13"/>
  <c r="CE271" i="13"/>
  <c r="CI271" i="13"/>
  <c r="CM271" i="13"/>
  <c r="CQ271" i="13"/>
  <c r="AZ271" i="13"/>
  <c r="BD271" i="13"/>
  <c r="BH271" i="13"/>
  <c r="BL271" i="13"/>
  <c r="BP271" i="13"/>
  <c r="BT271" i="13"/>
  <c r="BX271" i="13"/>
  <c r="CB271" i="13"/>
  <c r="CF271" i="13"/>
  <c r="CJ271" i="13"/>
  <c r="CN271" i="13"/>
  <c r="CR271" i="13"/>
  <c r="CG271" i="13"/>
  <c r="CK271" i="13"/>
  <c r="CO271" i="13"/>
  <c r="H12" i="1" l="1"/>
  <c r="H276" i="8" l="1"/>
  <c r="H255" i="8"/>
  <c r="H233" i="8"/>
  <c r="H212" i="8"/>
  <c r="H190" i="8"/>
  <c r="H169" i="8"/>
  <c r="H147" i="8"/>
  <c r="H126" i="8"/>
  <c r="B44" i="13"/>
  <c r="H104" i="8" l="1"/>
  <c r="B64" i="13"/>
  <c r="H83" i="8"/>
  <c r="H262" i="8" l="1"/>
  <c r="H263" i="8"/>
  <c r="H264" i="8"/>
  <c r="H265" i="8"/>
  <c r="H266" i="8"/>
  <c r="H267" i="8"/>
  <c r="H268" i="8"/>
  <c r="H269" i="8"/>
  <c r="H270" i="8"/>
  <c r="H271" i="8"/>
  <c r="H272" i="8"/>
  <c r="H273" i="8"/>
  <c r="H274" i="8"/>
  <c r="H275" i="8"/>
  <c r="H241" i="8"/>
  <c r="H242" i="8"/>
  <c r="H243" i="8"/>
  <c r="H244" i="8"/>
  <c r="H245" i="8"/>
  <c r="H246" i="8"/>
  <c r="H247" i="8"/>
  <c r="H248" i="8"/>
  <c r="H249" i="8"/>
  <c r="H250" i="8"/>
  <c r="H251" i="8"/>
  <c r="H252" i="8"/>
  <c r="H253" i="8"/>
  <c r="H254" i="8"/>
  <c r="H219" i="8"/>
  <c r="H220" i="8"/>
  <c r="H221" i="8"/>
  <c r="H222" i="8"/>
  <c r="H223" i="8"/>
  <c r="H224" i="8"/>
  <c r="H225" i="8"/>
  <c r="H226" i="8"/>
  <c r="H227" i="8"/>
  <c r="H228" i="8"/>
  <c r="H229" i="8"/>
  <c r="H230" i="8"/>
  <c r="H231" i="8"/>
  <c r="H232" i="8"/>
  <c r="H198" i="8"/>
  <c r="H199" i="8"/>
  <c r="H200" i="8"/>
  <c r="H201" i="8"/>
  <c r="H202" i="8"/>
  <c r="H203" i="8"/>
  <c r="H204" i="8"/>
  <c r="H205" i="8"/>
  <c r="H206" i="8"/>
  <c r="H207" i="8"/>
  <c r="H208" i="8"/>
  <c r="H209" i="8"/>
  <c r="H210" i="8"/>
  <c r="H211" i="8"/>
  <c r="H176" i="8"/>
  <c r="H177" i="8"/>
  <c r="H178" i="8"/>
  <c r="H179" i="8"/>
  <c r="H180" i="8"/>
  <c r="H181" i="8"/>
  <c r="H182" i="8"/>
  <c r="H183" i="8"/>
  <c r="H184" i="8"/>
  <c r="H185" i="8"/>
  <c r="H186" i="8"/>
  <c r="H187" i="8"/>
  <c r="H188" i="8"/>
  <c r="H189" i="8"/>
  <c r="H155" i="8"/>
  <c r="H156" i="8"/>
  <c r="H157" i="8"/>
  <c r="H158" i="8"/>
  <c r="H159" i="8"/>
  <c r="H160" i="8"/>
  <c r="H161" i="8"/>
  <c r="H162" i="8"/>
  <c r="H163" i="8"/>
  <c r="H164" i="8"/>
  <c r="H165" i="8"/>
  <c r="H166" i="8"/>
  <c r="H167" i="8"/>
  <c r="H168" i="8"/>
  <c r="H133" i="8"/>
  <c r="H134" i="8"/>
  <c r="H135" i="8"/>
  <c r="H136" i="8"/>
  <c r="H137" i="8"/>
  <c r="H138" i="8"/>
  <c r="H139" i="8"/>
  <c r="H140" i="8"/>
  <c r="H141" i="8"/>
  <c r="H142" i="8"/>
  <c r="H143" i="8"/>
  <c r="H144" i="8"/>
  <c r="H145" i="8"/>
  <c r="H146" i="8"/>
  <c r="H112" i="8"/>
  <c r="H113" i="8"/>
  <c r="H114" i="8"/>
  <c r="H115" i="8"/>
  <c r="H116" i="8"/>
  <c r="H117" i="8"/>
  <c r="H118" i="8"/>
  <c r="H119" i="8"/>
  <c r="H120" i="8"/>
  <c r="H121" i="8"/>
  <c r="H122" i="8"/>
  <c r="H123" i="8"/>
  <c r="H124" i="8"/>
  <c r="H125" i="8"/>
  <c r="H102" i="8" l="1"/>
  <c r="B62" i="13"/>
  <c r="H103" i="8"/>
  <c r="B63" i="13"/>
  <c r="H101" i="8"/>
  <c r="B61" i="13"/>
  <c r="H99" i="8"/>
  <c r="B59" i="13"/>
  <c r="H97" i="8"/>
  <c r="B57" i="13"/>
  <c r="H95" i="8"/>
  <c r="B55" i="13"/>
  <c r="H93" i="8"/>
  <c r="B53" i="13"/>
  <c r="H91" i="8"/>
  <c r="B51" i="13"/>
  <c r="H111" i="8"/>
  <c r="B13" i="13"/>
  <c r="H154" i="8"/>
  <c r="B14" i="13"/>
  <c r="H197" i="8"/>
  <c r="B15" i="13"/>
  <c r="H240" i="8"/>
  <c r="B16" i="13"/>
  <c r="H89" i="8"/>
  <c r="B19" i="13"/>
  <c r="B49" i="13"/>
  <c r="H100" i="8"/>
  <c r="B60" i="13"/>
  <c r="H98" i="8"/>
  <c r="B58" i="13"/>
  <c r="H96" i="8"/>
  <c r="B56" i="13"/>
  <c r="H94" i="8"/>
  <c r="B54" i="13"/>
  <c r="H92" i="8"/>
  <c r="B52" i="13"/>
  <c r="H90" i="8"/>
  <c r="B50" i="13"/>
  <c r="H132" i="8"/>
  <c r="B20" i="13"/>
  <c r="H175" i="8"/>
  <c r="B21" i="13"/>
  <c r="H218" i="8"/>
  <c r="B22" i="13"/>
  <c r="H261" i="8"/>
  <c r="B23" i="13"/>
  <c r="B30" i="13"/>
  <c r="B31" i="13"/>
  <c r="B32" i="13"/>
  <c r="B33" i="13"/>
  <c r="B34" i="13"/>
  <c r="B35" i="13"/>
  <c r="B36" i="13"/>
  <c r="B37" i="13"/>
  <c r="B38" i="13"/>
  <c r="B39" i="13"/>
  <c r="B40" i="13"/>
  <c r="B41" i="13"/>
  <c r="B42" i="13"/>
  <c r="B43" i="13"/>
  <c r="B272" i="13" l="1"/>
  <c r="B12" i="13"/>
  <c r="B5" i="13" s="1"/>
  <c r="B29" i="13"/>
  <c r="B9" i="13"/>
  <c r="B8" i="13"/>
  <c r="B7" i="13"/>
  <c r="B6" i="13"/>
  <c r="H81" i="8"/>
  <c r="H79" i="8"/>
  <c r="H75" i="8"/>
  <c r="H73" i="8"/>
  <c r="H71" i="8"/>
  <c r="H69" i="8"/>
  <c r="H82" i="8"/>
  <c r="H80" i="8"/>
  <c r="H78" i="8"/>
  <c r="H76" i="8"/>
  <c r="H74" i="8"/>
  <c r="H72" i="8"/>
  <c r="H70" i="8"/>
  <c r="H77" i="8"/>
  <c r="B273" i="13"/>
  <c r="H68" i="8"/>
  <c r="B271" i="13" l="1"/>
  <c r="I266" i="8" s="1"/>
  <c r="H277" i="8"/>
  <c r="B276" i="13"/>
  <c r="B277" i="13"/>
  <c r="B275" i="13" l="1"/>
  <c r="I68" i="8"/>
  <c r="I77" i="8"/>
  <c r="I73" i="8"/>
  <c r="I163" i="8"/>
  <c r="I79" i="8"/>
  <c r="I82" i="8"/>
  <c r="I120" i="8"/>
  <c r="I210" i="8"/>
  <c r="I81" i="8"/>
  <c r="I75" i="8"/>
  <c r="I71" i="8"/>
  <c r="I76" i="8"/>
  <c r="I96" i="8"/>
  <c r="I141" i="8"/>
  <c r="I186" i="8"/>
  <c r="I272" i="8"/>
  <c r="I69" i="8"/>
  <c r="I80" i="8"/>
  <c r="I72" i="8"/>
  <c r="I104" i="8"/>
  <c r="I126" i="8"/>
  <c r="I112" i="8"/>
  <c r="I135" i="8"/>
  <c r="I157" i="8"/>
  <c r="I180" i="8"/>
  <c r="I227" i="8"/>
  <c r="I119" i="8"/>
  <c r="I202" i="8"/>
  <c r="I249" i="8"/>
  <c r="I103" i="8"/>
  <c r="I78" i="8"/>
  <c r="I74" i="8"/>
  <c r="I70" i="8"/>
  <c r="I83" i="8"/>
  <c r="I100" i="8"/>
  <c r="I92" i="8"/>
  <c r="I124" i="8"/>
  <c r="I116" i="8"/>
  <c r="I145" i="8"/>
  <c r="I137" i="8"/>
  <c r="I167" i="8"/>
  <c r="I159" i="8"/>
  <c r="I190" i="8"/>
  <c r="I184" i="8"/>
  <c r="I176" i="8"/>
  <c r="I206" i="8"/>
  <c r="I198" i="8"/>
  <c r="I219" i="8"/>
  <c r="I243" i="8"/>
  <c r="I264" i="8"/>
  <c r="I95" i="8"/>
  <c r="I140" i="8"/>
  <c r="I231" i="8"/>
  <c r="I223" i="8"/>
  <c r="I253" i="8"/>
  <c r="I247" i="8"/>
  <c r="I276" i="8"/>
  <c r="I268" i="8"/>
  <c r="I262" i="8"/>
  <c r="I99" i="8"/>
  <c r="I111" i="8"/>
  <c r="I132" i="8"/>
  <c r="I156" i="8"/>
  <c r="I89" i="8"/>
  <c r="I101" i="8"/>
  <c r="I97" i="8"/>
  <c r="I93" i="8"/>
  <c r="I123" i="8"/>
  <c r="I115" i="8"/>
  <c r="I144" i="8"/>
  <c r="I154" i="8"/>
  <c r="I177" i="8"/>
  <c r="I91" i="8"/>
  <c r="I125" i="8"/>
  <c r="I121" i="8"/>
  <c r="I117" i="8"/>
  <c r="I113" i="8"/>
  <c r="I146" i="8"/>
  <c r="I142" i="8"/>
  <c r="I136" i="8"/>
  <c r="I164" i="8"/>
  <c r="I185" i="8"/>
  <c r="I232" i="8"/>
  <c r="I138" i="8"/>
  <c r="I134" i="8"/>
  <c r="I168" i="8"/>
  <c r="I160" i="8"/>
  <c r="I189" i="8"/>
  <c r="I181" i="8"/>
  <c r="I207" i="8"/>
  <c r="I246" i="8"/>
  <c r="I166" i="8"/>
  <c r="I162" i="8"/>
  <c r="I158" i="8"/>
  <c r="I175" i="8"/>
  <c r="I187" i="8"/>
  <c r="I183" i="8"/>
  <c r="I179" i="8"/>
  <c r="I211" i="8"/>
  <c r="I203" i="8"/>
  <c r="I224" i="8"/>
  <c r="I118" i="8"/>
  <c r="I197" i="8"/>
  <c r="I209" i="8"/>
  <c r="I205" i="8"/>
  <c r="I199" i="8"/>
  <c r="I228" i="8"/>
  <c r="I220" i="8"/>
  <c r="I267" i="8"/>
  <c r="I178" i="8"/>
  <c r="I201" i="8"/>
  <c r="I218" i="8"/>
  <c r="I230" i="8"/>
  <c r="I226" i="8"/>
  <c r="I222" i="8"/>
  <c r="I254" i="8"/>
  <c r="I275" i="8"/>
  <c r="I98" i="8"/>
  <c r="I139" i="8"/>
  <c r="I221" i="8"/>
  <c r="I240" i="8"/>
  <c r="I250" i="8"/>
  <c r="I242" i="8"/>
  <c r="I271" i="8"/>
  <c r="I263" i="8"/>
  <c r="I90" i="8"/>
  <c r="I147" i="8"/>
  <c r="I161" i="8"/>
  <c r="I200" i="8"/>
  <c r="I241" i="8"/>
  <c r="I169" i="8"/>
  <c r="I188" i="8"/>
  <c r="I208" i="8"/>
  <c r="I229" i="8"/>
  <c r="I251" i="8"/>
  <c r="I270" i="8"/>
  <c r="I252" i="8"/>
  <c r="I248" i="8"/>
  <c r="I244" i="8"/>
  <c r="I261" i="8"/>
  <c r="I273" i="8"/>
  <c r="I269" i="8"/>
  <c r="I265" i="8"/>
  <c r="I102" i="8"/>
  <c r="I94" i="8"/>
  <c r="I122" i="8"/>
  <c r="I114" i="8"/>
  <c r="I143" i="8"/>
  <c r="I133" i="8"/>
  <c r="I165" i="8"/>
  <c r="I155" i="8"/>
  <c r="I182" i="8"/>
  <c r="I212" i="8"/>
  <c r="I204" i="8"/>
  <c r="I233" i="8"/>
  <c r="I225" i="8"/>
  <c r="I255" i="8"/>
  <c r="I245" i="8"/>
  <c r="I274" i="8"/>
  <c r="C269" i="4" l="1"/>
  <c r="D269" i="4"/>
  <c r="E269" i="4"/>
  <c r="F269" i="4"/>
  <c r="G269" i="4"/>
  <c r="H269" i="4"/>
  <c r="I269" i="4"/>
  <c r="J269" i="4"/>
  <c r="K269" i="4"/>
  <c r="L269" i="4"/>
  <c r="M269" i="4"/>
  <c r="N269" i="4"/>
  <c r="O269" i="4"/>
  <c r="P269" i="4"/>
  <c r="Q269" i="4"/>
  <c r="R269" i="4"/>
  <c r="S269" i="4"/>
  <c r="T269" i="4"/>
  <c r="U269" i="4"/>
  <c r="V269" i="4"/>
  <c r="W269" i="4"/>
  <c r="X269" i="4"/>
  <c r="Y269" i="4"/>
  <c r="Z269" i="4"/>
  <c r="AA269" i="4"/>
  <c r="AB269" i="4"/>
  <c r="AC269" i="4"/>
  <c r="AD269" i="4"/>
  <c r="AE269" i="4"/>
  <c r="AF269" i="4"/>
  <c r="AG269" i="4"/>
  <c r="AH269" i="4"/>
  <c r="AI269" i="4"/>
  <c r="AJ269" i="4"/>
  <c r="AK269" i="4"/>
  <c r="AL269" i="4"/>
  <c r="AM269" i="4"/>
  <c r="AN269" i="4"/>
  <c r="AO269" i="4"/>
  <c r="AP269" i="4"/>
  <c r="AQ269" i="4"/>
  <c r="AR269" i="4"/>
  <c r="AS269" i="4"/>
  <c r="AT269" i="4"/>
  <c r="AU269" i="4"/>
  <c r="AV269" i="4"/>
  <c r="D270" i="4"/>
  <c r="E270" i="4"/>
  <c r="F270" i="4"/>
  <c r="G270" i="4"/>
  <c r="H270" i="4"/>
  <c r="I270" i="4"/>
  <c r="J270" i="4"/>
  <c r="K270" i="4"/>
  <c r="L270" i="4"/>
  <c r="M270" i="4"/>
  <c r="N270" i="4"/>
  <c r="O270" i="4"/>
  <c r="P270" i="4"/>
  <c r="Q270" i="4"/>
  <c r="R270" i="4"/>
  <c r="S270" i="4"/>
  <c r="T270" i="4"/>
  <c r="U270" i="4"/>
  <c r="U266" i="4" s="1"/>
  <c r="U269" i="13" s="1"/>
  <c r="V270" i="4"/>
  <c r="W270" i="4"/>
  <c r="X270" i="4"/>
  <c r="Y270" i="4"/>
  <c r="Z270" i="4"/>
  <c r="AA270" i="4"/>
  <c r="AB270" i="4"/>
  <c r="AC270" i="4"/>
  <c r="AD270" i="4"/>
  <c r="AE270" i="4"/>
  <c r="AF270" i="4"/>
  <c r="AG270" i="4"/>
  <c r="AH270" i="4"/>
  <c r="AI270" i="4"/>
  <c r="AJ270" i="4"/>
  <c r="AK270" i="4"/>
  <c r="AL270" i="4"/>
  <c r="AM270" i="4"/>
  <c r="AN270" i="4"/>
  <c r="AO270" i="4"/>
  <c r="AP270" i="4"/>
  <c r="AQ270" i="4"/>
  <c r="AR270" i="4"/>
  <c r="AS270" i="4"/>
  <c r="AT270" i="4"/>
  <c r="AU270" i="4"/>
  <c r="AV270" i="4"/>
  <c r="C270" i="4"/>
  <c r="C266" i="4" s="1"/>
  <c r="C269" i="13" s="1"/>
  <c r="AK180" i="4" l="1"/>
  <c r="AK183" i="13" s="1"/>
  <c r="AK182" i="4"/>
  <c r="AK185" i="13" s="1"/>
  <c r="AK184" i="4"/>
  <c r="AK187" i="13" s="1"/>
  <c r="AK261" i="4"/>
  <c r="AK264" i="13" s="1"/>
  <c r="AK263" i="4"/>
  <c r="AK266" i="13" s="1"/>
  <c r="AK265" i="4"/>
  <c r="AK268" i="13" s="1"/>
  <c r="AK179" i="4"/>
  <c r="AK182" i="13" s="1"/>
  <c r="AK181" i="4"/>
  <c r="AK184" i="13" s="1"/>
  <c r="AK183" i="4"/>
  <c r="AK186" i="13" s="1"/>
  <c r="AK57" i="4"/>
  <c r="AK262" i="4"/>
  <c r="AK265" i="13" s="1"/>
  <c r="AK264" i="4"/>
  <c r="AK267" i="13" s="1"/>
  <c r="AK266" i="4"/>
  <c r="AK269" i="13" s="1"/>
  <c r="C262" i="4"/>
  <c r="C265" i="13" s="1"/>
  <c r="D262" i="4"/>
  <c r="D265" i="13" s="1"/>
  <c r="E262" i="4"/>
  <c r="E265" i="13" s="1"/>
  <c r="F262" i="4"/>
  <c r="F265" i="13" s="1"/>
  <c r="G262" i="4"/>
  <c r="G265" i="13" s="1"/>
  <c r="H262" i="4"/>
  <c r="H265" i="13" s="1"/>
  <c r="I262" i="4"/>
  <c r="I265" i="13" s="1"/>
  <c r="J262" i="4"/>
  <c r="J265" i="13" s="1"/>
  <c r="K262" i="4"/>
  <c r="K265" i="13" s="1"/>
  <c r="L262" i="4"/>
  <c r="L265" i="13" s="1"/>
  <c r="M262" i="4"/>
  <c r="M265" i="13" s="1"/>
  <c r="N262" i="4"/>
  <c r="N265" i="13" s="1"/>
  <c r="O262" i="4"/>
  <c r="O265" i="13" s="1"/>
  <c r="P262" i="4"/>
  <c r="P265" i="13" s="1"/>
  <c r="C263" i="4"/>
  <c r="C266" i="13" s="1"/>
  <c r="D263" i="4"/>
  <c r="D266" i="13" s="1"/>
  <c r="E263" i="4"/>
  <c r="E266" i="13" s="1"/>
  <c r="F263" i="4"/>
  <c r="F266" i="13" s="1"/>
  <c r="G263" i="4"/>
  <c r="G266" i="13" s="1"/>
  <c r="H263" i="4"/>
  <c r="H266" i="13" s="1"/>
  <c r="I263" i="4"/>
  <c r="I266" i="13" s="1"/>
  <c r="J263" i="4"/>
  <c r="J266" i="13" s="1"/>
  <c r="K263" i="4"/>
  <c r="K266" i="13" s="1"/>
  <c r="L263" i="4"/>
  <c r="L266" i="13" s="1"/>
  <c r="M263" i="4"/>
  <c r="M266" i="13" s="1"/>
  <c r="N263" i="4"/>
  <c r="N266" i="13" s="1"/>
  <c r="O263" i="4"/>
  <c r="O266" i="13" s="1"/>
  <c r="P263" i="4"/>
  <c r="P266" i="13" s="1"/>
  <c r="C264" i="4"/>
  <c r="C267" i="13" s="1"/>
  <c r="D264" i="4"/>
  <c r="D267" i="13" s="1"/>
  <c r="E264" i="4"/>
  <c r="E267" i="13" s="1"/>
  <c r="F264" i="4"/>
  <c r="F267" i="13" s="1"/>
  <c r="G264" i="4"/>
  <c r="G267" i="13" s="1"/>
  <c r="H264" i="4"/>
  <c r="H267" i="13" s="1"/>
  <c r="I264" i="4"/>
  <c r="I267" i="13" s="1"/>
  <c r="J264" i="4"/>
  <c r="J267" i="13" s="1"/>
  <c r="K264" i="4"/>
  <c r="K267" i="13" s="1"/>
  <c r="L264" i="4"/>
  <c r="L267" i="13" s="1"/>
  <c r="M264" i="4"/>
  <c r="M267" i="13" s="1"/>
  <c r="N264" i="4"/>
  <c r="N267" i="13" s="1"/>
  <c r="O264" i="4"/>
  <c r="O267" i="13" s="1"/>
  <c r="P264" i="4"/>
  <c r="P267" i="13" s="1"/>
  <c r="C265" i="4"/>
  <c r="C268" i="13" s="1"/>
  <c r="D265" i="4"/>
  <c r="D268" i="13" s="1"/>
  <c r="E265" i="4"/>
  <c r="E268" i="13" s="1"/>
  <c r="F265" i="4"/>
  <c r="F268" i="13" s="1"/>
  <c r="G265" i="4"/>
  <c r="G268" i="13" s="1"/>
  <c r="H265" i="4"/>
  <c r="H268" i="13" s="1"/>
  <c r="I265" i="4"/>
  <c r="I268" i="13" s="1"/>
  <c r="J265" i="4"/>
  <c r="J268" i="13" s="1"/>
  <c r="K265" i="4"/>
  <c r="K268" i="13" s="1"/>
  <c r="L265" i="4"/>
  <c r="L268" i="13" s="1"/>
  <c r="M265" i="4"/>
  <c r="M268" i="13" s="1"/>
  <c r="N265" i="4"/>
  <c r="N268" i="13" s="1"/>
  <c r="O265" i="4"/>
  <c r="O268" i="13" s="1"/>
  <c r="P265" i="4"/>
  <c r="P268" i="13" s="1"/>
  <c r="D266" i="4"/>
  <c r="D269" i="13" s="1"/>
  <c r="E266" i="4"/>
  <c r="E269" i="13" s="1"/>
  <c r="F266" i="4"/>
  <c r="F269" i="13" s="1"/>
  <c r="G266" i="4"/>
  <c r="G269" i="13" s="1"/>
  <c r="H266" i="4"/>
  <c r="H269" i="13" s="1"/>
  <c r="I266" i="4"/>
  <c r="I269" i="13" s="1"/>
  <c r="J266" i="4"/>
  <c r="J269" i="13" s="1"/>
  <c r="K266" i="4"/>
  <c r="K269" i="13" s="1"/>
  <c r="L266" i="4"/>
  <c r="L269" i="13" s="1"/>
  <c r="M266" i="4"/>
  <c r="M269" i="13" s="1"/>
  <c r="N266" i="4"/>
  <c r="N269" i="13" s="1"/>
  <c r="O266" i="4"/>
  <c r="O269" i="13" s="1"/>
  <c r="P266" i="4"/>
  <c r="P269" i="13" s="1"/>
  <c r="C241" i="4"/>
  <c r="C244" i="13" s="1"/>
  <c r="D241" i="4"/>
  <c r="D244" i="13" s="1"/>
  <c r="E241" i="4"/>
  <c r="E244" i="13" s="1"/>
  <c r="F241" i="4"/>
  <c r="F244" i="13" s="1"/>
  <c r="G241" i="4"/>
  <c r="G244" i="13" s="1"/>
  <c r="H241" i="4"/>
  <c r="H244" i="13" s="1"/>
  <c r="I241" i="4"/>
  <c r="I244" i="13" s="1"/>
  <c r="J241" i="4"/>
  <c r="J244" i="13" s="1"/>
  <c r="K241" i="4"/>
  <c r="K244" i="13" s="1"/>
  <c r="L241" i="4"/>
  <c r="L244" i="13" s="1"/>
  <c r="M241" i="4"/>
  <c r="M244" i="13" s="1"/>
  <c r="N241" i="4"/>
  <c r="N244" i="13" s="1"/>
  <c r="O241" i="4"/>
  <c r="O244" i="13" s="1"/>
  <c r="P241" i="4"/>
  <c r="P244" i="13" s="1"/>
  <c r="C242" i="4"/>
  <c r="C245" i="13" s="1"/>
  <c r="D242" i="4"/>
  <c r="D245" i="13" s="1"/>
  <c r="E242" i="4"/>
  <c r="E245" i="13" s="1"/>
  <c r="F242" i="4"/>
  <c r="F245" i="13" s="1"/>
  <c r="G242" i="4"/>
  <c r="G245" i="13" s="1"/>
  <c r="H242" i="4"/>
  <c r="H245" i="13" s="1"/>
  <c r="I242" i="4"/>
  <c r="I245" i="13" s="1"/>
  <c r="J242" i="4"/>
  <c r="J245" i="13" s="1"/>
  <c r="K242" i="4"/>
  <c r="K245" i="13" s="1"/>
  <c r="L242" i="4"/>
  <c r="L245" i="13" s="1"/>
  <c r="M242" i="4"/>
  <c r="M245" i="13" s="1"/>
  <c r="N242" i="4"/>
  <c r="N245" i="13" s="1"/>
  <c r="O242" i="4"/>
  <c r="O245" i="13" s="1"/>
  <c r="P242" i="4"/>
  <c r="P245" i="13" s="1"/>
  <c r="C243" i="4"/>
  <c r="C246" i="13" s="1"/>
  <c r="D243" i="4"/>
  <c r="D246" i="13" s="1"/>
  <c r="E243" i="4"/>
  <c r="E246" i="13" s="1"/>
  <c r="F243" i="4"/>
  <c r="F246" i="13" s="1"/>
  <c r="G243" i="4"/>
  <c r="G246" i="13" s="1"/>
  <c r="H243" i="4"/>
  <c r="H246" i="13" s="1"/>
  <c r="I243" i="4"/>
  <c r="I246" i="13" s="1"/>
  <c r="J243" i="4"/>
  <c r="J246" i="13" s="1"/>
  <c r="K243" i="4"/>
  <c r="K246" i="13" s="1"/>
  <c r="L243" i="4"/>
  <c r="L246" i="13" s="1"/>
  <c r="M243" i="4"/>
  <c r="M246" i="13" s="1"/>
  <c r="N243" i="4"/>
  <c r="N246" i="13" s="1"/>
  <c r="O243" i="4"/>
  <c r="O246" i="13" s="1"/>
  <c r="P243" i="4"/>
  <c r="P246" i="13" s="1"/>
  <c r="C244" i="4"/>
  <c r="C247" i="13" s="1"/>
  <c r="D244" i="4"/>
  <c r="D247" i="13" s="1"/>
  <c r="E244" i="4"/>
  <c r="E247" i="13" s="1"/>
  <c r="F244" i="4"/>
  <c r="F247" i="13" s="1"/>
  <c r="G244" i="4"/>
  <c r="G247" i="13" s="1"/>
  <c r="H244" i="4"/>
  <c r="H247" i="13" s="1"/>
  <c r="I244" i="4"/>
  <c r="I247" i="13" s="1"/>
  <c r="J244" i="4"/>
  <c r="J247" i="13" s="1"/>
  <c r="K244" i="4"/>
  <c r="K247" i="13" s="1"/>
  <c r="L244" i="4"/>
  <c r="L247" i="13" s="1"/>
  <c r="M244" i="4"/>
  <c r="M247" i="13" s="1"/>
  <c r="N244" i="4"/>
  <c r="N247" i="13" s="1"/>
  <c r="O244" i="4"/>
  <c r="O247" i="13" s="1"/>
  <c r="P244" i="4"/>
  <c r="P247" i="13" s="1"/>
  <c r="C245" i="4"/>
  <c r="C248" i="13" s="1"/>
  <c r="D245" i="4"/>
  <c r="D248" i="13" s="1"/>
  <c r="E245" i="4"/>
  <c r="E248" i="13" s="1"/>
  <c r="F245" i="4"/>
  <c r="F248" i="13" s="1"/>
  <c r="G245" i="4"/>
  <c r="G248" i="13" s="1"/>
  <c r="H245" i="4"/>
  <c r="H248" i="13" s="1"/>
  <c r="I245" i="4"/>
  <c r="I248" i="13" s="1"/>
  <c r="J245" i="4"/>
  <c r="J248" i="13" s="1"/>
  <c r="K245" i="4"/>
  <c r="K248" i="13" s="1"/>
  <c r="L245" i="4"/>
  <c r="L248" i="13" s="1"/>
  <c r="M245" i="4"/>
  <c r="M248" i="13" s="1"/>
  <c r="N245" i="4"/>
  <c r="N248" i="13" s="1"/>
  <c r="O245" i="4"/>
  <c r="O248" i="13" s="1"/>
  <c r="P245" i="4"/>
  <c r="P248" i="13" s="1"/>
  <c r="C246" i="4"/>
  <c r="C249" i="13" s="1"/>
  <c r="D246" i="4"/>
  <c r="D249" i="13" s="1"/>
  <c r="E246" i="4"/>
  <c r="E249" i="13" s="1"/>
  <c r="F246" i="4"/>
  <c r="F249" i="13" s="1"/>
  <c r="G246" i="4"/>
  <c r="G249" i="13" s="1"/>
  <c r="H246" i="4"/>
  <c r="H249" i="13" s="1"/>
  <c r="I246" i="4"/>
  <c r="I249" i="13" s="1"/>
  <c r="J246" i="4"/>
  <c r="J249" i="13" s="1"/>
  <c r="K246" i="4"/>
  <c r="K249" i="13" s="1"/>
  <c r="L246" i="4"/>
  <c r="L249" i="13" s="1"/>
  <c r="M246" i="4"/>
  <c r="M249" i="13" s="1"/>
  <c r="N246" i="4"/>
  <c r="N249" i="13" s="1"/>
  <c r="O246" i="4"/>
  <c r="O249" i="13" s="1"/>
  <c r="P246" i="4"/>
  <c r="P249" i="13" s="1"/>
  <c r="C221" i="4"/>
  <c r="C224" i="13" s="1"/>
  <c r="D221" i="4"/>
  <c r="D224" i="13" s="1"/>
  <c r="E221" i="4"/>
  <c r="E224" i="13" s="1"/>
  <c r="F221" i="4"/>
  <c r="F224" i="13" s="1"/>
  <c r="G221" i="4"/>
  <c r="G224" i="13" s="1"/>
  <c r="H221" i="4"/>
  <c r="H224" i="13" s="1"/>
  <c r="I221" i="4"/>
  <c r="I224" i="13" s="1"/>
  <c r="J221" i="4"/>
  <c r="J224" i="13" s="1"/>
  <c r="K221" i="4"/>
  <c r="K224" i="13" s="1"/>
  <c r="L221" i="4"/>
  <c r="L224" i="13" s="1"/>
  <c r="M221" i="4"/>
  <c r="M224" i="13" s="1"/>
  <c r="N221" i="4"/>
  <c r="N224" i="13" s="1"/>
  <c r="O221" i="4"/>
  <c r="O224" i="13" s="1"/>
  <c r="P221" i="4"/>
  <c r="P224" i="13" s="1"/>
  <c r="C222" i="4"/>
  <c r="C225" i="13" s="1"/>
  <c r="D222" i="4"/>
  <c r="D225" i="13" s="1"/>
  <c r="E222" i="4"/>
  <c r="E225" i="13" s="1"/>
  <c r="F222" i="4"/>
  <c r="F225" i="13" s="1"/>
  <c r="G222" i="4"/>
  <c r="G225" i="13" s="1"/>
  <c r="H222" i="4"/>
  <c r="H225" i="13" s="1"/>
  <c r="I222" i="4"/>
  <c r="I225" i="13" s="1"/>
  <c r="J222" i="4"/>
  <c r="J225" i="13" s="1"/>
  <c r="K222" i="4"/>
  <c r="K225" i="13" s="1"/>
  <c r="L222" i="4"/>
  <c r="L225" i="13" s="1"/>
  <c r="M222" i="4"/>
  <c r="M225" i="13" s="1"/>
  <c r="N222" i="4"/>
  <c r="N225" i="13" s="1"/>
  <c r="O222" i="4"/>
  <c r="O225" i="13" s="1"/>
  <c r="P222" i="4"/>
  <c r="P225" i="13" s="1"/>
  <c r="C223" i="4"/>
  <c r="C226" i="13" s="1"/>
  <c r="D223" i="4"/>
  <c r="D226" i="13" s="1"/>
  <c r="E223" i="4"/>
  <c r="E226" i="13" s="1"/>
  <c r="F223" i="4"/>
  <c r="F226" i="13" s="1"/>
  <c r="G223" i="4"/>
  <c r="G226" i="13" s="1"/>
  <c r="H223" i="4"/>
  <c r="H226" i="13" s="1"/>
  <c r="I223" i="4"/>
  <c r="I226" i="13" s="1"/>
  <c r="J223" i="4"/>
  <c r="J226" i="13" s="1"/>
  <c r="K223" i="4"/>
  <c r="K226" i="13" s="1"/>
  <c r="L223" i="4"/>
  <c r="L226" i="13" s="1"/>
  <c r="M223" i="4"/>
  <c r="M226" i="13" s="1"/>
  <c r="N223" i="4"/>
  <c r="N226" i="13" s="1"/>
  <c r="O223" i="4"/>
  <c r="O226" i="13" s="1"/>
  <c r="P223" i="4"/>
  <c r="P226" i="13" s="1"/>
  <c r="C224" i="4"/>
  <c r="C227" i="13" s="1"/>
  <c r="D224" i="4"/>
  <c r="D227" i="13" s="1"/>
  <c r="E224" i="4"/>
  <c r="E227" i="13" s="1"/>
  <c r="F224" i="4"/>
  <c r="F227" i="13" s="1"/>
  <c r="G224" i="4"/>
  <c r="G227" i="13" s="1"/>
  <c r="H224" i="4"/>
  <c r="H227" i="13" s="1"/>
  <c r="I224" i="4"/>
  <c r="I227" i="13" s="1"/>
  <c r="J224" i="4"/>
  <c r="J227" i="13" s="1"/>
  <c r="K224" i="4"/>
  <c r="K227" i="13" s="1"/>
  <c r="L224" i="4"/>
  <c r="L227" i="13" s="1"/>
  <c r="M224" i="4"/>
  <c r="M227" i="13" s="1"/>
  <c r="N224" i="4"/>
  <c r="N227" i="13" s="1"/>
  <c r="O224" i="4"/>
  <c r="O227" i="13" s="1"/>
  <c r="P224" i="4"/>
  <c r="P227" i="13" s="1"/>
  <c r="C225" i="4"/>
  <c r="C228" i="13" s="1"/>
  <c r="D225" i="4"/>
  <c r="D228" i="13" s="1"/>
  <c r="E225" i="4"/>
  <c r="E228" i="13" s="1"/>
  <c r="F225" i="4"/>
  <c r="F228" i="13" s="1"/>
  <c r="G225" i="4"/>
  <c r="G228" i="13" s="1"/>
  <c r="H225" i="4"/>
  <c r="H228" i="13" s="1"/>
  <c r="I225" i="4"/>
  <c r="I228" i="13" s="1"/>
  <c r="J225" i="4"/>
  <c r="J228" i="13" s="1"/>
  <c r="K225" i="4"/>
  <c r="K228" i="13" s="1"/>
  <c r="L225" i="4"/>
  <c r="L228" i="13" s="1"/>
  <c r="M225" i="4"/>
  <c r="M228" i="13" s="1"/>
  <c r="N225" i="4"/>
  <c r="N228" i="13" s="1"/>
  <c r="O225" i="4"/>
  <c r="O228" i="13" s="1"/>
  <c r="P225" i="4"/>
  <c r="P228" i="13" s="1"/>
  <c r="C201" i="4"/>
  <c r="C204" i="13" s="1"/>
  <c r="D201" i="4"/>
  <c r="D204" i="13" s="1"/>
  <c r="E201" i="4"/>
  <c r="E204" i="13" s="1"/>
  <c r="F201" i="4"/>
  <c r="F204" i="13" s="1"/>
  <c r="G201" i="4"/>
  <c r="G204" i="13" s="1"/>
  <c r="H201" i="4"/>
  <c r="H204" i="13" s="1"/>
  <c r="I201" i="4"/>
  <c r="I204" i="13" s="1"/>
  <c r="J201" i="4"/>
  <c r="J204" i="13" s="1"/>
  <c r="K201" i="4"/>
  <c r="K204" i="13" s="1"/>
  <c r="L201" i="4"/>
  <c r="L204" i="13" s="1"/>
  <c r="M201" i="4"/>
  <c r="M204" i="13" s="1"/>
  <c r="N201" i="4"/>
  <c r="N204" i="13" s="1"/>
  <c r="O201" i="4"/>
  <c r="O204" i="13" s="1"/>
  <c r="P201" i="4"/>
  <c r="P204" i="13" s="1"/>
  <c r="C202" i="4"/>
  <c r="C205" i="13" s="1"/>
  <c r="D202" i="4"/>
  <c r="D205" i="13" s="1"/>
  <c r="E202" i="4"/>
  <c r="E205" i="13" s="1"/>
  <c r="F202" i="4"/>
  <c r="F205" i="13" s="1"/>
  <c r="G202" i="4"/>
  <c r="G205" i="13" s="1"/>
  <c r="H202" i="4"/>
  <c r="H205" i="13" s="1"/>
  <c r="I202" i="4"/>
  <c r="I205" i="13" s="1"/>
  <c r="J202" i="4"/>
  <c r="J205" i="13" s="1"/>
  <c r="K202" i="4"/>
  <c r="K205" i="13" s="1"/>
  <c r="L202" i="4"/>
  <c r="L205" i="13" s="1"/>
  <c r="M202" i="4"/>
  <c r="M205" i="13" s="1"/>
  <c r="N202" i="4"/>
  <c r="N205" i="13" s="1"/>
  <c r="O202" i="4"/>
  <c r="O205" i="13" s="1"/>
  <c r="P202" i="4"/>
  <c r="P205" i="13" s="1"/>
  <c r="C203" i="4"/>
  <c r="C206" i="13" s="1"/>
  <c r="D203" i="4"/>
  <c r="D206" i="13" s="1"/>
  <c r="E203" i="4"/>
  <c r="E206" i="13" s="1"/>
  <c r="F203" i="4"/>
  <c r="F206" i="13" s="1"/>
  <c r="G203" i="4"/>
  <c r="G206" i="13" s="1"/>
  <c r="H203" i="4"/>
  <c r="H206" i="13" s="1"/>
  <c r="I203" i="4"/>
  <c r="I206" i="13" s="1"/>
  <c r="J203" i="4"/>
  <c r="J206" i="13" s="1"/>
  <c r="K203" i="4"/>
  <c r="K206" i="13" s="1"/>
  <c r="L203" i="4"/>
  <c r="L206" i="13" s="1"/>
  <c r="M203" i="4"/>
  <c r="M206" i="13" s="1"/>
  <c r="N203" i="4"/>
  <c r="N206" i="13" s="1"/>
  <c r="O203" i="4"/>
  <c r="O206" i="13" s="1"/>
  <c r="P203" i="4"/>
  <c r="P206" i="13" s="1"/>
  <c r="C204" i="4"/>
  <c r="C207" i="13" s="1"/>
  <c r="D204" i="4"/>
  <c r="D207" i="13" s="1"/>
  <c r="E204" i="4"/>
  <c r="E207" i="13" s="1"/>
  <c r="F204" i="4"/>
  <c r="F207" i="13" s="1"/>
  <c r="G204" i="4"/>
  <c r="G207" i="13" s="1"/>
  <c r="H204" i="4"/>
  <c r="H207" i="13" s="1"/>
  <c r="I204" i="4"/>
  <c r="I207" i="13" s="1"/>
  <c r="J204" i="4"/>
  <c r="J207" i="13" s="1"/>
  <c r="K204" i="4"/>
  <c r="K207" i="13" s="1"/>
  <c r="L204" i="4"/>
  <c r="L207" i="13" s="1"/>
  <c r="M204" i="4"/>
  <c r="M207" i="13" s="1"/>
  <c r="N204" i="4"/>
  <c r="N207" i="13" s="1"/>
  <c r="O204" i="4"/>
  <c r="O207" i="13" s="1"/>
  <c r="P204" i="4"/>
  <c r="P207" i="13" s="1"/>
  <c r="C205" i="4"/>
  <c r="C208" i="13" s="1"/>
  <c r="D205" i="4"/>
  <c r="D208" i="13" s="1"/>
  <c r="E205" i="4"/>
  <c r="E208" i="13" s="1"/>
  <c r="F205" i="4"/>
  <c r="F208" i="13" s="1"/>
  <c r="G205" i="4"/>
  <c r="G208" i="13" s="1"/>
  <c r="H205" i="4"/>
  <c r="H208" i="13" s="1"/>
  <c r="I205" i="4"/>
  <c r="I208" i="13" s="1"/>
  <c r="J205" i="4"/>
  <c r="J208" i="13" s="1"/>
  <c r="K205" i="4"/>
  <c r="K208" i="13" s="1"/>
  <c r="L205" i="4"/>
  <c r="L208" i="13" s="1"/>
  <c r="M205" i="4"/>
  <c r="M208" i="13" s="1"/>
  <c r="N205" i="4"/>
  <c r="N208" i="13" s="1"/>
  <c r="O205" i="4"/>
  <c r="O208" i="13" s="1"/>
  <c r="P205" i="4"/>
  <c r="P208" i="13" s="1"/>
  <c r="C180" i="4"/>
  <c r="C183" i="13" s="1"/>
  <c r="D180" i="4"/>
  <c r="D183" i="13" s="1"/>
  <c r="E180" i="4"/>
  <c r="E183" i="13" s="1"/>
  <c r="F180" i="4"/>
  <c r="F183" i="13" s="1"/>
  <c r="G180" i="4"/>
  <c r="G183" i="13" s="1"/>
  <c r="H180" i="4"/>
  <c r="H183" i="13" s="1"/>
  <c r="I180" i="4"/>
  <c r="I183" i="13" s="1"/>
  <c r="J180" i="4"/>
  <c r="J183" i="13" s="1"/>
  <c r="K180" i="4"/>
  <c r="K183" i="13" s="1"/>
  <c r="L180" i="4"/>
  <c r="L183" i="13" s="1"/>
  <c r="M180" i="4"/>
  <c r="M183" i="13" s="1"/>
  <c r="N180" i="4"/>
  <c r="N183" i="13" s="1"/>
  <c r="O180" i="4"/>
  <c r="O183" i="13" s="1"/>
  <c r="P180" i="4"/>
  <c r="P183" i="13" s="1"/>
  <c r="C181" i="4"/>
  <c r="C184" i="13" s="1"/>
  <c r="D181" i="4"/>
  <c r="D184" i="13" s="1"/>
  <c r="E181" i="4"/>
  <c r="E184" i="13" s="1"/>
  <c r="F181" i="4"/>
  <c r="F184" i="13" s="1"/>
  <c r="G181" i="4"/>
  <c r="G184" i="13" s="1"/>
  <c r="H181" i="4"/>
  <c r="H184" i="13" s="1"/>
  <c r="I181" i="4"/>
  <c r="I184" i="13" s="1"/>
  <c r="J181" i="4"/>
  <c r="J184" i="13" s="1"/>
  <c r="K181" i="4"/>
  <c r="K184" i="13" s="1"/>
  <c r="L181" i="4"/>
  <c r="L184" i="13" s="1"/>
  <c r="M181" i="4"/>
  <c r="M184" i="13" s="1"/>
  <c r="N181" i="4"/>
  <c r="N184" i="13" s="1"/>
  <c r="O181" i="4"/>
  <c r="O184" i="13" s="1"/>
  <c r="P181" i="4"/>
  <c r="P184" i="13" s="1"/>
  <c r="C182" i="4"/>
  <c r="C185" i="13" s="1"/>
  <c r="D182" i="4"/>
  <c r="D185" i="13" s="1"/>
  <c r="E182" i="4"/>
  <c r="E185" i="13" s="1"/>
  <c r="F182" i="4"/>
  <c r="F185" i="13" s="1"/>
  <c r="G182" i="4"/>
  <c r="G185" i="13" s="1"/>
  <c r="H182" i="4"/>
  <c r="H185" i="13" s="1"/>
  <c r="I182" i="4"/>
  <c r="I185" i="13" s="1"/>
  <c r="J182" i="4"/>
  <c r="J185" i="13" s="1"/>
  <c r="K182" i="4"/>
  <c r="K185" i="13" s="1"/>
  <c r="L182" i="4"/>
  <c r="L185" i="13" s="1"/>
  <c r="M182" i="4"/>
  <c r="M185" i="13" s="1"/>
  <c r="N182" i="4"/>
  <c r="N185" i="13" s="1"/>
  <c r="O182" i="4"/>
  <c r="O185" i="13" s="1"/>
  <c r="P182" i="4"/>
  <c r="P185" i="13" s="1"/>
  <c r="C183" i="4"/>
  <c r="C186" i="13" s="1"/>
  <c r="D183" i="4"/>
  <c r="D186" i="13" s="1"/>
  <c r="E183" i="4"/>
  <c r="E186" i="13" s="1"/>
  <c r="F183" i="4"/>
  <c r="F186" i="13" s="1"/>
  <c r="G183" i="4"/>
  <c r="G186" i="13" s="1"/>
  <c r="H183" i="4"/>
  <c r="H186" i="13" s="1"/>
  <c r="I183" i="4"/>
  <c r="I186" i="13" s="1"/>
  <c r="J183" i="4"/>
  <c r="J186" i="13" s="1"/>
  <c r="K183" i="4"/>
  <c r="K186" i="13" s="1"/>
  <c r="L183" i="4"/>
  <c r="L186" i="13" s="1"/>
  <c r="M183" i="4"/>
  <c r="M186" i="13" s="1"/>
  <c r="N183" i="4"/>
  <c r="N186" i="13" s="1"/>
  <c r="O183" i="4"/>
  <c r="O186" i="13" s="1"/>
  <c r="P183" i="4"/>
  <c r="P186" i="13" s="1"/>
  <c r="C184" i="4"/>
  <c r="C187" i="13" s="1"/>
  <c r="D184" i="4"/>
  <c r="D187" i="13" s="1"/>
  <c r="E184" i="4"/>
  <c r="E187" i="13" s="1"/>
  <c r="F184" i="4"/>
  <c r="F187" i="13" s="1"/>
  <c r="G184" i="4"/>
  <c r="G187" i="13" s="1"/>
  <c r="H184" i="4"/>
  <c r="H187" i="13" s="1"/>
  <c r="I184" i="4"/>
  <c r="I187" i="13" s="1"/>
  <c r="J184" i="4"/>
  <c r="J187" i="13" s="1"/>
  <c r="K184" i="4"/>
  <c r="K187" i="13" s="1"/>
  <c r="L184" i="4"/>
  <c r="L187" i="13" s="1"/>
  <c r="M184" i="4"/>
  <c r="M187" i="13" s="1"/>
  <c r="N184" i="4"/>
  <c r="N187" i="13" s="1"/>
  <c r="O184" i="4"/>
  <c r="O187" i="13" s="1"/>
  <c r="P184" i="4"/>
  <c r="P187" i="13" s="1"/>
  <c r="C159" i="4"/>
  <c r="C162" i="13" s="1"/>
  <c r="D159" i="4"/>
  <c r="D162" i="13" s="1"/>
  <c r="E159" i="4"/>
  <c r="E162" i="13" s="1"/>
  <c r="F159" i="4"/>
  <c r="F162" i="13" s="1"/>
  <c r="G159" i="4"/>
  <c r="G162" i="13" s="1"/>
  <c r="H159" i="4"/>
  <c r="H162" i="13" s="1"/>
  <c r="I159" i="4"/>
  <c r="I162" i="13" s="1"/>
  <c r="J159" i="4"/>
  <c r="J162" i="13" s="1"/>
  <c r="K159" i="4"/>
  <c r="K162" i="13" s="1"/>
  <c r="L159" i="4"/>
  <c r="L162" i="13" s="1"/>
  <c r="M159" i="4"/>
  <c r="M162" i="13" s="1"/>
  <c r="N159" i="4"/>
  <c r="N162" i="13" s="1"/>
  <c r="O159" i="4"/>
  <c r="O162" i="13" s="1"/>
  <c r="P159" i="4"/>
  <c r="P162" i="13" s="1"/>
  <c r="C160" i="4"/>
  <c r="C163" i="13" s="1"/>
  <c r="D160" i="4"/>
  <c r="D163" i="13" s="1"/>
  <c r="E160" i="4"/>
  <c r="E163" i="13" s="1"/>
  <c r="F160" i="4"/>
  <c r="F163" i="13" s="1"/>
  <c r="G160" i="4"/>
  <c r="G163" i="13" s="1"/>
  <c r="H160" i="4"/>
  <c r="H163" i="13" s="1"/>
  <c r="I160" i="4"/>
  <c r="I163" i="13" s="1"/>
  <c r="J160" i="4"/>
  <c r="J163" i="13" s="1"/>
  <c r="K160" i="4"/>
  <c r="K163" i="13" s="1"/>
  <c r="L160" i="4"/>
  <c r="L163" i="13" s="1"/>
  <c r="M160" i="4"/>
  <c r="M163" i="13" s="1"/>
  <c r="N160" i="4"/>
  <c r="N163" i="13" s="1"/>
  <c r="O160" i="4"/>
  <c r="O163" i="13" s="1"/>
  <c r="P160" i="4"/>
  <c r="P163" i="13" s="1"/>
  <c r="C161" i="4"/>
  <c r="C164" i="13" s="1"/>
  <c r="D161" i="4"/>
  <c r="D164" i="13" s="1"/>
  <c r="E161" i="4"/>
  <c r="E164" i="13" s="1"/>
  <c r="F161" i="4"/>
  <c r="F164" i="13" s="1"/>
  <c r="G161" i="4"/>
  <c r="G164" i="13" s="1"/>
  <c r="H161" i="4"/>
  <c r="H164" i="13" s="1"/>
  <c r="I161" i="4"/>
  <c r="I164" i="13" s="1"/>
  <c r="J161" i="4"/>
  <c r="J164" i="13" s="1"/>
  <c r="K161" i="4"/>
  <c r="K164" i="13" s="1"/>
  <c r="L161" i="4"/>
  <c r="L164" i="13" s="1"/>
  <c r="M161" i="4"/>
  <c r="M164" i="13" s="1"/>
  <c r="N161" i="4"/>
  <c r="N164" i="13" s="1"/>
  <c r="O161" i="4"/>
  <c r="O164" i="13" s="1"/>
  <c r="P161" i="4"/>
  <c r="P164" i="13" s="1"/>
  <c r="C162" i="4"/>
  <c r="C165" i="13" s="1"/>
  <c r="D162" i="4"/>
  <c r="D165" i="13" s="1"/>
  <c r="E162" i="4"/>
  <c r="E165" i="13" s="1"/>
  <c r="F162" i="4"/>
  <c r="F165" i="13" s="1"/>
  <c r="G162" i="4"/>
  <c r="G165" i="13" s="1"/>
  <c r="H162" i="4"/>
  <c r="H165" i="13" s="1"/>
  <c r="I162" i="4"/>
  <c r="I165" i="13" s="1"/>
  <c r="J162" i="4"/>
  <c r="J165" i="13" s="1"/>
  <c r="K162" i="4"/>
  <c r="K165" i="13" s="1"/>
  <c r="L162" i="4"/>
  <c r="L165" i="13" s="1"/>
  <c r="M162" i="4"/>
  <c r="M165" i="13" s="1"/>
  <c r="N162" i="4"/>
  <c r="N165" i="13" s="1"/>
  <c r="O162" i="4"/>
  <c r="O165" i="13" s="1"/>
  <c r="P162" i="4"/>
  <c r="P165" i="13" s="1"/>
  <c r="C163" i="4"/>
  <c r="C166" i="13" s="1"/>
  <c r="D163" i="4"/>
  <c r="D166" i="13" s="1"/>
  <c r="E163" i="4"/>
  <c r="E166" i="13" s="1"/>
  <c r="F163" i="4"/>
  <c r="F166" i="13" s="1"/>
  <c r="G163" i="4"/>
  <c r="G166" i="13" s="1"/>
  <c r="H163" i="4"/>
  <c r="H166" i="13" s="1"/>
  <c r="I163" i="4"/>
  <c r="I166" i="13" s="1"/>
  <c r="J163" i="4"/>
  <c r="J166" i="13" s="1"/>
  <c r="K163" i="4"/>
  <c r="K166" i="13" s="1"/>
  <c r="L163" i="4"/>
  <c r="L166" i="13" s="1"/>
  <c r="M163" i="4"/>
  <c r="M166" i="13" s="1"/>
  <c r="N163" i="4"/>
  <c r="N166" i="13" s="1"/>
  <c r="O163" i="4"/>
  <c r="O166" i="13" s="1"/>
  <c r="P163" i="4"/>
  <c r="P166" i="13" s="1"/>
  <c r="C164" i="4"/>
  <c r="C167" i="13" s="1"/>
  <c r="D164" i="4"/>
  <c r="D167" i="13" s="1"/>
  <c r="E164" i="4"/>
  <c r="E167" i="13" s="1"/>
  <c r="F164" i="4"/>
  <c r="F167" i="13" s="1"/>
  <c r="G164" i="4"/>
  <c r="G167" i="13" s="1"/>
  <c r="H164" i="4"/>
  <c r="H167" i="13" s="1"/>
  <c r="I164" i="4"/>
  <c r="I167" i="13" s="1"/>
  <c r="J164" i="4"/>
  <c r="J167" i="13" s="1"/>
  <c r="K164" i="4"/>
  <c r="K167" i="13" s="1"/>
  <c r="L164" i="4"/>
  <c r="L167" i="13" s="1"/>
  <c r="M164" i="4"/>
  <c r="M167" i="13" s="1"/>
  <c r="N164" i="4"/>
  <c r="N167" i="13" s="1"/>
  <c r="O164" i="4"/>
  <c r="O167" i="13" s="1"/>
  <c r="P164" i="4"/>
  <c r="P167" i="13" s="1"/>
  <c r="C138" i="4"/>
  <c r="C141" i="13" s="1"/>
  <c r="D138" i="4"/>
  <c r="D141" i="13" s="1"/>
  <c r="E138" i="4"/>
  <c r="E141" i="13" s="1"/>
  <c r="F138" i="4"/>
  <c r="F141" i="13" s="1"/>
  <c r="G138" i="4"/>
  <c r="G141" i="13" s="1"/>
  <c r="H138" i="4"/>
  <c r="H141" i="13" s="1"/>
  <c r="I138" i="4"/>
  <c r="I141" i="13" s="1"/>
  <c r="J138" i="4"/>
  <c r="J141" i="13" s="1"/>
  <c r="K138" i="4"/>
  <c r="K141" i="13" s="1"/>
  <c r="L138" i="4"/>
  <c r="L141" i="13" s="1"/>
  <c r="M138" i="4"/>
  <c r="M141" i="13" s="1"/>
  <c r="N138" i="4"/>
  <c r="N141" i="13" s="1"/>
  <c r="O138" i="4"/>
  <c r="O141" i="13" s="1"/>
  <c r="P138" i="4"/>
  <c r="P141" i="13" s="1"/>
  <c r="C139" i="4"/>
  <c r="C142" i="13" s="1"/>
  <c r="D139" i="4"/>
  <c r="D142" i="13" s="1"/>
  <c r="E139" i="4"/>
  <c r="E142" i="13" s="1"/>
  <c r="F139" i="4"/>
  <c r="F142" i="13" s="1"/>
  <c r="G139" i="4"/>
  <c r="G142" i="13" s="1"/>
  <c r="H139" i="4"/>
  <c r="H142" i="13" s="1"/>
  <c r="I139" i="4"/>
  <c r="I142" i="13" s="1"/>
  <c r="J139" i="4"/>
  <c r="J142" i="13" s="1"/>
  <c r="K139" i="4"/>
  <c r="K142" i="13" s="1"/>
  <c r="L139" i="4"/>
  <c r="L142" i="13" s="1"/>
  <c r="M139" i="4"/>
  <c r="M142" i="13" s="1"/>
  <c r="N139" i="4"/>
  <c r="N142" i="13" s="1"/>
  <c r="O139" i="4"/>
  <c r="O142" i="13" s="1"/>
  <c r="P139" i="4"/>
  <c r="P142" i="13" s="1"/>
  <c r="C140" i="4"/>
  <c r="C143" i="13" s="1"/>
  <c r="D140" i="4"/>
  <c r="D143" i="13" s="1"/>
  <c r="E140" i="4"/>
  <c r="E143" i="13" s="1"/>
  <c r="F140" i="4"/>
  <c r="F143" i="13" s="1"/>
  <c r="G140" i="4"/>
  <c r="G143" i="13" s="1"/>
  <c r="H140" i="4"/>
  <c r="H143" i="13" s="1"/>
  <c r="I140" i="4"/>
  <c r="I143" i="13" s="1"/>
  <c r="J140" i="4"/>
  <c r="J143" i="13" s="1"/>
  <c r="K140" i="4"/>
  <c r="K143" i="13" s="1"/>
  <c r="L140" i="4"/>
  <c r="L143" i="13" s="1"/>
  <c r="M140" i="4"/>
  <c r="M143" i="13" s="1"/>
  <c r="N140" i="4"/>
  <c r="N143" i="13" s="1"/>
  <c r="O140" i="4"/>
  <c r="O143" i="13" s="1"/>
  <c r="P140" i="4"/>
  <c r="P143" i="13" s="1"/>
  <c r="C141" i="4"/>
  <c r="C144" i="13" s="1"/>
  <c r="D141" i="4"/>
  <c r="D144" i="13" s="1"/>
  <c r="E141" i="4"/>
  <c r="E144" i="13" s="1"/>
  <c r="F141" i="4"/>
  <c r="F144" i="13" s="1"/>
  <c r="G141" i="4"/>
  <c r="G144" i="13" s="1"/>
  <c r="H141" i="4"/>
  <c r="H144" i="13" s="1"/>
  <c r="I141" i="4"/>
  <c r="I144" i="13" s="1"/>
  <c r="J141" i="4"/>
  <c r="J144" i="13" s="1"/>
  <c r="K141" i="4"/>
  <c r="K144" i="13" s="1"/>
  <c r="L141" i="4"/>
  <c r="L144" i="13" s="1"/>
  <c r="M141" i="4"/>
  <c r="M144" i="13" s="1"/>
  <c r="N141" i="4"/>
  <c r="N144" i="13" s="1"/>
  <c r="O141" i="4"/>
  <c r="O144" i="13" s="1"/>
  <c r="P141" i="4"/>
  <c r="P144" i="13" s="1"/>
  <c r="C142" i="4"/>
  <c r="C145" i="13" s="1"/>
  <c r="D142" i="4"/>
  <c r="D145" i="13" s="1"/>
  <c r="E142" i="4"/>
  <c r="E145" i="13" s="1"/>
  <c r="F142" i="4"/>
  <c r="F145" i="13" s="1"/>
  <c r="G142" i="4"/>
  <c r="G145" i="13" s="1"/>
  <c r="H142" i="4"/>
  <c r="H145" i="13" s="1"/>
  <c r="I142" i="4"/>
  <c r="I145" i="13" s="1"/>
  <c r="J142" i="4"/>
  <c r="J145" i="13" s="1"/>
  <c r="K142" i="4"/>
  <c r="K145" i="13" s="1"/>
  <c r="L142" i="4"/>
  <c r="L145" i="13" s="1"/>
  <c r="M142" i="4"/>
  <c r="M145" i="13" s="1"/>
  <c r="N142" i="4"/>
  <c r="N145" i="13" s="1"/>
  <c r="O142" i="4"/>
  <c r="O145" i="13" s="1"/>
  <c r="P142" i="4"/>
  <c r="P145" i="13" s="1"/>
  <c r="C143" i="4"/>
  <c r="C146" i="13" s="1"/>
  <c r="D143" i="4"/>
  <c r="D146" i="13" s="1"/>
  <c r="E143" i="4"/>
  <c r="E146" i="13" s="1"/>
  <c r="F143" i="4"/>
  <c r="F146" i="13" s="1"/>
  <c r="G143" i="4"/>
  <c r="G146" i="13" s="1"/>
  <c r="H143" i="4"/>
  <c r="H146" i="13" s="1"/>
  <c r="I143" i="4"/>
  <c r="I146" i="13" s="1"/>
  <c r="J143" i="4"/>
  <c r="J146" i="13" s="1"/>
  <c r="K143" i="4"/>
  <c r="K146" i="13" s="1"/>
  <c r="L143" i="4"/>
  <c r="L146" i="13" s="1"/>
  <c r="M143" i="4"/>
  <c r="M146" i="13" s="1"/>
  <c r="N143" i="4"/>
  <c r="N146" i="13" s="1"/>
  <c r="O143" i="4"/>
  <c r="O146" i="13" s="1"/>
  <c r="P143" i="4"/>
  <c r="P146" i="13" s="1"/>
  <c r="C119" i="4"/>
  <c r="C122" i="13" s="1"/>
  <c r="D119" i="4"/>
  <c r="D122" i="13" s="1"/>
  <c r="E119" i="4"/>
  <c r="E122" i="13" s="1"/>
  <c r="F119" i="4"/>
  <c r="F122" i="13" s="1"/>
  <c r="G119" i="4"/>
  <c r="G122" i="13" s="1"/>
  <c r="H119" i="4"/>
  <c r="H122" i="13" s="1"/>
  <c r="I119" i="4"/>
  <c r="I122" i="13" s="1"/>
  <c r="J119" i="4"/>
  <c r="J122" i="13" s="1"/>
  <c r="K119" i="4"/>
  <c r="K122" i="13" s="1"/>
  <c r="L119" i="4"/>
  <c r="L122" i="13" s="1"/>
  <c r="M119" i="4"/>
  <c r="M122" i="13" s="1"/>
  <c r="N119" i="4"/>
  <c r="N122" i="13" s="1"/>
  <c r="O119" i="4"/>
  <c r="O122" i="13" s="1"/>
  <c r="P119" i="4"/>
  <c r="P122" i="13" s="1"/>
  <c r="C120" i="4"/>
  <c r="C123" i="13" s="1"/>
  <c r="D120" i="4"/>
  <c r="D123" i="13" s="1"/>
  <c r="E120" i="4"/>
  <c r="E123" i="13" s="1"/>
  <c r="F120" i="4"/>
  <c r="F123" i="13" s="1"/>
  <c r="G120" i="4"/>
  <c r="G123" i="13" s="1"/>
  <c r="H120" i="4"/>
  <c r="H123" i="13" s="1"/>
  <c r="I120" i="4"/>
  <c r="I123" i="13" s="1"/>
  <c r="J120" i="4"/>
  <c r="J123" i="13" s="1"/>
  <c r="K120" i="4"/>
  <c r="K123" i="13" s="1"/>
  <c r="L120" i="4"/>
  <c r="L123" i="13" s="1"/>
  <c r="M120" i="4"/>
  <c r="M123" i="13" s="1"/>
  <c r="N120" i="4"/>
  <c r="N123" i="13" s="1"/>
  <c r="O120" i="4"/>
  <c r="O123" i="13" s="1"/>
  <c r="P120" i="4"/>
  <c r="P123" i="13" s="1"/>
  <c r="C121" i="4"/>
  <c r="C124" i="13" s="1"/>
  <c r="D121" i="4"/>
  <c r="D124" i="13" s="1"/>
  <c r="E121" i="4"/>
  <c r="E124" i="13" s="1"/>
  <c r="F121" i="4"/>
  <c r="F124" i="13" s="1"/>
  <c r="G121" i="4"/>
  <c r="G124" i="13" s="1"/>
  <c r="H121" i="4"/>
  <c r="H124" i="13" s="1"/>
  <c r="I121" i="4"/>
  <c r="I124" i="13" s="1"/>
  <c r="J121" i="4"/>
  <c r="J124" i="13" s="1"/>
  <c r="K121" i="4"/>
  <c r="K124" i="13" s="1"/>
  <c r="L121" i="4"/>
  <c r="L124" i="13" s="1"/>
  <c r="M121" i="4"/>
  <c r="M124" i="13" s="1"/>
  <c r="N121" i="4"/>
  <c r="N124" i="13" s="1"/>
  <c r="O121" i="4"/>
  <c r="O124" i="13" s="1"/>
  <c r="P121" i="4"/>
  <c r="P124" i="13" s="1"/>
  <c r="C122" i="4"/>
  <c r="C125" i="13" s="1"/>
  <c r="D122" i="4"/>
  <c r="D125" i="13" s="1"/>
  <c r="E122" i="4"/>
  <c r="E125" i="13" s="1"/>
  <c r="F122" i="4"/>
  <c r="F125" i="13" s="1"/>
  <c r="G122" i="4"/>
  <c r="G125" i="13" s="1"/>
  <c r="H122" i="4"/>
  <c r="H125" i="13" s="1"/>
  <c r="I122" i="4"/>
  <c r="I125" i="13" s="1"/>
  <c r="J122" i="4"/>
  <c r="J125" i="13" s="1"/>
  <c r="K122" i="4"/>
  <c r="K125" i="13" s="1"/>
  <c r="L122" i="4"/>
  <c r="L125" i="13" s="1"/>
  <c r="M122" i="4"/>
  <c r="M125" i="13" s="1"/>
  <c r="N122" i="4"/>
  <c r="N125" i="13" s="1"/>
  <c r="O122" i="4"/>
  <c r="O125" i="13" s="1"/>
  <c r="P122" i="4"/>
  <c r="P125" i="13" s="1"/>
  <c r="C123" i="4"/>
  <c r="C126" i="13" s="1"/>
  <c r="D123" i="4"/>
  <c r="D126" i="13" s="1"/>
  <c r="E123" i="4"/>
  <c r="E126" i="13" s="1"/>
  <c r="F123" i="4"/>
  <c r="F126" i="13" s="1"/>
  <c r="G123" i="4"/>
  <c r="G126" i="13" s="1"/>
  <c r="H123" i="4"/>
  <c r="H126" i="13" s="1"/>
  <c r="I123" i="4"/>
  <c r="I126" i="13" s="1"/>
  <c r="J123" i="4"/>
  <c r="J126" i="13" s="1"/>
  <c r="K123" i="4"/>
  <c r="K126" i="13" s="1"/>
  <c r="L123" i="4"/>
  <c r="L126" i="13" s="1"/>
  <c r="M123" i="4"/>
  <c r="M126" i="13" s="1"/>
  <c r="N123" i="4"/>
  <c r="N126" i="13" s="1"/>
  <c r="O123" i="4"/>
  <c r="O126" i="13" s="1"/>
  <c r="P123" i="4"/>
  <c r="P126" i="13" s="1"/>
  <c r="C118" i="4"/>
  <c r="C121" i="13" s="1"/>
  <c r="D118" i="4"/>
  <c r="D121" i="13" s="1"/>
  <c r="E118" i="4"/>
  <c r="E121" i="13" s="1"/>
  <c r="F118" i="4"/>
  <c r="F121" i="13" s="1"/>
  <c r="G118" i="4"/>
  <c r="G121" i="13" s="1"/>
  <c r="H118" i="4"/>
  <c r="H121" i="13" s="1"/>
  <c r="I118" i="4"/>
  <c r="I121" i="13" s="1"/>
  <c r="J118" i="4"/>
  <c r="J121" i="13" s="1"/>
  <c r="K118" i="4"/>
  <c r="K121" i="13" s="1"/>
  <c r="L118" i="4"/>
  <c r="L121" i="13" s="1"/>
  <c r="M118" i="4"/>
  <c r="M121" i="13" s="1"/>
  <c r="N118" i="4"/>
  <c r="N121" i="13" s="1"/>
  <c r="O118" i="4"/>
  <c r="O121" i="13" s="1"/>
  <c r="P118" i="4"/>
  <c r="P121" i="13" s="1"/>
  <c r="C97" i="4"/>
  <c r="C100" i="13" s="1"/>
  <c r="D97" i="4"/>
  <c r="D100" i="13" s="1"/>
  <c r="E97" i="4"/>
  <c r="E100" i="13" s="1"/>
  <c r="F97" i="4"/>
  <c r="F100" i="13" s="1"/>
  <c r="G97" i="4"/>
  <c r="G100" i="13" s="1"/>
  <c r="H97" i="4"/>
  <c r="H100" i="13" s="1"/>
  <c r="I97" i="4"/>
  <c r="I100" i="13" s="1"/>
  <c r="J97" i="4"/>
  <c r="J100" i="13" s="1"/>
  <c r="K97" i="4"/>
  <c r="K100" i="13" s="1"/>
  <c r="L97" i="4"/>
  <c r="L100" i="13" s="1"/>
  <c r="M97" i="4"/>
  <c r="M100" i="13" s="1"/>
  <c r="N97" i="4"/>
  <c r="N100" i="13" s="1"/>
  <c r="O97" i="4"/>
  <c r="O100" i="13" s="1"/>
  <c r="P97" i="4"/>
  <c r="P100" i="13" s="1"/>
  <c r="C98" i="4"/>
  <c r="D98" i="4"/>
  <c r="E98" i="4"/>
  <c r="F98" i="4"/>
  <c r="G98" i="4"/>
  <c r="H98" i="4"/>
  <c r="I98" i="4"/>
  <c r="J98" i="4"/>
  <c r="K98" i="4"/>
  <c r="L98" i="4"/>
  <c r="M98" i="4"/>
  <c r="N98" i="4"/>
  <c r="O98" i="4"/>
  <c r="P98" i="4"/>
  <c r="C99" i="4"/>
  <c r="D99" i="4"/>
  <c r="E99" i="4"/>
  <c r="F99" i="4"/>
  <c r="G99" i="4"/>
  <c r="H99" i="4"/>
  <c r="I99" i="4"/>
  <c r="J99" i="4"/>
  <c r="K99" i="4"/>
  <c r="L99" i="4"/>
  <c r="M99" i="4"/>
  <c r="N99" i="4"/>
  <c r="O99" i="4"/>
  <c r="P99" i="4"/>
  <c r="C100" i="4"/>
  <c r="D100" i="4"/>
  <c r="E100" i="4"/>
  <c r="F100" i="4"/>
  <c r="G100" i="4"/>
  <c r="H100" i="4"/>
  <c r="I100" i="4"/>
  <c r="J100" i="4"/>
  <c r="K100" i="4"/>
  <c r="L100" i="4"/>
  <c r="M100" i="4"/>
  <c r="N100" i="4"/>
  <c r="O100" i="4"/>
  <c r="P100" i="4"/>
  <c r="C101" i="4"/>
  <c r="D101" i="4"/>
  <c r="E101" i="4"/>
  <c r="F101" i="4"/>
  <c r="G101" i="4"/>
  <c r="H101" i="4"/>
  <c r="I101" i="4"/>
  <c r="J101" i="4"/>
  <c r="K101" i="4"/>
  <c r="L101" i="4"/>
  <c r="M101" i="4"/>
  <c r="N101" i="4"/>
  <c r="O101" i="4"/>
  <c r="P101" i="4"/>
  <c r="C102" i="4"/>
  <c r="D102" i="4"/>
  <c r="E102" i="4"/>
  <c r="F102" i="4"/>
  <c r="G102" i="4"/>
  <c r="H102" i="4"/>
  <c r="I102" i="4"/>
  <c r="J102" i="4"/>
  <c r="K102" i="4"/>
  <c r="L102" i="4"/>
  <c r="M102" i="4"/>
  <c r="N102" i="4"/>
  <c r="O102" i="4"/>
  <c r="P102" i="4"/>
  <c r="C78" i="4"/>
  <c r="D78" i="4"/>
  <c r="E78" i="4"/>
  <c r="F78" i="4"/>
  <c r="G78" i="4"/>
  <c r="H78" i="4"/>
  <c r="I78" i="4"/>
  <c r="J78" i="4"/>
  <c r="K78" i="4"/>
  <c r="L78" i="4"/>
  <c r="M78" i="4"/>
  <c r="N78" i="4"/>
  <c r="O78" i="4"/>
  <c r="P78" i="4"/>
  <c r="C79" i="4"/>
  <c r="D79" i="4"/>
  <c r="E79" i="4"/>
  <c r="F79" i="4"/>
  <c r="G79" i="4"/>
  <c r="H79" i="4"/>
  <c r="I79" i="4"/>
  <c r="J79" i="4"/>
  <c r="K79" i="4"/>
  <c r="L79" i="4"/>
  <c r="M79" i="4"/>
  <c r="N79" i="4"/>
  <c r="O79" i="4"/>
  <c r="P79" i="4"/>
  <c r="C80" i="4"/>
  <c r="D80" i="4"/>
  <c r="E80" i="4"/>
  <c r="F80" i="4"/>
  <c r="G80" i="4"/>
  <c r="H80" i="4"/>
  <c r="I80" i="4"/>
  <c r="J80" i="4"/>
  <c r="K80" i="4"/>
  <c r="L80" i="4"/>
  <c r="M80" i="4"/>
  <c r="N80" i="4"/>
  <c r="O80" i="4"/>
  <c r="P80" i="4"/>
  <c r="C81" i="4"/>
  <c r="D81" i="4"/>
  <c r="E81" i="4"/>
  <c r="F81" i="4"/>
  <c r="G81" i="4"/>
  <c r="H81" i="4"/>
  <c r="I81" i="4"/>
  <c r="J81" i="4"/>
  <c r="K81" i="4"/>
  <c r="L81" i="4"/>
  <c r="M81" i="4"/>
  <c r="N81" i="4"/>
  <c r="O81" i="4"/>
  <c r="P81" i="4"/>
  <c r="C82" i="4"/>
  <c r="D82" i="4"/>
  <c r="E82" i="4"/>
  <c r="F82" i="4"/>
  <c r="G82" i="4"/>
  <c r="H82" i="4"/>
  <c r="I82" i="4"/>
  <c r="J82" i="4"/>
  <c r="K82" i="4"/>
  <c r="L82" i="4"/>
  <c r="M82" i="4"/>
  <c r="N82" i="4"/>
  <c r="O82" i="4"/>
  <c r="P82" i="4"/>
  <c r="O44" i="13" l="1"/>
  <c r="O85" i="13"/>
  <c r="K44" i="13"/>
  <c r="K85" i="13"/>
  <c r="G44" i="13"/>
  <c r="G85" i="13"/>
  <c r="C44" i="13"/>
  <c r="C85" i="13"/>
  <c r="M43" i="13"/>
  <c r="M84" i="13"/>
  <c r="I43" i="13"/>
  <c r="I84" i="13"/>
  <c r="E43" i="13"/>
  <c r="E84" i="13"/>
  <c r="O42" i="13"/>
  <c r="O83" i="13"/>
  <c r="K42" i="13"/>
  <c r="K83" i="13"/>
  <c r="G42" i="13"/>
  <c r="G83" i="13"/>
  <c r="P44" i="13"/>
  <c r="P85" i="13"/>
  <c r="N44" i="13"/>
  <c r="N85" i="13"/>
  <c r="L44" i="13"/>
  <c r="L85" i="13"/>
  <c r="J44" i="13"/>
  <c r="J85" i="13"/>
  <c r="H44" i="13"/>
  <c r="H85" i="13"/>
  <c r="F44" i="13"/>
  <c r="F85" i="13"/>
  <c r="D44" i="13"/>
  <c r="D85" i="13"/>
  <c r="P43" i="13"/>
  <c r="P84" i="13"/>
  <c r="N43" i="13"/>
  <c r="N84" i="13"/>
  <c r="L43" i="13"/>
  <c r="L84" i="13"/>
  <c r="J43" i="13"/>
  <c r="J84" i="13"/>
  <c r="H43" i="13"/>
  <c r="H84" i="13"/>
  <c r="F43" i="13"/>
  <c r="F84" i="13"/>
  <c r="D43" i="13"/>
  <c r="D84" i="13"/>
  <c r="P42" i="13"/>
  <c r="P83" i="13"/>
  <c r="N42" i="13"/>
  <c r="N83" i="13"/>
  <c r="L42" i="13"/>
  <c r="L83" i="13"/>
  <c r="J42" i="13"/>
  <c r="J83" i="13"/>
  <c r="H42" i="13"/>
  <c r="H83" i="13"/>
  <c r="F42" i="13"/>
  <c r="F83" i="13"/>
  <c r="D42" i="13"/>
  <c r="D83" i="13"/>
  <c r="P41" i="13"/>
  <c r="P82" i="13"/>
  <c r="N41" i="13"/>
  <c r="N82" i="13"/>
  <c r="L41" i="13"/>
  <c r="L82" i="13"/>
  <c r="J41" i="13"/>
  <c r="J82" i="13"/>
  <c r="H41" i="13"/>
  <c r="H82" i="13"/>
  <c r="F41" i="13"/>
  <c r="F82" i="13"/>
  <c r="D41" i="13"/>
  <c r="D82" i="13"/>
  <c r="P40" i="13"/>
  <c r="P81" i="13"/>
  <c r="N40" i="13"/>
  <c r="N81" i="13"/>
  <c r="L40" i="13"/>
  <c r="L81" i="13"/>
  <c r="J40" i="13"/>
  <c r="J81" i="13"/>
  <c r="H40" i="13"/>
  <c r="H81" i="13"/>
  <c r="F40" i="13"/>
  <c r="F81" i="13"/>
  <c r="D40" i="13"/>
  <c r="D81" i="13"/>
  <c r="P64" i="13"/>
  <c r="P105" i="13"/>
  <c r="N64" i="13"/>
  <c r="N105" i="13"/>
  <c r="L64" i="13"/>
  <c r="L105" i="13"/>
  <c r="J64" i="13"/>
  <c r="J105" i="13"/>
  <c r="H64" i="13"/>
  <c r="H105" i="13"/>
  <c r="F64" i="13"/>
  <c r="F105" i="13"/>
  <c r="D64" i="13"/>
  <c r="D105" i="13"/>
  <c r="P63" i="13"/>
  <c r="P104" i="13"/>
  <c r="N63" i="13"/>
  <c r="N104" i="13"/>
  <c r="L63" i="13"/>
  <c r="L104" i="13"/>
  <c r="J63" i="13"/>
  <c r="J104" i="13"/>
  <c r="H63" i="13"/>
  <c r="H104" i="13"/>
  <c r="F63" i="13"/>
  <c r="F104" i="13"/>
  <c r="D63" i="13"/>
  <c r="D104" i="13"/>
  <c r="P62" i="13"/>
  <c r="P103" i="13"/>
  <c r="N62" i="13"/>
  <c r="N103" i="13"/>
  <c r="L62" i="13"/>
  <c r="L103" i="13"/>
  <c r="J62" i="13"/>
  <c r="J103" i="13"/>
  <c r="H62" i="13"/>
  <c r="H103" i="13"/>
  <c r="F62" i="13"/>
  <c r="F103" i="13"/>
  <c r="D62" i="13"/>
  <c r="D103" i="13"/>
  <c r="P61" i="13"/>
  <c r="P102" i="13"/>
  <c r="N61" i="13"/>
  <c r="N102" i="13"/>
  <c r="L61" i="13"/>
  <c r="L102" i="13"/>
  <c r="J61" i="13"/>
  <c r="J102" i="13"/>
  <c r="H61" i="13"/>
  <c r="H102" i="13"/>
  <c r="F61" i="13"/>
  <c r="F102" i="13"/>
  <c r="D61" i="13"/>
  <c r="D102" i="13"/>
  <c r="P60" i="13"/>
  <c r="P101" i="13"/>
  <c r="N60" i="13"/>
  <c r="N101" i="13"/>
  <c r="L60" i="13"/>
  <c r="L101" i="13"/>
  <c r="J60" i="13"/>
  <c r="J101" i="13"/>
  <c r="H60" i="13"/>
  <c r="H101" i="13"/>
  <c r="F60" i="13"/>
  <c r="F101" i="13"/>
  <c r="D60" i="13"/>
  <c r="D101" i="13"/>
  <c r="M85" i="13"/>
  <c r="M44" i="13" s="1"/>
  <c r="I85" i="13"/>
  <c r="I44" i="13" s="1"/>
  <c r="E85" i="13"/>
  <c r="E44" i="13" s="1"/>
  <c r="O84" i="13"/>
  <c r="O43" i="13" s="1"/>
  <c r="K84" i="13"/>
  <c r="K43" i="13" s="1"/>
  <c r="G84" i="13"/>
  <c r="G43" i="13" s="1"/>
  <c r="C84" i="13"/>
  <c r="C43" i="13" s="1"/>
  <c r="M83" i="13"/>
  <c r="M42" i="13" s="1"/>
  <c r="I83" i="13"/>
  <c r="I42" i="13" s="1"/>
  <c r="E83" i="13"/>
  <c r="E42" i="13" s="1"/>
  <c r="C83" i="13"/>
  <c r="C42" i="13" s="1"/>
  <c r="O82" i="13"/>
  <c r="O41" i="13" s="1"/>
  <c r="M82" i="13"/>
  <c r="M41" i="13" s="1"/>
  <c r="K82" i="13"/>
  <c r="K41" i="13" s="1"/>
  <c r="I82" i="13"/>
  <c r="I41" i="13" s="1"/>
  <c r="G82" i="13"/>
  <c r="G41" i="13" s="1"/>
  <c r="E82" i="13"/>
  <c r="E41" i="13" s="1"/>
  <c r="C82" i="13"/>
  <c r="C41" i="13" s="1"/>
  <c r="O81" i="13"/>
  <c r="O40" i="13" s="1"/>
  <c r="M81" i="13"/>
  <c r="M40" i="13" s="1"/>
  <c r="K81" i="13"/>
  <c r="K40" i="13" s="1"/>
  <c r="I81" i="13"/>
  <c r="I40" i="13" s="1"/>
  <c r="G81" i="13"/>
  <c r="G40" i="13" s="1"/>
  <c r="E81" i="13"/>
  <c r="E40" i="13" s="1"/>
  <c r="C81" i="13"/>
  <c r="C40" i="13" s="1"/>
  <c r="O105" i="13"/>
  <c r="O64" i="13" s="1"/>
  <c r="M105" i="13"/>
  <c r="M64" i="13" s="1"/>
  <c r="K105" i="13"/>
  <c r="K64" i="13" s="1"/>
  <c r="I105" i="13"/>
  <c r="I64" i="13" s="1"/>
  <c r="G105" i="13"/>
  <c r="G64" i="13" s="1"/>
  <c r="E105" i="13"/>
  <c r="E64" i="13" s="1"/>
  <c r="C105" i="13"/>
  <c r="C64" i="13" s="1"/>
  <c r="O104" i="13"/>
  <c r="O63" i="13" s="1"/>
  <c r="M104" i="13"/>
  <c r="M63" i="13" s="1"/>
  <c r="K104" i="13"/>
  <c r="K63" i="13" s="1"/>
  <c r="I104" i="13"/>
  <c r="I63" i="13" s="1"/>
  <c r="G104" i="13"/>
  <c r="G63" i="13" s="1"/>
  <c r="E104" i="13"/>
  <c r="E63" i="13" s="1"/>
  <c r="C104" i="13"/>
  <c r="C63" i="13" s="1"/>
  <c r="O103" i="13"/>
  <c r="O62" i="13" s="1"/>
  <c r="M103" i="13"/>
  <c r="M62" i="13" s="1"/>
  <c r="K103" i="13"/>
  <c r="K62" i="13" s="1"/>
  <c r="I103" i="13"/>
  <c r="I62" i="13" s="1"/>
  <c r="G103" i="13"/>
  <c r="G62" i="13" s="1"/>
  <c r="E103" i="13"/>
  <c r="E62" i="13" s="1"/>
  <c r="C103" i="13"/>
  <c r="C62" i="13" s="1"/>
  <c r="O102" i="13"/>
  <c r="O61" i="13" s="1"/>
  <c r="M102" i="13"/>
  <c r="M61" i="13" s="1"/>
  <c r="K102" i="13"/>
  <c r="K61" i="13" s="1"/>
  <c r="I102" i="13"/>
  <c r="I61" i="13" s="1"/>
  <c r="G102" i="13"/>
  <c r="G61" i="13" s="1"/>
  <c r="E102" i="13"/>
  <c r="E61" i="13" s="1"/>
  <c r="C102" i="13"/>
  <c r="C61" i="13" s="1"/>
  <c r="O101" i="13"/>
  <c r="O60" i="13" s="1"/>
  <c r="M101" i="13"/>
  <c r="M60" i="13" s="1"/>
  <c r="K101" i="13"/>
  <c r="K60" i="13" s="1"/>
  <c r="I101" i="13"/>
  <c r="I60" i="13" s="1"/>
  <c r="G101" i="13"/>
  <c r="G60" i="13" s="1"/>
  <c r="E101" i="13"/>
  <c r="E60" i="13" s="1"/>
  <c r="C101" i="13"/>
  <c r="C60" i="13" s="1"/>
  <c r="R225" i="4" l="1"/>
  <c r="R228" i="13" s="1"/>
  <c r="S225" i="4"/>
  <c r="S228" i="13" s="1"/>
  <c r="Q225" i="4"/>
  <c r="Q228" i="13" s="1"/>
  <c r="Q78" i="4" l="1"/>
  <c r="Q81" i="13" s="1"/>
  <c r="Q79" i="4"/>
  <c r="Q82" i="13" s="1"/>
  <c r="Q80" i="4"/>
  <c r="Q83" i="13" s="1"/>
  <c r="Q81" i="4"/>
  <c r="Q84" i="13" s="1"/>
  <c r="Q82" i="4"/>
  <c r="Q85" i="13" s="1"/>
  <c r="Q119" i="4"/>
  <c r="Q122" i="13" s="1"/>
  <c r="Q120" i="4"/>
  <c r="Q123" i="13" s="1"/>
  <c r="Q121" i="4"/>
  <c r="Q124" i="13" s="1"/>
  <c r="Q122" i="4"/>
  <c r="Q125" i="13" s="1"/>
  <c r="Q123" i="4"/>
  <c r="Q126" i="13" s="1"/>
  <c r="Q242" i="4"/>
  <c r="Q245" i="13" s="1"/>
  <c r="Q243" i="4"/>
  <c r="Q246" i="13" s="1"/>
  <c r="Q244" i="4"/>
  <c r="Q247" i="13" s="1"/>
  <c r="Q245" i="4"/>
  <c r="Q248" i="13" s="1"/>
  <c r="Q246" i="4"/>
  <c r="Q249" i="13" s="1"/>
  <c r="AV98" i="4"/>
  <c r="AV101" i="13" s="1"/>
  <c r="AV99" i="4"/>
  <c r="AV102" i="13" s="1"/>
  <c r="AV100" i="4"/>
  <c r="AV103" i="13" s="1"/>
  <c r="AV101" i="4"/>
  <c r="AV104" i="13" s="1"/>
  <c r="AV102" i="4"/>
  <c r="AV105" i="13" s="1"/>
  <c r="AV139" i="4"/>
  <c r="AV142" i="13" s="1"/>
  <c r="AV140" i="4"/>
  <c r="AV143" i="13" s="1"/>
  <c r="AV141" i="4"/>
  <c r="AV144" i="13" s="1"/>
  <c r="AV142" i="4"/>
  <c r="AV145" i="13" s="1"/>
  <c r="AV143" i="4"/>
  <c r="AV146" i="13" s="1"/>
  <c r="AV225" i="4"/>
  <c r="AV228" i="13" s="1"/>
  <c r="AV263" i="4"/>
  <c r="AV266" i="13" s="1"/>
  <c r="AV265" i="4"/>
  <c r="AV268" i="13" s="1"/>
  <c r="AV262" i="4"/>
  <c r="AV265" i="13" s="1"/>
  <c r="AV264" i="4"/>
  <c r="AV267" i="13" s="1"/>
  <c r="AV266" i="4"/>
  <c r="AV269" i="13" s="1"/>
  <c r="AT98" i="4"/>
  <c r="AT101" i="13" s="1"/>
  <c r="AT99" i="4"/>
  <c r="AT102" i="13" s="1"/>
  <c r="AT100" i="4"/>
  <c r="AT103" i="13" s="1"/>
  <c r="AT101" i="4"/>
  <c r="AT104" i="13" s="1"/>
  <c r="AT102" i="4"/>
  <c r="AT105" i="13" s="1"/>
  <c r="AT139" i="4"/>
  <c r="AT142" i="13" s="1"/>
  <c r="AT140" i="4"/>
  <c r="AT143" i="13" s="1"/>
  <c r="AT141" i="4"/>
  <c r="AT144" i="13" s="1"/>
  <c r="AT142" i="4"/>
  <c r="AT145" i="13" s="1"/>
  <c r="AT143" i="4"/>
  <c r="AT146" i="13" s="1"/>
  <c r="AT225" i="4"/>
  <c r="AT228" i="13" s="1"/>
  <c r="AT263" i="4"/>
  <c r="AT266" i="13" s="1"/>
  <c r="AT265" i="4"/>
  <c r="AT268" i="13" s="1"/>
  <c r="AT262" i="4"/>
  <c r="AT265" i="13" s="1"/>
  <c r="AT264" i="4"/>
  <c r="AT267" i="13" s="1"/>
  <c r="AT266" i="4"/>
  <c r="AT269" i="13" s="1"/>
  <c r="AR98" i="4"/>
  <c r="AR101" i="13" s="1"/>
  <c r="AR99" i="4"/>
  <c r="AR102" i="13" s="1"/>
  <c r="AR100" i="4"/>
  <c r="AR103" i="13" s="1"/>
  <c r="AR101" i="4"/>
  <c r="AR104" i="13" s="1"/>
  <c r="AR102" i="4"/>
  <c r="AR105" i="13" s="1"/>
  <c r="AR139" i="4"/>
  <c r="AR142" i="13" s="1"/>
  <c r="AR140" i="4"/>
  <c r="AR143" i="13" s="1"/>
  <c r="AR141" i="4"/>
  <c r="AR144" i="13" s="1"/>
  <c r="AR142" i="4"/>
  <c r="AR145" i="13" s="1"/>
  <c r="AR143" i="4"/>
  <c r="AR146" i="13" s="1"/>
  <c r="AR225" i="4"/>
  <c r="AR228" i="13" s="1"/>
  <c r="AR263" i="4"/>
  <c r="AR266" i="13" s="1"/>
  <c r="AR265" i="4"/>
  <c r="AR268" i="13" s="1"/>
  <c r="AR262" i="4"/>
  <c r="AR265" i="13" s="1"/>
  <c r="AR264" i="4"/>
  <c r="AR267" i="13" s="1"/>
  <c r="AR266" i="4"/>
  <c r="AR269" i="13" s="1"/>
  <c r="AR220" i="4"/>
  <c r="AR223" i="13" s="1"/>
  <c r="AP98" i="4"/>
  <c r="AP101" i="13" s="1"/>
  <c r="AP99" i="4"/>
  <c r="AP102" i="13" s="1"/>
  <c r="AP100" i="4"/>
  <c r="AP103" i="13" s="1"/>
  <c r="AP101" i="4"/>
  <c r="AP104" i="13" s="1"/>
  <c r="AP102" i="4"/>
  <c r="AP105" i="13" s="1"/>
  <c r="AP139" i="4"/>
  <c r="AP142" i="13" s="1"/>
  <c r="AP140" i="4"/>
  <c r="AP143" i="13" s="1"/>
  <c r="AP141" i="4"/>
  <c r="AP144" i="13" s="1"/>
  <c r="AP142" i="4"/>
  <c r="AP145" i="13" s="1"/>
  <c r="AP143" i="4"/>
  <c r="AP146" i="13" s="1"/>
  <c r="AP225" i="4"/>
  <c r="AP228" i="13" s="1"/>
  <c r="AP263" i="4"/>
  <c r="AP266" i="13" s="1"/>
  <c r="AP265" i="4"/>
  <c r="AP268" i="13" s="1"/>
  <c r="AP262" i="4"/>
  <c r="AP265" i="13" s="1"/>
  <c r="AP264" i="4"/>
  <c r="AP267" i="13" s="1"/>
  <c r="AP266" i="4"/>
  <c r="AP269" i="13" s="1"/>
  <c r="AP220" i="4"/>
  <c r="AP223" i="13" s="1"/>
  <c r="AN98" i="4"/>
  <c r="AN101" i="13" s="1"/>
  <c r="AN99" i="4"/>
  <c r="AN102" i="13" s="1"/>
  <c r="AN100" i="4"/>
  <c r="AN103" i="13" s="1"/>
  <c r="AN101" i="4"/>
  <c r="AN104" i="13" s="1"/>
  <c r="AN102" i="4"/>
  <c r="AN105" i="13" s="1"/>
  <c r="AN139" i="4"/>
  <c r="AN142" i="13" s="1"/>
  <c r="AN140" i="4"/>
  <c r="AN143" i="13" s="1"/>
  <c r="AN141" i="4"/>
  <c r="AN144" i="13" s="1"/>
  <c r="AN142" i="4"/>
  <c r="AN145" i="13" s="1"/>
  <c r="AN143" i="4"/>
  <c r="AN146" i="13" s="1"/>
  <c r="AN225" i="4"/>
  <c r="AN228" i="13" s="1"/>
  <c r="AN263" i="4"/>
  <c r="AN266" i="13" s="1"/>
  <c r="AN265" i="4"/>
  <c r="AN268" i="13" s="1"/>
  <c r="AN262" i="4"/>
  <c r="AN265" i="13" s="1"/>
  <c r="AN264" i="4"/>
  <c r="AN267" i="13" s="1"/>
  <c r="AN266" i="4"/>
  <c r="AN269" i="13" s="1"/>
  <c r="AN220" i="4"/>
  <c r="AN223" i="13" s="1"/>
  <c r="AL98" i="4"/>
  <c r="AL101" i="13" s="1"/>
  <c r="AL99" i="4"/>
  <c r="AL102" i="13" s="1"/>
  <c r="AL100" i="4"/>
  <c r="AL103" i="13" s="1"/>
  <c r="AL101" i="4"/>
  <c r="AL104" i="13" s="1"/>
  <c r="AL102" i="4"/>
  <c r="AL105" i="13" s="1"/>
  <c r="AL139" i="4"/>
  <c r="AL142" i="13" s="1"/>
  <c r="AL140" i="4"/>
  <c r="AL143" i="13" s="1"/>
  <c r="AL141" i="4"/>
  <c r="AL144" i="13" s="1"/>
  <c r="AL142" i="4"/>
  <c r="AL145" i="13" s="1"/>
  <c r="AL143" i="4"/>
  <c r="AL146" i="13" s="1"/>
  <c r="AL225" i="4"/>
  <c r="AL228" i="13" s="1"/>
  <c r="AL263" i="4"/>
  <c r="AL266" i="13" s="1"/>
  <c r="AL265" i="4"/>
  <c r="AL268" i="13" s="1"/>
  <c r="AL262" i="4"/>
  <c r="AL265" i="13" s="1"/>
  <c r="AL264" i="4"/>
  <c r="AL267" i="13" s="1"/>
  <c r="AL266" i="4"/>
  <c r="AL269" i="13" s="1"/>
  <c r="AL220" i="4"/>
  <c r="AL223" i="13" s="1"/>
  <c r="AJ98" i="4"/>
  <c r="AJ101" i="13" s="1"/>
  <c r="AJ99" i="4"/>
  <c r="AJ102" i="13" s="1"/>
  <c r="AJ100" i="4"/>
  <c r="AJ103" i="13" s="1"/>
  <c r="AJ101" i="4"/>
  <c r="AJ104" i="13" s="1"/>
  <c r="AJ102" i="4"/>
  <c r="AJ105" i="13" s="1"/>
  <c r="AJ139" i="4"/>
  <c r="AJ142" i="13" s="1"/>
  <c r="AJ140" i="4"/>
  <c r="AJ143" i="13" s="1"/>
  <c r="AJ141" i="4"/>
  <c r="AJ144" i="13" s="1"/>
  <c r="AJ142" i="4"/>
  <c r="AJ145" i="13" s="1"/>
  <c r="AJ143" i="4"/>
  <c r="AJ146" i="13" s="1"/>
  <c r="AJ225" i="4"/>
  <c r="AJ228" i="13" s="1"/>
  <c r="AJ262" i="4"/>
  <c r="AJ265" i="13" s="1"/>
  <c r="AJ264" i="4"/>
  <c r="AJ267" i="13" s="1"/>
  <c r="AJ266" i="4"/>
  <c r="AJ269" i="13" s="1"/>
  <c r="AJ263" i="4"/>
  <c r="AJ266" i="13" s="1"/>
  <c r="AJ265" i="4"/>
  <c r="AJ268" i="13" s="1"/>
  <c r="AJ220" i="4"/>
  <c r="AJ223" i="13" s="1"/>
  <c r="AH98" i="4"/>
  <c r="AH101" i="13" s="1"/>
  <c r="AH99" i="4"/>
  <c r="AH102" i="13" s="1"/>
  <c r="AH100" i="4"/>
  <c r="AH103" i="13" s="1"/>
  <c r="AH101" i="4"/>
  <c r="AH104" i="13" s="1"/>
  <c r="AH102" i="4"/>
  <c r="AH105" i="13" s="1"/>
  <c r="AH139" i="4"/>
  <c r="AH142" i="13" s="1"/>
  <c r="AH140" i="4"/>
  <c r="AH143" i="13" s="1"/>
  <c r="AH141" i="4"/>
  <c r="AH144" i="13" s="1"/>
  <c r="AH142" i="4"/>
  <c r="AH145" i="13" s="1"/>
  <c r="AH143" i="4"/>
  <c r="AH146" i="13" s="1"/>
  <c r="AH225" i="4"/>
  <c r="AH228" i="13" s="1"/>
  <c r="AH262" i="4"/>
  <c r="AH265" i="13" s="1"/>
  <c r="AH264" i="4"/>
  <c r="AH267" i="13" s="1"/>
  <c r="AH266" i="4"/>
  <c r="AH269" i="13" s="1"/>
  <c r="AH263" i="4"/>
  <c r="AH266" i="13" s="1"/>
  <c r="AH265" i="4"/>
  <c r="AH268" i="13" s="1"/>
  <c r="AH220" i="4"/>
  <c r="AH223" i="13" s="1"/>
  <c r="AF98" i="4"/>
  <c r="AF101" i="13" s="1"/>
  <c r="AF99" i="4"/>
  <c r="AF102" i="13" s="1"/>
  <c r="AF100" i="4"/>
  <c r="AF103" i="13" s="1"/>
  <c r="AF101" i="4"/>
  <c r="AF104" i="13" s="1"/>
  <c r="AF102" i="4"/>
  <c r="AF105" i="13" s="1"/>
  <c r="AF139" i="4"/>
  <c r="AF142" i="13" s="1"/>
  <c r="AF140" i="4"/>
  <c r="AF143" i="13" s="1"/>
  <c r="AF141" i="4"/>
  <c r="AF144" i="13" s="1"/>
  <c r="AF142" i="4"/>
  <c r="AF145" i="13" s="1"/>
  <c r="AF143" i="4"/>
  <c r="AF146" i="13" s="1"/>
  <c r="AF225" i="4"/>
  <c r="AF228" i="13" s="1"/>
  <c r="AF262" i="4"/>
  <c r="AF265" i="13" s="1"/>
  <c r="AF264" i="4"/>
  <c r="AF267" i="13" s="1"/>
  <c r="AF266" i="4"/>
  <c r="AF269" i="13" s="1"/>
  <c r="AF263" i="4"/>
  <c r="AF266" i="13" s="1"/>
  <c r="AF265" i="4"/>
  <c r="AF268" i="13" s="1"/>
  <c r="AF220" i="4"/>
  <c r="AF223" i="13" s="1"/>
  <c r="AD98" i="4"/>
  <c r="AD101" i="13" s="1"/>
  <c r="AD99" i="4"/>
  <c r="AD102" i="13" s="1"/>
  <c r="AD100" i="4"/>
  <c r="AD103" i="13" s="1"/>
  <c r="AD101" i="4"/>
  <c r="AD104" i="13" s="1"/>
  <c r="AD102" i="4"/>
  <c r="AD105" i="13" s="1"/>
  <c r="AD139" i="4"/>
  <c r="AD142" i="13" s="1"/>
  <c r="AD140" i="4"/>
  <c r="AD143" i="13" s="1"/>
  <c r="AD141" i="4"/>
  <c r="AD144" i="13" s="1"/>
  <c r="AD142" i="4"/>
  <c r="AD145" i="13" s="1"/>
  <c r="AD143" i="4"/>
  <c r="AD146" i="13" s="1"/>
  <c r="AD225" i="4"/>
  <c r="AD228" i="13" s="1"/>
  <c r="AD262" i="4"/>
  <c r="AD265" i="13" s="1"/>
  <c r="AD264" i="4"/>
  <c r="AD267" i="13" s="1"/>
  <c r="AD266" i="4"/>
  <c r="AD269" i="13" s="1"/>
  <c r="AD263" i="4"/>
  <c r="AD266" i="13" s="1"/>
  <c r="AD265" i="4"/>
  <c r="AD268" i="13" s="1"/>
  <c r="AD220" i="4"/>
  <c r="AD223" i="13" s="1"/>
  <c r="AB98" i="4"/>
  <c r="AB101" i="13" s="1"/>
  <c r="AB99" i="4"/>
  <c r="AB102" i="13" s="1"/>
  <c r="AB100" i="4"/>
  <c r="AB103" i="13" s="1"/>
  <c r="AB101" i="4"/>
  <c r="AB104" i="13" s="1"/>
  <c r="AB102" i="4"/>
  <c r="AB105" i="13" s="1"/>
  <c r="AB139" i="4"/>
  <c r="AB142" i="13" s="1"/>
  <c r="AB140" i="4"/>
  <c r="AB143" i="13" s="1"/>
  <c r="AB141" i="4"/>
  <c r="AB144" i="13" s="1"/>
  <c r="AB142" i="4"/>
  <c r="AB145" i="13" s="1"/>
  <c r="AB143" i="4"/>
  <c r="AB146" i="13" s="1"/>
  <c r="AB225" i="4"/>
  <c r="AB228" i="13" s="1"/>
  <c r="AB262" i="4"/>
  <c r="AB265" i="13" s="1"/>
  <c r="AB264" i="4"/>
  <c r="AB267" i="13" s="1"/>
  <c r="AB266" i="4"/>
  <c r="AB269" i="13" s="1"/>
  <c r="AB263" i="4"/>
  <c r="AB266" i="13" s="1"/>
  <c r="AB265" i="4"/>
  <c r="AB268" i="13" s="1"/>
  <c r="AB220" i="4"/>
  <c r="AB223" i="13" s="1"/>
  <c r="Z98" i="4"/>
  <c r="Z101" i="13" s="1"/>
  <c r="Z99" i="4"/>
  <c r="Z102" i="13" s="1"/>
  <c r="Z100" i="4"/>
  <c r="Z103" i="13" s="1"/>
  <c r="Z101" i="4"/>
  <c r="Z104" i="13" s="1"/>
  <c r="Z102" i="4"/>
  <c r="Z105" i="13" s="1"/>
  <c r="Z139" i="4"/>
  <c r="Z142" i="13" s="1"/>
  <c r="Z140" i="4"/>
  <c r="Z143" i="13" s="1"/>
  <c r="Z141" i="4"/>
  <c r="Z144" i="13" s="1"/>
  <c r="Z142" i="4"/>
  <c r="Z145" i="13" s="1"/>
  <c r="Z143" i="4"/>
  <c r="Z146" i="13" s="1"/>
  <c r="Z225" i="4"/>
  <c r="Z228" i="13" s="1"/>
  <c r="Z262" i="4"/>
  <c r="Z265" i="13" s="1"/>
  <c r="Z264" i="4"/>
  <c r="Z267" i="13" s="1"/>
  <c r="Z266" i="4"/>
  <c r="Z269" i="13" s="1"/>
  <c r="Z263" i="4"/>
  <c r="Z266" i="13" s="1"/>
  <c r="Z265" i="4"/>
  <c r="Z268" i="13" s="1"/>
  <c r="Z220" i="4"/>
  <c r="Z223" i="13" s="1"/>
  <c r="X98" i="4"/>
  <c r="X101" i="13" s="1"/>
  <c r="X99" i="4"/>
  <c r="X102" i="13" s="1"/>
  <c r="X100" i="4"/>
  <c r="X103" i="13" s="1"/>
  <c r="X101" i="4"/>
  <c r="X104" i="13" s="1"/>
  <c r="X102" i="4"/>
  <c r="X105" i="13" s="1"/>
  <c r="X139" i="4"/>
  <c r="X142" i="13" s="1"/>
  <c r="X140" i="4"/>
  <c r="X143" i="13" s="1"/>
  <c r="X141" i="4"/>
  <c r="X144" i="13" s="1"/>
  <c r="X142" i="4"/>
  <c r="X145" i="13" s="1"/>
  <c r="X143" i="4"/>
  <c r="X146" i="13" s="1"/>
  <c r="X225" i="4"/>
  <c r="X228" i="13" s="1"/>
  <c r="X262" i="4"/>
  <c r="X265" i="13" s="1"/>
  <c r="X264" i="4"/>
  <c r="X267" i="13" s="1"/>
  <c r="X266" i="4"/>
  <c r="X269" i="13" s="1"/>
  <c r="X263" i="4"/>
  <c r="X266" i="13" s="1"/>
  <c r="X265" i="4"/>
  <c r="X268" i="13" s="1"/>
  <c r="X220" i="4"/>
  <c r="X223" i="13" s="1"/>
  <c r="V98" i="4"/>
  <c r="V101" i="13" s="1"/>
  <c r="V99" i="4"/>
  <c r="V102" i="13" s="1"/>
  <c r="V100" i="4"/>
  <c r="V103" i="13" s="1"/>
  <c r="V101" i="4"/>
  <c r="V104" i="13" s="1"/>
  <c r="V102" i="4"/>
  <c r="V105" i="13" s="1"/>
  <c r="V139" i="4"/>
  <c r="V142" i="13" s="1"/>
  <c r="V140" i="4"/>
  <c r="V143" i="13" s="1"/>
  <c r="V141" i="4"/>
  <c r="V144" i="13" s="1"/>
  <c r="V142" i="4"/>
  <c r="V145" i="13" s="1"/>
  <c r="V143" i="4"/>
  <c r="V146" i="13" s="1"/>
  <c r="V225" i="4"/>
  <c r="V228" i="13" s="1"/>
  <c r="V262" i="4"/>
  <c r="V265" i="13" s="1"/>
  <c r="V264" i="4"/>
  <c r="V267" i="13" s="1"/>
  <c r="V266" i="4"/>
  <c r="V269" i="13" s="1"/>
  <c r="V263" i="4"/>
  <c r="V266" i="13" s="1"/>
  <c r="V265" i="4"/>
  <c r="V268" i="13" s="1"/>
  <c r="V220" i="4"/>
  <c r="V223" i="13" s="1"/>
  <c r="T98" i="4"/>
  <c r="T101" i="13" s="1"/>
  <c r="T99" i="4"/>
  <c r="T102" i="13" s="1"/>
  <c r="T100" i="4"/>
  <c r="T103" i="13" s="1"/>
  <c r="T101" i="4"/>
  <c r="T104" i="13" s="1"/>
  <c r="T102" i="4"/>
  <c r="T105" i="13" s="1"/>
  <c r="T139" i="4"/>
  <c r="T142" i="13" s="1"/>
  <c r="T140" i="4"/>
  <c r="T143" i="13" s="1"/>
  <c r="T141" i="4"/>
  <c r="T144" i="13" s="1"/>
  <c r="T142" i="4"/>
  <c r="T145" i="13" s="1"/>
  <c r="T143" i="4"/>
  <c r="T146" i="13" s="1"/>
  <c r="T225" i="4"/>
  <c r="T228" i="13" s="1"/>
  <c r="T262" i="4"/>
  <c r="T265" i="13" s="1"/>
  <c r="T264" i="4"/>
  <c r="T267" i="13" s="1"/>
  <c r="T266" i="4"/>
  <c r="T269" i="13" s="1"/>
  <c r="T263" i="4"/>
  <c r="T266" i="13" s="1"/>
  <c r="T265" i="4"/>
  <c r="T268" i="13" s="1"/>
  <c r="T220" i="4"/>
  <c r="T223" i="13" s="1"/>
  <c r="R98" i="4"/>
  <c r="R101" i="13" s="1"/>
  <c r="R99" i="4"/>
  <c r="R102" i="13" s="1"/>
  <c r="R100" i="4"/>
  <c r="R103" i="13" s="1"/>
  <c r="R101" i="4"/>
  <c r="R104" i="13" s="1"/>
  <c r="R102" i="4"/>
  <c r="R105" i="13" s="1"/>
  <c r="R139" i="4"/>
  <c r="R142" i="13" s="1"/>
  <c r="R140" i="4"/>
  <c r="R143" i="13" s="1"/>
  <c r="R141" i="4"/>
  <c r="R144" i="13" s="1"/>
  <c r="R142" i="4"/>
  <c r="R145" i="13" s="1"/>
  <c r="R143" i="4"/>
  <c r="R146" i="13" s="1"/>
  <c r="R262" i="4"/>
  <c r="R265" i="13" s="1"/>
  <c r="R264" i="4"/>
  <c r="R267" i="13" s="1"/>
  <c r="R266" i="4"/>
  <c r="R269" i="13" s="1"/>
  <c r="R263" i="4"/>
  <c r="R266" i="13" s="1"/>
  <c r="R265" i="4"/>
  <c r="R268" i="13" s="1"/>
  <c r="R220" i="4"/>
  <c r="R223" i="13" s="1"/>
  <c r="AU78" i="4"/>
  <c r="AU81" i="13" s="1"/>
  <c r="AU79" i="4"/>
  <c r="AU82" i="13" s="1"/>
  <c r="AU80" i="4"/>
  <c r="AU83" i="13" s="1"/>
  <c r="AU81" i="4"/>
  <c r="AU84" i="13" s="1"/>
  <c r="AU82" i="4"/>
  <c r="AU85" i="13" s="1"/>
  <c r="AU119" i="4"/>
  <c r="AU122" i="13" s="1"/>
  <c r="AU120" i="4"/>
  <c r="AU123" i="13" s="1"/>
  <c r="AU121" i="4"/>
  <c r="AU124" i="13" s="1"/>
  <c r="AU122" i="4"/>
  <c r="AU125" i="13" s="1"/>
  <c r="AU123" i="4"/>
  <c r="AU126" i="13" s="1"/>
  <c r="AU242" i="4"/>
  <c r="AU245" i="13" s="1"/>
  <c r="AU243" i="4"/>
  <c r="AU246" i="13" s="1"/>
  <c r="AU244" i="4"/>
  <c r="AU247" i="13" s="1"/>
  <c r="AU245" i="4"/>
  <c r="AU248" i="13" s="1"/>
  <c r="AU246" i="4"/>
  <c r="AU249" i="13" s="1"/>
  <c r="AS78" i="4"/>
  <c r="AS81" i="13" s="1"/>
  <c r="AS79" i="4"/>
  <c r="AS82" i="13" s="1"/>
  <c r="AS80" i="4"/>
  <c r="AS83" i="13" s="1"/>
  <c r="AS81" i="4"/>
  <c r="AS84" i="13" s="1"/>
  <c r="AS82" i="4"/>
  <c r="AS85" i="13" s="1"/>
  <c r="AS119" i="4"/>
  <c r="AS122" i="13" s="1"/>
  <c r="AS120" i="4"/>
  <c r="AS123" i="13" s="1"/>
  <c r="AS121" i="4"/>
  <c r="AS124" i="13" s="1"/>
  <c r="AS122" i="4"/>
  <c r="AS125" i="13" s="1"/>
  <c r="AS123" i="4"/>
  <c r="AS126" i="13" s="1"/>
  <c r="AS242" i="4"/>
  <c r="AS245" i="13" s="1"/>
  <c r="AS243" i="4"/>
  <c r="AS246" i="13" s="1"/>
  <c r="AS244" i="4"/>
  <c r="AS247" i="13" s="1"/>
  <c r="AS245" i="4"/>
  <c r="AS248" i="13" s="1"/>
  <c r="AS246" i="4"/>
  <c r="AS249" i="13" s="1"/>
  <c r="AQ78" i="4"/>
  <c r="AQ81" i="13" s="1"/>
  <c r="AQ79" i="4"/>
  <c r="AQ82" i="13" s="1"/>
  <c r="AQ80" i="4"/>
  <c r="AQ83" i="13" s="1"/>
  <c r="AQ81" i="4"/>
  <c r="AQ84" i="13" s="1"/>
  <c r="AQ82" i="4"/>
  <c r="AQ85" i="13" s="1"/>
  <c r="AQ119" i="4"/>
  <c r="AQ122" i="13" s="1"/>
  <c r="AQ120" i="4"/>
  <c r="AQ123" i="13" s="1"/>
  <c r="AQ121" i="4"/>
  <c r="AQ124" i="13" s="1"/>
  <c r="AQ122" i="4"/>
  <c r="AQ125" i="13" s="1"/>
  <c r="AQ123" i="4"/>
  <c r="AQ126" i="13" s="1"/>
  <c r="AQ242" i="4"/>
  <c r="AQ245" i="13" s="1"/>
  <c r="AQ243" i="4"/>
  <c r="AQ246" i="13" s="1"/>
  <c r="AQ244" i="4"/>
  <c r="AQ247" i="13" s="1"/>
  <c r="AQ245" i="4"/>
  <c r="AQ248" i="13" s="1"/>
  <c r="AQ246" i="4"/>
  <c r="AQ249" i="13" s="1"/>
  <c r="AO78" i="4"/>
  <c r="AO81" i="13" s="1"/>
  <c r="AO79" i="4"/>
  <c r="AO82" i="13" s="1"/>
  <c r="AO80" i="4"/>
  <c r="AO83" i="13" s="1"/>
  <c r="AO81" i="4"/>
  <c r="AO84" i="13" s="1"/>
  <c r="AO82" i="4"/>
  <c r="AO85" i="13" s="1"/>
  <c r="AO119" i="4"/>
  <c r="AO122" i="13" s="1"/>
  <c r="AO120" i="4"/>
  <c r="AO123" i="13" s="1"/>
  <c r="AO121" i="4"/>
  <c r="AO124" i="13" s="1"/>
  <c r="AO122" i="4"/>
  <c r="AO125" i="13" s="1"/>
  <c r="AO123" i="4"/>
  <c r="AO126" i="13" s="1"/>
  <c r="AO242" i="4"/>
  <c r="AO245" i="13" s="1"/>
  <c r="AO243" i="4"/>
  <c r="AO246" i="13" s="1"/>
  <c r="AO244" i="4"/>
  <c r="AO247" i="13" s="1"/>
  <c r="AO245" i="4"/>
  <c r="AO248" i="13" s="1"/>
  <c r="AO246" i="4"/>
  <c r="AO249" i="13" s="1"/>
  <c r="AM78" i="4"/>
  <c r="AM79" i="4"/>
  <c r="AM80" i="4"/>
  <c r="AM81" i="4"/>
  <c r="AM82" i="4"/>
  <c r="AM119" i="4"/>
  <c r="AM122" i="13" s="1"/>
  <c r="AM120" i="4"/>
  <c r="AM123" i="13" s="1"/>
  <c r="AM121" i="4"/>
  <c r="AM124" i="13" s="1"/>
  <c r="AM122" i="4"/>
  <c r="AM125" i="13" s="1"/>
  <c r="AM123" i="4"/>
  <c r="AM126" i="13" s="1"/>
  <c r="AM242" i="4"/>
  <c r="AM245" i="13" s="1"/>
  <c r="AM243" i="4"/>
  <c r="AM246" i="13" s="1"/>
  <c r="AM244" i="4"/>
  <c r="AM247" i="13" s="1"/>
  <c r="AM245" i="4"/>
  <c r="AM248" i="13" s="1"/>
  <c r="AM246" i="4"/>
  <c r="AM249" i="13" s="1"/>
  <c r="AK78" i="4"/>
  <c r="AK81" i="13" s="1"/>
  <c r="AK79" i="4"/>
  <c r="AK82" i="13" s="1"/>
  <c r="AK80" i="4"/>
  <c r="AK83" i="13" s="1"/>
  <c r="AK81" i="4"/>
  <c r="AK84" i="13" s="1"/>
  <c r="AK82" i="4"/>
  <c r="AK85" i="13" s="1"/>
  <c r="AK119" i="4"/>
  <c r="AK122" i="13" s="1"/>
  <c r="AK120" i="4"/>
  <c r="AK123" i="13" s="1"/>
  <c r="AK121" i="4"/>
  <c r="AK124" i="13" s="1"/>
  <c r="AK122" i="4"/>
  <c r="AK125" i="13" s="1"/>
  <c r="AK123" i="4"/>
  <c r="AK126" i="13" s="1"/>
  <c r="AK242" i="4"/>
  <c r="AK245" i="13" s="1"/>
  <c r="AK243" i="4"/>
  <c r="AK246" i="13" s="1"/>
  <c r="AK244" i="4"/>
  <c r="AK247" i="13" s="1"/>
  <c r="AK245" i="4"/>
  <c r="AK248" i="13" s="1"/>
  <c r="AK246" i="4"/>
  <c r="AK249" i="13" s="1"/>
  <c r="AI78" i="4"/>
  <c r="AI81" i="13" s="1"/>
  <c r="AI79" i="4"/>
  <c r="AI82" i="13" s="1"/>
  <c r="AI80" i="4"/>
  <c r="AI83" i="13" s="1"/>
  <c r="AI81" i="4"/>
  <c r="AI84" i="13" s="1"/>
  <c r="AI82" i="4"/>
  <c r="AI85" i="13" s="1"/>
  <c r="AI119" i="4"/>
  <c r="AI122" i="13" s="1"/>
  <c r="AI120" i="4"/>
  <c r="AI123" i="13" s="1"/>
  <c r="AI121" i="4"/>
  <c r="AI124" i="13" s="1"/>
  <c r="AI122" i="4"/>
  <c r="AI125" i="13" s="1"/>
  <c r="AI123" i="4"/>
  <c r="AI126" i="13" s="1"/>
  <c r="AI242" i="4"/>
  <c r="AI245" i="13" s="1"/>
  <c r="AI243" i="4"/>
  <c r="AI246" i="13" s="1"/>
  <c r="AI244" i="4"/>
  <c r="AI247" i="13" s="1"/>
  <c r="AI245" i="4"/>
  <c r="AI248" i="13" s="1"/>
  <c r="AI246" i="4"/>
  <c r="AI249" i="13" s="1"/>
  <c r="AG78" i="4"/>
  <c r="AG81" i="13" s="1"/>
  <c r="AG79" i="4"/>
  <c r="AG82" i="13" s="1"/>
  <c r="AG80" i="4"/>
  <c r="AG83" i="13" s="1"/>
  <c r="AG81" i="4"/>
  <c r="AG84" i="13" s="1"/>
  <c r="AG82" i="4"/>
  <c r="AG85" i="13" s="1"/>
  <c r="AG119" i="4"/>
  <c r="AG122" i="13" s="1"/>
  <c r="AG120" i="4"/>
  <c r="AG123" i="13" s="1"/>
  <c r="AG121" i="4"/>
  <c r="AG124" i="13" s="1"/>
  <c r="AG122" i="4"/>
  <c r="AG125" i="13" s="1"/>
  <c r="AG123" i="4"/>
  <c r="AG126" i="13" s="1"/>
  <c r="AG242" i="4"/>
  <c r="AG245" i="13" s="1"/>
  <c r="AG243" i="4"/>
  <c r="AG246" i="13" s="1"/>
  <c r="AG244" i="4"/>
  <c r="AG247" i="13" s="1"/>
  <c r="AG245" i="4"/>
  <c r="AG248" i="13" s="1"/>
  <c r="AG246" i="4"/>
  <c r="AG249" i="13" s="1"/>
  <c r="AE78" i="4"/>
  <c r="AE81" i="13" s="1"/>
  <c r="AE79" i="4"/>
  <c r="AE82" i="13" s="1"/>
  <c r="AE80" i="4"/>
  <c r="AE83" i="13" s="1"/>
  <c r="AE81" i="4"/>
  <c r="AE84" i="13" s="1"/>
  <c r="AE82" i="4"/>
  <c r="AE85" i="13" s="1"/>
  <c r="AE119" i="4"/>
  <c r="AE122" i="13" s="1"/>
  <c r="AE120" i="4"/>
  <c r="AE123" i="13" s="1"/>
  <c r="AE121" i="4"/>
  <c r="AE124" i="13" s="1"/>
  <c r="AE122" i="4"/>
  <c r="AE125" i="13" s="1"/>
  <c r="AE123" i="4"/>
  <c r="AE126" i="13" s="1"/>
  <c r="AE242" i="4"/>
  <c r="AE245" i="13" s="1"/>
  <c r="AE243" i="4"/>
  <c r="AE246" i="13" s="1"/>
  <c r="AE244" i="4"/>
  <c r="AE247" i="13" s="1"/>
  <c r="AE245" i="4"/>
  <c r="AE248" i="13" s="1"/>
  <c r="AE246" i="4"/>
  <c r="AE249" i="13" s="1"/>
  <c r="AC78" i="4"/>
  <c r="AC81" i="13" s="1"/>
  <c r="AC79" i="4"/>
  <c r="AC82" i="13" s="1"/>
  <c r="AC80" i="4"/>
  <c r="AC83" i="13" s="1"/>
  <c r="AC81" i="4"/>
  <c r="AC84" i="13" s="1"/>
  <c r="AC82" i="4"/>
  <c r="AC85" i="13" s="1"/>
  <c r="AC119" i="4"/>
  <c r="AC122" i="13" s="1"/>
  <c r="AC120" i="4"/>
  <c r="AC123" i="13" s="1"/>
  <c r="AC121" i="4"/>
  <c r="AC124" i="13" s="1"/>
  <c r="AC122" i="4"/>
  <c r="AC125" i="13" s="1"/>
  <c r="AC123" i="4"/>
  <c r="AC126" i="13" s="1"/>
  <c r="AC242" i="4"/>
  <c r="AC245" i="13" s="1"/>
  <c r="AC243" i="4"/>
  <c r="AC246" i="13" s="1"/>
  <c r="AC244" i="4"/>
  <c r="AC247" i="13" s="1"/>
  <c r="AC245" i="4"/>
  <c r="AC248" i="13" s="1"/>
  <c r="AC246" i="4"/>
  <c r="AC249" i="13" s="1"/>
  <c r="AA78" i="4"/>
  <c r="AA81" i="13" s="1"/>
  <c r="AA79" i="4"/>
  <c r="AA82" i="13" s="1"/>
  <c r="AA80" i="4"/>
  <c r="AA83" i="13" s="1"/>
  <c r="AA81" i="4"/>
  <c r="AA84" i="13" s="1"/>
  <c r="AA82" i="4"/>
  <c r="AA85" i="13" s="1"/>
  <c r="AA119" i="4"/>
  <c r="AA122" i="13" s="1"/>
  <c r="AA120" i="4"/>
  <c r="AA123" i="13" s="1"/>
  <c r="AA121" i="4"/>
  <c r="AA124" i="13" s="1"/>
  <c r="AA122" i="4"/>
  <c r="AA125" i="13" s="1"/>
  <c r="AA123" i="4"/>
  <c r="AA126" i="13" s="1"/>
  <c r="AA242" i="4"/>
  <c r="AA245" i="13" s="1"/>
  <c r="AA243" i="4"/>
  <c r="AA246" i="13" s="1"/>
  <c r="AA244" i="4"/>
  <c r="AA247" i="13" s="1"/>
  <c r="AA245" i="4"/>
  <c r="AA248" i="13" s="1"/>
  <c r="AA246" i="4"/>
  <c r="AA249" i="13" s="1"/>
  <c r="Y78" i="4"/>
  <c r="Y81" i="13" s="1"/>
  <c r="Y79" i="4"/>
  <c r="Y82" i="13" s="1"/>
  <c r="Y80" i="4"/>
  <c r="Y83" i="13" s="1"/>
  <c r="Y81" i="4"/>
  <c r="Y84" i="13" s="1"/>
  <c r="Y82" i="4"/>
  <c r="Y85" i="13" s="1"/>
  <c r="Y119" i="4"/>
  <c r="Y122" i="13" s="1"/>
  <c r="Y120" i="4"/>
  <c r="Y123" i="13" s="1"/>
  <c r="Y121" i="4"/>
  <c r="Y124" i="13" s="1"/>
  <c r="Y122" i="4"/>
  <c r="Y125" i="13" s="1"/>
  <c r="Y123" i="4"/>
  <c r="Y126" i="13" s="1"/>
  <c r="Y242" i="4"/>
  <c r="Y245" i="13" s="1"/>
  <c r="Y243" i="4"/>
  <c r="Y246" i="13" s="1"/>
  <c r="Y244" i="4"/>
  <c r="Y247" i="13" s="1"/>
  <c r="Y245" i="4"/>
  <c r="Y248" i="13" s="1"/>
  <c r="Y246" i="4"/>
  <c r="Y249" i="13" s="1"/>
  <c r="W78" i="4"/>
  <c r="W81" i="13" s="1"/>
  <c r="W79" i="4"/>
  <c r="W82" i="13" s="1"/>
  <c r="W80" i="4"/>
  <c r="W83" i="13" s="1"/>
  <c r="W81" i="4"/>
  <c r="W84" i="13" s="1"/>
  <c r="W82" i="4"/>
  <c r="W85" i="13" s="1"/>
  <c r="W119" i="4"/>
  <c r="W122" i="13" s="1"/>
  <c r="W120" i="4"/>
  <c r="W123" i="13" s="1"/>
  <c r="W121" i="4"/>
  <c r="W124" i="13" s="1"/>
  <c r="W122" i="4"/>
  <c r="W125" i="13" s="1"/>
  <c r="W123" i="4"/>
  <c r="W126" i="13" s="1"/>
  <c r="W242" i="4"/>
  <c r="W245" i="13" s="1"/>
  <c r="W243" i="4"/>
  <c r="W246" i="13" s="1"/>
  <c r="W244" i="4"/>
  <c r="W247" i="13" s="1"/>
  <c r="W245" i="4"/>
  <c r="W248" i="13" s="1"/>
  <c r="W246" i="4"/>
  <c r="W249" i="13" s="1"/>
  <c r="U78" i="4"/>
  <c r="U81" i="13" s="1"/>
  <c r="U79" i="4"/>
  <c r="U82" i="13" s="1"/>
  <c r="U80" i="4"/>
  <c r="U83" i="13" s="1"/>
  <c r="U81" i="4"/>
  <c r="U84" i="13" s="1"/>
  <c r="U82" i="4"/>
  <c r="U85" i="13" s="1"/>
  <c r="U119" i="4"/>
  <c r="U122" i="13" s="1"/>
  <c r="U120" i="4"/>
  <c r="U123" i="13" s="1"/>
  <c r="U121" i="4"/>
  <c r="U124" i="13" s="1"/>
  <c r="U122" i="4"/>
  <c r="U125" i="13" s="1"/>
  <c r="U123" i="4"/>
  <c r="U126" i="13" s="1"/>
  <c r="U242" i="4"/>
  <c r="U245" i="13" s="1"/>
  <c r="U243" i="4"/>
  <c r="U246" i="13" s="1"/>
  <c r="U244" i="4"/>
  <c r="U247" i="13" s="1"/>
  <c r="U245" i="4"/>
  <c r="U248" i="13" s="1"/>
  <c r="U246" i="4"/>
  <c r="U249" i="13" s="1"/>
  <c r="S78" i="4"/>
  <c r="S81" i="13" s="1"/>
  <c r="S79" i="4"/>
  <c r="S82" i="13" s="1"/>
  <c r="S80" i="4"/>
  <c r="S83" i="13" s="1"/>
  <c r="S81" i="4"/>
  <c r="S84" i="13" s="1"/>
  <c r="S82" i="4"/>
  <c r="S85" i="13" s="1"/>
  <c r="S119" i="4"/>
  <c r="S122" i="13" s="1"/>
  <c r="S120" i="4"/>
  <c r="S123" i="13" s="1"/>
  <c r="S121" i="4"/>
  <c r="S124" i="13" s="1"/>
  <c r="S122" i="4"/>
  <c r="S125" i="13" s="1"/>
  <c r="S123" i="4"/>
  <c r="S126" i="13" s="1"/>
  <c r="S242" i="4"/>
  <c r="S245" i="13" s="1"/>
  <c r="S243" i="4"/>
  <c r="S246" i="13" s="1"/>
  <c r="S244" i="4"/>
  <c r="S247" i="13" s="1"/>
  <c r="S245" i="4"/>
  <c r="S248" i="13" s="1"/>
  <c r="S246" i="4"/>
  <c r="S249" i="13" s="1"/>
  <c r="Q98" i="4"/>
  <c r="Q101" i="13" s="1"/>
  <c r="Q99" i="4"/>
  <c r="Q102" i="13" s="1"/>
  <c r="Q100" i="4"/>
  <c r="Q103" i="13" s="1"/>
  <c r="Q101" i="4"/>
  <c r="Q104" i="13" s="1"/>
  <c r="Q102" i="4"/>
  <c r="Q105" i="13" s="1"/>
  <c r="Q139" i="4"/>
  <c r="Q142" i="13" s="1"/>
  <c r="Q140" i="4"/>
  <c r="Q143" i="13" s="1"/>
  <c r="Q141" i="4"/>
  <c r="Q144" i="13" s="1"/>
  <c r="Q142" i="4"/>
  <c r="Q145" i="13" s="1"/>
  <c r="Q143" i="4"/>
  <c r="Q146" i="13" s="1"/>
  <c r="Q263" i="4"/>
  <c r="Q266" i="13" s="1"/>
  <c r="Q265" i="4"/>
  <c r="Q268" i="13" s="1"/>
  <c r="Q220" i="4"/>
  <c r="Q223" i="13" s="1"/>
  <c r="Q262" i="4"/>
  <c r="Q265" i="13" s="1"/>
  <c r="Q264" i="4"/>
  <c r="Q267" i="13" s="1"/>
  <c r="Q266" i="4"/>
  <c r="Q269" i="13" s="1"/>
  <c r="AU98" i="4"/>
  <c r="AU101" i="13" s="1"/>
  <c r="AU99" i="4"/>
  <c r="AU102" i="13" s="1"/>
  <c r="AU100" i="4"/>
  <c r="AU103" i="13" s="1"/>
  <c r="AU101" i="4"/>
  <c r="AU104" i="13" s="1"/>
  <c r="AU102" i="4"/>
  <c r="AU105" i="13" s="1"/>
  <c r="AU225" i="4"/>
  <c r="AU228" i="13" s="1"/>
  <c r="AU139" i="4"/>
  <c r="AU142" i="13" s="1"/>
  <c r="AU140" i="4"/>
  <c r="AU143" i="13" s="1"/>
  <c r="AU141" i="4"/>
  <c r="AU144" i="13" s="1"/>
  <c r="AU142" i="4"/>
  <c r="AU145" i="13" s="1"/>
  <c r="AU143" i="4"/>
  <c r="AU146" i="13" s="1"/>
  <c r="AU262" i="4"/>
  <c r="AU265" i="13" s="1"/>
  <c r="AU264" i="4"/>
  <c r="AU267" i="13" s="1"/>
  <c r="AU266" i="4"/>
  <c r="AU269" i="13" s="1"/>
  <c r="AU263" i="4"/>
  <c r="AU266" i="13" s="1"/>
  <c r="AU265" i="4"/>
  <c r="AU268" i="13" s="1"/>
  <c r="AS98" i="4"/>
  <c r="AS101" i="13" s="1"/>
  <c r="AS99" i="4"/>
  <c r="AS102" i="13" s="1"/>
  <c r="AS100" i="4"/>
  <c r="AS103" i="13" s="1"/>
  <c r="AS101" i="4"/>
  <c r="AS104" i="13" s="1"/>
  <c r="AS102" i="4"/>
  <c r="AS105" i="13" s="1"/>
  <c r="AS225" i="4"/>
  <c r="AS228" i="13" s="1"/>
  <c r="AS139" i="4"/>
  <c r="AS142" i="13" s="1"/>
  <c r="AS140" i="4"/>
  <c r="AS143" i="13" s="1"/>
  <c r="AS141" i="4"/>
  <c r="AS144" i="13" s="1"/>
  <c r="AS142" i="4"/>
  <c r="AS145" i="13" s="1"/>
  <c r="AS143" i="4"/>
  <c r="AS146" i="13" s="1"/>
  <c r="AS262" i="4"/>
  <c r="AS265" i="13" s="1"/>
  <c r="AS264" i="4"/>
  <c r="AS267" i="13" s="1"/>
  <c r="AS266" i="4"/>
  <c r="AS269" i="13" s="1"/>
  <c r="AS263" i="4"/>
  <c r="AS266" i="13" s="1"/>
  <c r="AS265" i="4"/>
  <c r="AS268" i="13" s="1"/>
  <c r="AQ98" i="4"/>
  <c r="AQ101" i="13" s="1"/>
  <c r="AQ99" i="4"/>
  <c r="AQ102" i="13" s="1"/>
  <c r="AQ100" i="4"/>
  <c r="AQ103" i="13" s="1"/>
  <c r="AQ101" i="4"/>
  <c r="AQ104" i="13" s="1"/>
  <c r="AQ102" i="4"/>
  <c r="AQ105" i="13" s="1"/>
  <c r="AQ225" i="4"/>
  <c r="AQ228" i="13" s="1"/>
  <c r="AQ139" i="4"/>
  <c r="AQ142" i="13" s="1"/>
  <c r="AQ140" i="4"/>
  <c r="AQ143" i="13" s="1"/>
  <c r="AQ141" i="4"/>
  <c r="AQ144" i="13" s="1"/>
  <c r="AQ142" i="4"/>
  <c r="AQ145" i="13" s="1"/>
  <c r="AQ143" i="4"/>
  <c r="AQ146" i="13" s="1"/>
  <c r="AQ262" i="4"/>
  <c r="AQ265" i="13" s="1"/>
  <c r="AQ264" i="4"/>
  <c r="AQ267" i="13" s="1"/>
  <c r="AQ266" i="4"/>
  <c r="AQ269" i="13" s="1"/>
  <c r="AQ263" i="4"/>
  <c r="AQ266" i="13" s="1"/>
  <c r="AQ265" i="4"/>
  <c r="AQ268" i="13" s="1"/>
  <c r="AO98" i="4"/>
  <c r="AO101" i="13" s="1"/>
  <c r="AO99" i="4"/>
  <c r="AO102" i="13" s="1"/>
  <c r="AO100" i="4"/>
  <c r="AO103" i="13" s="1"/>
  <c r="AO101" i="4"/>
  <c r="AO104" i="13" s="1"/>
  <c r="AO102" i="4"/>
  <c r="AO105" i="13" s="1"/>
  <c r="AO225" i="4"/>
  <c r="AO228" i="13" s="1"/>
  <c r="AO139" i="4"/>
  <c r="AO142" i="13" s="1"/>
  <c r="AO140" i="4"/>
  <c r="AO143" i="13" s="1"/>
  <c r="AO141" i="4"/>
  <c r="AO144" i="13" s="1"/>
  <c r="AO142" i="4"/>
  <c r="AO145" i="13" s="1"/>
  <c r="AO143" i="4"/>
  <c r="AO146" i="13" s="1"/>
  <c r="AO262" i="4"/>
  <c r="AO265" i="13" s="1"/>
  <c r="AO264" i="4"/>
  <c r="AO267" i="13" s="1"/>
  <c r="AO266" i="4"/>
  <c r="AO269" i="13" s="1"/>
  <c r="AO220" i="4"/>
  <c r="AO223" i="13" s="1"/>
  <c r="AO263" i="4"/>
  <c r="AO266" i="13" s="1"/>
  <c r="AO265" i="4"/>
  <c r="AO268" i="13" s="1"/>
  <c r="AM98" i="4"/>
  <c r="AM101" i="13" s="1"/>
  <c r="AM99" i="4"/>
  <c r="AM102" i="13" s="1"/>
  <c r="AM100" i="4"/>
  <c r="AM103" i="13" s="1"/>
  <c r="AM101" i="4"/>
  <c r="AM104" i="13" s="1"/>
  <c r="AM102" i="4"/>
  <c r="AM105" i="13" s="1"/>
  <c r="AM225" i="4"/>
  <c r="AM228" i="13" s="1"/>
  <c r="AM139" i="4"/>
  <c r="AM142" i="13" s="1"/>
  <c r="AM140" i="4"/>
  <c r="AM143" i="13" s="1"/>
  <c r="AM141" i="4"/>
  <c r="AM144" i="13" s="1"/>
  <c r="AM142" i="4"/>
  <c r="AM145" i="13" s="1"/>
  <c r="AM143" i="4"/>
  <c r="AM146" i="13" s="1"/>
  <c r="AM262" i="4"/>
  <c r="AM265" i="13" s="1"/>
  <c r="AM264" i="4"/>
  <c r="AM267" i="13" s="1"/>
  <c r="AM266" i="4"/>
  <c r="AM269" i="13" s="1"/>
  <c r="AM220" i="4"/>
  <c r="AM223" i="13" s="1"/>
  <c r="AM263" i="4"/>
  <c r="AM266" i="13" s="1"/>
  <c r="AM265" i="4"/>
  <c r="AM268" i="13" s="1"/>
  <c r="AK98" i="4"/>
  <c r="AK101" i="13" s="1"/>
  <c r="AK99" i="4"/>
  <c r="AK102" i="13" s="1"/>
  <c r="AK100" i="4"/>
  <c r="AK103" i="13" s="1"/>
  <c r="AK101" i="4"/>
  <c r="AK104" i="13" s="1"/>
  <c r="AK102" i="4"/>
  <c r="AK105" i="13" s="1"/>
  <c r="AK225" i="4"/>
  <c r="AK228" i="13" s="1"/>
  <c r="AK139" i="4"/>
  <c r="AK142" i="13" s="1"/>
  <c r="AK140" i="4"/>
  <c r="AK143" i="13" s="1"/>
  <c r="AK141" i="4"/>
  <c r="AK144" i="13" s="1"/>
  <c r="AK142" i="4"/>
  <c r="AK145" i="13" s="1"/>
  <c r="AK143" i="4"/>
  <c r="AK146" i="13" s="1"/>
  <c r="AK220" i="4"/>
  <c r="AK223" i="13" s="1"/>
  <c r="AI98" i="4"/>
  <c r="AI101" i="13" s="1"/>
  <c r="AI99" i="4"/>
  <c r="AI102" i="13" s="1"/>
  <c r="AI100" i="4"/>
  <c r="AI103" i="13" s="1"/>
  <c r="AI101" i="4"/>
  <c r="AI104" i="13" s="1"/>
  <c r="AI102" i="4"/>
  <c r="AI105" i="13" s="1"/>
  <c r="AI225" i="4"/>
  <c r="AI228" i="13" s="1"/>
  <c r="AI139" i="4"/>
  <c r="AI142" i="13" s="1"/>
  <c r="AI140" i="4"/>
  <c r="AI143" i="13" s="1"/>
  <c r="AI141" i="4"/>
  <c r="AI144" i="13" s="1"/>
  <c r="AI142" i="4"/>
  <c r="AI145" i="13" s="1"/>
  <c r="AI143" i="4"/>
  <c r="AI146" i="13" s="1"/>
  <c r="AI263" i="4"/>
  <c r="AI266" i="13" s="1"/>
  <c r="AI265" i="4"/>
  <c r="AI268" i="13" s="1"/>
  <c r="AI220" i="4"/>
  <c r="AI223" i="13" s="1"/>
  <c r="AI262" i="4"/>
  <c r="AI265" i="13" s="1"/>
  <c r="AI264" i="4"/>
  <c r="AI267" i="13" s="1"/>
  <c r="AI266" i="4"/>
  <c r="AI269" i="13" s="1"/>
  <c r="AG98" i="4"/>
  <c r="AG101" i="13" s="1"/>
  <c r="AG99" i="4"/>
  <c r="AG102" i="13" s="1"/>
  <c r="AG100" i="4"/>
  <c r="AG103" i="13" s="1"/>
  <c r="AG101" i="4"/>
  <c r="AG104" i="13" s="1"/>
  <c r="AG102" i="4"/>
  <c r="AG105" i="13" s="1"/>
  <c r="AG225" i="4"/>
  <c r="AG228" i="13" s="1"/>
  <c r="AG139" i="4"/>
  <c r="AG142" i="13" s="1"/>
  <c r="AG140" i="4"/>
  <c r="AG143" i="13" s="1"/>
  <c r="AG141" i="4"/>
  <c r="AG144" i="13" s="1"/>
  <c r="AG142" i="4"/>
  <c r="AG145" i="13" s="1"/>
  <c r="AG143" i="4"/>
  <c r="AG146" i="13" s="1"/>
  <c r="AG263" i="4"/>
  <c r="AG266" i="13" s="1"/>
  <c r="AG265" i="4"/>
  <c r="AG268" i="13" s="1"/>
  <c r="AG220" i="4"/>
  <c r="AG223" i="13" s="1"/>
  <c r="AG262" i="4"/>
  <c r="AG265" i="13" s="1"/>
  <c r="AG264" i="4"/>
  <c r="AG267" i="13" s="1"/>
  <c r="AG266" i="4"/>
  <c r="AG269" i="13" s="1"/>
  <c r="AE98" i="4"/>
  <c r="AE101" i="13" s="1"/>
  <c r="AE99" i="4"/>
  <c r="AE102" i="13" s="1"/>
  <c r="AE100" i="4"/>
  <c r="AE103" i="13" s="1"/>
  <c r="AE101" i="4"/>
  <c r="AE104" i="13" s="1"/>
  <c r="AE102" i="4"/>
  <c r="AE105" i="13" s="1"/>
  <c r="AE225" i="4"/>
  <c r="AE228" i="13" s="1"/>
  <c r="AE139" i="4"/>
  <c r="AE142" i="13" s="1"/>
  <c r="AE140" i="4"/>
  <c r="AE143" i="13" s="1"/>
  <c r="AE141" i="4"/>
  <c r="AE144" i="13" s="1"/>
  <c r="AE142" i="4"/>
  <c r="AE145" i="13" s="1"/>
  <c r="AE143" i="4"/>
  <c r="AE146" i="13" s="1"/>
  <c r="AE263" i="4"/>
  <c r="AE266" i="13" s="1"/>
  <c r="AE265" i="4"/>
  <c r="AE268" i="13" s="1"/>
  <c r="AE220" i="4"/>
  <c r="AE223" i="13" s="1"/>
  <c r="AE262" i="4"/>
  <c r="AE265" i="13" s="1"/>
  <c r="AE264" i="4"/>
  <c r="AE267" i="13" s="1"/>
  <c r="AE266" i="4"/>
  <c r="AE269" i="13" s="1"/>
  <c r="AC98" i="4"/>
  <c r="AC101" i="13" s="1"/>
  <c r="AC99" i="4"/>
  <c r="AC102" i="13" s="1"/>
  <c r="AC100" i="4"/>
  <c r="AC103" i="13" s="1"/>
  <c r="AC101" i="4"/>
  <c r="AC104" i="13" s="1"/>
  <c r="AC102" i="4"/>
  <c r="AC105" i="13" s="1"/>
  <c r="AC225" i="4"/>
  <c r="AC228" i="13" s="1"/>
  <c r="AC139" i="4"/>
  <c r="AC142" i="13" s="1"/>
  <c r="AC140" i="4"/>
  <c r="AC143" i="13" s="1"/>
  <c r="AC141" i="4"/>
  <c r="AC144" i="13" s="1"/>
  <c r="AC142" i="4"/>
  <c r="AC145" i="13" s="1"/>
  <c r="AC143" i="4"/>
  <c r="AC146" i="13" s="1"/>
  <c r="AC263" i="4"/>
  <c r="AC266" i="13" s="1"/>
  <c r="AC265" i="4"/>
  <c r="AC268" i="13" s="1"/>
  <c r="AC220" i="4"/>
  <c r="AC223" i="13" s="1"/>
  <c r="AC262" i="4"/>
  <c r="AC265" i="13" s="1"/>
  <c r="AC264" i="4"/>
  <c r="AC267" i="13" s="1"/>
  <c r="AC266" i="4"/>
  <c r="AC269" i="13" s="1"/>
  <c r="AA98" i="4"/>
  <c r="AA101" i="13" s="1"/>
  <c r="AA99" i="4"/>
  <c r="AA102" i="13" s="1"/>
  <c r="AA100" i="4"/>
  <c r="AA103" i="13" s="1"/>
  <c r="AA101" i="4"/>
  <c r="AA104" i="13" s="1"/>
  <c r="AA102" i="4"/>
  <c r="AA105" i="13" s="1"/>
  <c r="AA225" i="4"/>
  <c r="AA228" i="13" s="1"/>
  <c r="AA139" i="4"/>
  <c r="AA142" i="13" s="1"/>
  <c r="AA140" i="4"/>
  <c r="AA143" i="13" s="1"/>
  <c r="AA141" i="4"/>
  <c r="AA144" i="13" s="1"/>
  <c r="AA142" i="4"/>
  <c r="AA145" i="13" s="1"/>
  <c r="AA143" i="4"/>
  <c r="AA146" i="13" s="1"/>
  <c r="AA263" i="4"/>
  <c r="AA266" i="13" s="1"/>
  <c r="AA265" i="4"/>
  <c r="AA268" i="13" s="1"/>
  <c r="AA220" i="4"/>
  <c r="AA223" i="13" s="1"/>
  <c r="AA262" i="4"/>
  <c r="AA265" i="13" s="1"/>
  <c r="AA264" i="4"/>
  <c r="AA267" i="13" s="1"/>
  <c r="AA266" i="4"/>
  <c r="AA269" i="13" s="1"/>
  <c r="Y98" i="4"/>
  <c r="Y101" i="13" s="1"/>
  <c r="Y99" i="4"/>
  <c r="Y102" i="13" s="1"/>
  <c r="Y100" i="4"/>
  <c r="Y103" i="13" s="1"/>
  <c r="Y101" i="4"/>
  <c r="Y104" i="13" s="1"/>
  <c r="Y102" i="4"/>
  <c r="Y105" i="13" s="1"/>
  <c r="Y225" i="4"/>
  <c r="Y228" i="13" s="1"/>
  <c r="Y139" i="4"/>
  <c r="Y142" i="13" s="1"/>
  <c r="Y140" i="4"/>
  <c r="Y143" i="13" s="1"/>
  <c r="Y141" i="4"/>
  <c r="Y144" i="13" s="1"/>
  <c r="Y142" i="4"/>
  <c r="Y145" i="13" s="1"/>
  <c r="Y143" i="4"/>
  <c r="Y146" i="13" s="1"/>
  <c r="Y263" i="4"/>
  <c r="Y266" i="13" s="1"/>
  <c r="Y265" i="4"/>
  <c r="Y268" i="13" s="1"/>
  <c r="Y220" i="4"/>
  <c r="Y223" i="13" s="1"/>
  <c r="Y262" i="4"/>
  <c r="Y265" i="13" s="1"/>
  <c r="Y264" i="4"/>
  <c r="Y267" i="13" s="1"/>
  <c r="Y266" i="4"/>
  <c r="Y269" i="13" s="1"/>
  <c r="W98" i="4"/>
  <c r="W101" i="13" s="1"/>
  <c r="W99" i="4"/>
  <c r="W102" i="13" s="1"/>
  <c r="W100" i="4"/>
  <c r="W103" i="13" s="1"/>
  <c r="W101" i="4"/>
  <c r="W104" i="13" s="1"/>
  <c r="W102" i="4"/>
  <c r="W105" i="13" s="1"/>
  <c r="W225" i="4"/>
  <c r="W228" i="13" s="1"/>
  <c r="W139" i="4"/>
  <c r="W142" i="13" s="1"/>
  <c r="W140" i="4"/>
  <c r="W143" i="13" s="1"/>
  <c r="W141" i="4"/>
  <c r="W144" i="13" s="1"/>
  <c r="W142" i="4"/>
  <c r="W145" i="13" s="1"/>
  <c r="W143" i="4"/>
  <c r="W146" i="13" s="1"/>
  <c r="W263" i="4"/>
  <c r="W266" i="13" s="1"/>
  <c r="W265" i="4"/>
  <c r="W268" i="13" s="1"/>
  <c r="W220" i="4"/>
  <c r="W223" i="13" s="1"/>
  <c r="W262" i="4"/>
  <c r="W265" i="13" s="1"/>
  <c r="W264" i="4"/>
  <c r="W267" i="13" s="1"/>
  <c r="W266" i="4"/>
  <c r="W269" i="13" s="1"/>
  <c r="U98" i="4"/>
  <c r="U101" i="13" s="1"/>
  <c r="U99" i="4"/>
  <c r="U102" i="13" s="1"/>
  <c r="U100" i="4"/>
  <c r="U103" i="13" s="1"/>
  <c r="U101" i="4"/>
  <c r="U104" i="13" s="1"/>
  <c r="U102" i="4"/>
  <c r="U105" i="13" s="1"/>
  <c r="U225" i="4"/>
  <c r="U228" i="13" s="1"/>
  <c r="U139" i="4"/>
  <c r="U142" i="13" s="1"/>
  <c r="U140" i="4"/>
  <c r="U143" i="13" s="1"/>
  <c r="U141" i="4"/>
  <c r="U144" i="13" s="1"/>
  <c r="U142" i="4"/>
  <c r="U145" i="13" s="1"/>
  <c r="U143" i="4"/>
  <c r="U146" i="13" s="1"/>
  <c r="U263" i="4"/>
  <c r="U266" i="13" s="1"/>
  <c r="U265" i="4"/>
  <c r="U268" i="13" s="1"/>
  <c r="U220" i="4"/>
  <c r="U223" i="13" s="1"/>
  <c r="U262" i="4"/>
  <c r="U265" i="13" s="1"/>
  <c r="U264" i="4"/>
  <c r="U267" i="13" s="1"/>
  <c r="S98" i="4"/>
  <c r="S101" i="13" s="1"/>
  <c r="S99" i="4"/>
  <c r="S102" i="13" s="1"/>
  <c r="S100" i="4"/>
  <c r="S103" i="13" s="1"/>
  <c r="S101" i="4"/>
  <c r="S104" i="13" s="1"/>
  <c r="S102" i="4"/>
  <c r="S105" i="13" s="1"/>
  <c r="S139" i="4"/>
  <c r="S142" i="13" s="1"/>
  <c r="S140" i="4"/>
  <c r="S143" i="13" s="1"/>
  <c r="S141" i="4"/>
  <c r="S144" i="13" s="1"/>
  <c r="S142" i="4"/>
  <c r="S145" i="13" s="1"/>
  <c r="S143" i="4"/>
  <c r="S146" i="13" s="1"/>
  <c r="S263" i="4"/>
  <c r="S266" i="13" s="1"/>
  <c r="S265" i="4"/>
  <c r="S268" i="13" s="1"/>
  <c r="S220" i="4"/>
  <c r="S223" i="13" s="1"/>
  <c r="S262" i="4"/>
  <c r="S265" i="13" s="1"/>
  <c r="S264" i="4"/>
  <c r="S267" i="13" s="1"/>
  <c r="S266" i="4"/>
  <c r="S269" i="13" s="1"/>
  <c r="AV78" i="4"/>
  <c r="AV81" i="13" s="1"/>
  <c r="AV79" i="4"/>
  <c r="AV82" i="13" s="1"/>
  <c r="AV80" i="4"/>
  <c r="AV83" i="13" s="1"/>
  <c r="AV81" i="4"/>
  <c r="AV84" i="13" s="1"/>
  <c r="AV82" i="4"/>
  <c r="AV85" i="13" s="1"/>
  <c r="AV119" i="4"/>
  <c r="AV122" i="13" s="1"/>
  <c r="AV120" i="4"/>
  <c r="AV123" i="13" s="1"/>
  <c r="AV121" i="4"/>
  <c r="AV124" i="13" s="1"/>
  <c r="AV122" i="4"/>
  <c r="AV125" i="13" s="1"/>
  <c r="AV123" i="4"/>
  <c r="AV126" i="13" s="1"/>
  <c r="AV242" i="4"/>
  <c r="AV245" i="13" s="1"/>
  <c r="AV243" i="4"/>
  <c r="AV246" i="13" s="1"/>
  <c r="AV244" i="4"/>
  <c r="AV247" i="13" s="1"/>
  <c r="AV245" i="4"/>
  <c r="AV248" i="13" s="1"/>
  <c r="AV246" i="4"/>
  <c r="AV249" i="13" s="1"/>
  <c r="AT78" i="4"/>
  <c r="AT81" i="13" s="1"/>
  <c r="AT79" i="4"/>
  <c r="AT82" i="13" s="1"/>
  <c r="AT80" i="4"/>
  <c r="AT83" i="13" s="1"/>
  <c r="AT81" i="4"/>
  <c r="AT84" i="13" s="1"/>
  <c r="AT82" i="4"/>
  <c r="AT85" i="13" s="1"/>
  <c r="AT119" i="4"/>
  <c r="AT122" i="13" s="1"/>
  <c r="AT120" i="4"/>
  <c r="AT123" i="13" s="1"/>
  <c r="AT121" i="4"/>
  <c r="AT124" i="13" s="1"/>
  <c r="AT122" i="4"/>
  <c r="AT125" i="13" s="1"/>
  <c r="AT123" i="4"/>
  <c r="AT126" i="13" s="1"/>
  <c r="AT242" i="4"/>
  <c r="AT245" i="13" s="1"/>
  <c r="AT243" i="4"/>
  <c r="AT246" i="13" s="1"/>
  <c r="AT244" i="4"/>
  <c r="AT247" i="13" s="1"/>
  <c r="AT245" i="4"/>
  <c r="AT248" i="13" s="1"/>
  <c r="AT246" i="4"/>
  <c r="AT249" i="13" s="1"/>
  <c r="AR78" i="4"/>
  <c r="AR81" i="13" s="1"/>
  <c r="AR79" i="4"/>
  <c r="AR82" i="13" s="1"/>
  <c r="AR80" i="4"/>
  <c r="AR83" i="13" s="1"/>
  <c r="AR81" i="4"/>
  <c r="AR84" i="13" s="1"/>
  <c r="AR82" i="4"/>
  <c r="AR85" i="13" s="1"/>
  <c r="AR119" i="4"/>
  <c r="AR122" i="13" s="1"/>
  <c r="AR120" i="4"/>
  <c r="AR123" i="13" s="1"/>
  <c r="AR121" i="4"/>
  <c r="AR124" i="13" s="1"/>
  <c r="AR122" i="4"/>
  <c r="AR125" i="13" s="1"/>
  <c r="AR123" i="4"/>
  <c r="AR126" i="13" s="1"/>
  <c r="AR242" i="4"/>
  <c r="AR245" i="13" s="1"/>
  <c r="AR243" i="4"/>
  <c r="AR246" i="13" s="1"/>
  <c r="AR244" i="4"/>
  <c r="AR247" i="13" s="1"/>
  <c r="AR245" i="4"/>
  <c r="AR248" i="13" s="1"/>
  <c r="AR246" i="4"/>
  <c r="AR249" i="13" s="1"/>
  <c r="AP78" i="4"/>
  <c r="AP81" i="13" s="1"/>
  <c r="AP79" i="4"/>
  <c r="AP82" i="13" s="1"/>
  <c r="AP80" i="4"/>
  <c r="AP83" i="13" s="1"/>
  <c r="AP81" i="4"/>
  <c r="AP84" i="13" s="1"/>
  <c r="AP82" i="4"/>
  <c r="AP85" i="13" s="1"/>
  <c r="AP119" i="4"/>
  <c r="AP122" i="13" s="1"/>
  <c r="AP120" i="4"/>
  <c r="AP123" i="13" s="1"/>
  <c r="AP121" i="4"/>
  <c r="AP124" i="13" s="1"/>
  <c r="AP122" i="4"/>
  <c r="AP125" i="13" s="1"/>
  <c r="AP123" i="4"/>
  <c r="AP126" i="13" s="1"/>
  <c r="AP242" i="4"/>
  <c r="AP245" i="13" s="1"/>
  <c r="AP243" i="4"/>
  <c r="AP246" i="13" s="1"/>
  <c r="AP244" i="4"/>
  <c r="AP247" i="13" s="1"/>
  <c r="AP245" i="4"/>
  <c r="AP248" i="13" s="1"/>
  <c r="AP246" i="4"/>
  <c r="AP249" i="13" s="1"/>
  <c r="AN78" i="4"/>
  <c r="AN81" i="13" s="1"/>
  <c r="AN79" i="4"/>
  <c r="AN82" i="13" s="1"/>
  <c r="AN80" i="4"/>
  <c r="AN83" i="13" s="1"/>
  <c r="AN81" i="4"/>
  <c r="AN84" i="13" s="1"/>
  <c r="AN82" i="4"/>
  <c r="AN85" i="13" s="1"/>
  <c r="AN119" i="4"/>
  <c r="AN122" i="13" s="1"/>
  <c r="AN120" i="4"/>
  <c r="AN123" i="13" s="1"/>
  <c r="AN121" i="4"/>
  <c r="AN124" i="13" s="1"/>
  <c r="AN122" i="4"/>
  <c r="AN125" i="13" s="1"/>
  <c r="AN123" i="4"/>
  <c r="AN126" i="13" s="1"/>
  <c r="AN242" i="4"/>
  <c r="AN245" i="13" s="1"/>
  <c r="AN243" i="4"/>
  <c r="AN246" i="13" s="1"/>
  <c r="AN244" i="4"/>
  <c r="AN247" i="13" s="1"/>
  <c r="AN245" i="4"/>
  <c r="AN248" i="13" s="1"/>
  <c r="AN246" i="4"/>
  <c r="AN249" i="13" s="1"/>
  <c r="AL78" i="4"/>
  <c r="AL81" i="13" s="1"/>
  <c r="AL79" i="4"/>
  <c r="AL82" i="13" s="1"/>
  <c r="AL80" i="4"/>
  <c r="AL83" i="13" s="1"/>
  <c r="AL81" i="4"/>
  <c r="AL84" i="13" s="1"/>
  <c r="AL82" i="4"/>
  <c r="AL85" i="13" s="1"/>
  <c r="AL119" i="4"/>
  <c r="AL122" i="13" s="1"/>
  <c r="AL120" i="4"/>
  <c r="AL123" i="13" s="1"/>
  <c r="AL121" i="4"/>
  <c r="AL124" i="13" s="1"/>
  <c r="AL122" i="4"/>
  <c r="AL125" i="13" s="1"/>
  <c r="AL123" i="4"/>
  <c r="AL126" i="13" s="1"/>
  <c r="AL242" i="4"/>
  <c r="AL245" i="13" s="1"/>
  <c r="AL243" i="4"/>
  <c r="AL246" i="13" s="1"/>
  <c r="AL244" i="4"/>
  <c r="AL247" i="13" s="1"/>
  <c r="AL245" i="4"/>
  <c r="AL248" i="13" s="1"/>
  <c r="AL246" i="4"/>
  <c r="AL249" i="13" s="1"/>
  <c r="AJ78" i="4"/>
  <c r="AJ81" i="13" s="1"/>
  <c r="AJ79" i="4"/>
  <c r="AJ82" i="13" s="1"/>
  <c r="AJ80" i="4"/>
  <c r="AJ83" i="13" s="1"/>
  <c r="AJ81" i="4"/>
  <c r="AJ84" i="13" s="1"/>
  <c r="AJ82" i="4"/>
  <c r="AJ85" i="13" s="1"/>
  <c r="AJ119" i="4"/>
  <c r="AJ122" i="13" s="1"/>
  <c r="AJ120" i="4"/>
  <c r="AJ123" i="13" s="1"/>
  <c r="AJ121" i="4"/>
  <c r="AJ124" i="13" s="1"/>
  <c r="AJ122" i="4"/>
  <c r="AJ125" i="13" s="1"/>
  <c r="AJ123" i="4"/>
  <c r="AJ126" i="13" s="1"/>
  <c r="AJ242" i="4"/>
  <c r="AJ245" i="13" s="1"/>
  <c r="AJ243" i="4"/>
  <c r="AJ246" i="13" s="1"/>
  <c r="AJ244" i="4"/>
  <c r="AJ247" i="13" s="1"/>
  <c r="AJ245" i="4"/>
  <c r="AJ248" i="13" s="1"/>
  <c r="AJ246" i="4"/>
  <c r="AJ249" i="13" s="1"/>
  <c r="AH78" i="4"/>
  <c r="AH81" i="13" s="1"/>
  <c r="AH79" i="4"/>
  <c r="AH82" i="13" s="1"/>
  <c r="AH80" i="4"/>
  <c r="AH83" i="13" s="1"/>
  <c r="AH81" i="4"/>
  <c r="AH84" i="13" s="1"/>
  <c r="AH82" i="4"/>
  <c r="AH85" i="13" s="1"/>
  <c r="AH119" i="4"/>
  <c r="AH122" i="13" s="1"/>
  <c r="AH120" i="4"/>
  <c r="AH123" i="13" s="1"/>
  <c r="AH121" i="4"/>
  <c r="AH124" i="13" s="1"/>
  <c r="AH122" i="4"/>
  <c r="AH125" i="13" s="1"/>
  <c r="AH123" i="4"/>
  <c r="AH126" i="13" s="1"/>
  <c r="AH242" i="4"/>
  <c r="AH245" i="13" s="1"/>
  <c r="AH243" i="4"/>
  <c r="AH246" i="13" s="1"/>
  <c r="AH244" i="4"/>
  <c r="AH247" i="13" s="1"/>
  <c r="AH245" i="4"/>
  <c r="AH248" i="13" s="1"/>
  <c r="AH246" i="4"/>
  <c r="AH249" i="13" s="1"/>
  <c r="AF78" i="4"/>
  <c r="AF81" i="13" s="1"/>
  <c r="AF79" i="4"/>
  <c r="AF82" i="13" s="1"/>
  <c r="AF80" i="4"/>
  <c r="AF83" i="13" s="1"/>
  <c r="AF81" i="4"/>
  <c r="AF84" i="13" s="1"/>
  <c r="AF82" i="4"/>
  <c r="AF85" i="13" s="1"/>
  <c r="AF120" i="4"/>
  <c r="AF123" i="13" s="1"/>
  <c r="AF121" i="4"/>
  <c r="AF124" i="13" s="1"/>
  <c r="AF122" i="4"/>
  <c r="AF125" i="13" s="1"/>
  <c r="AF123" i="4"/>
  <c r="AF126" i="13" s="1"/>
  <c r="AF119" i="4"/>
  <c r="AF122" i="13" s="1"/>
  <c r="AF242" i="4"/>
  <c r="AF245" i="13" s="1"/>
  <c r="AF243" i="4"/>
  <c r="AF246" i="13" s="1"/>
  <c r="AF244" i="4"/>
  <c r="AF247" i="13" s="1"/>
  <c r="AF245" i="4"/>
  <c r="AF248" i="13" s="1"/>
  <c r="AF246" i="4"/>
  <c r="AF249" i="13" s="1"/>
  <c r="AD78" i="4"/>
  <c r="AD81" i="13" s="1"/>
  <c r="AD79" i="4"/>
  <c r="AD82" i="13" s="1"/>
  <c r="AD80" i="4"/>
  <c r="AD83" i="13" s="1"/>
  <c r="AD81" i="4"/>
  <c r="AD84" i="13" s="1"/>
  <c r="AD82" i="4"/>
  <c r="AD85" i="13" s="1"/>
  <c r="AD119" i="4"/>
  <c r="AD122" i="13" s="1"/>
  <c r="AD120" i="4"/>
  <c r="AD123" i="13" s="1"/>
  <c r="AD121" i="4"/>
  <c r="AD124" i="13" s="1"/>
  <c r="AD122" i="4"/>
  <c r="AD125" i="13" s="1"/>
  <c r="AD123" i="4"/>
  <c r="AD126" i="13" s="1"/>
  <c r="AD242" i="4"/>
  <c r="AD245" i="13" s="1"/>
  <c r="AD243" i="4"/>
  <c r="AD246" i="13" s="1"/>
  <c r="AD244" i="4"/>
  <c r="AD247" i="13" s="1"/>
  <c r="AD245" i="4"/>
  <c r="AD248" i="13" s="1"/>
  <c r="AD246" i="4"/>
  <c r="AD249" i="13" s="1"/>
  <c r="AB78" i="4"/>
  <c r="AB81" i="13" s="1"/>
  <c r="AB79" i="4"/>
  <c r="AB82" i="13" s="1"/>
  <c r="AB80" i="4"/>
  <c r="AB83" i="13" s="1"/>
  <c r="AB81" i="4"/>
  <c r="AB84" i="13" s="1"/>
  <c r="AB82" i="4"/>
  <c r="AB85" i="13" s="1"/>
  <c r="AB120" i="4"/>
  <c r="AB123" i="13" s="1"/>
  <c r="AB121" i="4"/>
  <c r="AB124" i="13" s="1"/>
  <c r="AB122" i="4"/>
  <c r="AB125" i="13" s="1"/>
  <c r="AB123" i="4"/>
  <c r="AB126" i="13" s="1"/>
  <c r="AB119" i="4"/>
  <c r="AB122" i="13" s="1"/>
  <c r="AB242" i="4"/>
  <c r="AB245" i="13" s="1"/>
  <c r="AB243" i="4"/>
  <c r="AB246" i="13" s="1"/>
  <c r="AB244" i="4"/>
  <c r="AB247" i="13" s="1"/>
  <c r="AB245" i="4"/>
  <c r="AB248" i="13" s="1"/>
  <c r="AB246" i="4"/>
  <c r="AB249" i="13" s="1"/>
  <c r="Z78" i="4"/>
  <c r="Z81" i="13" s="1"/>
  <c r="Z79" i="4"/>
  <c r="Z82" i="13" s="1"/>
  <c r="Z80" i="4"/>
  <c r="Z83" i="13" s="1"/>
  <c r="Z81" i="4"/>
  <c r="Z84" i="13" s="1"/>
  <c r="Z82" i="4"/>
  <c r="Z85" i="13" s="1"/>
  <c r="Z119" i="4"/>
  <c r="Z122" i="13" s="1"/>
  <c r="Z120" i="4"/>
  <c r="Z123" i="13" s="1"/>
  <c r="Z121" i="4"/>
  <c r="Z124" i="13" s="1"/>
  <c r="Z122" i="4"/>
  <c r="Z125" i="13" s="1"/>
  <c r="Z123" i="4"/>
  <c r="Z126" i="13" s="1"/>
  <c r="Z242" i="4"/>
  <c r="Z245" i="13" s="1"/>
  <c r="Z243" i="4"/>
  <c r="Z246" i="13" s="1"/>
  <c r="Z244" i="4"/>
  <c r="Z247" i="13" s="1"/>
  <c r="Z245" i="4"/>
  <c r="Z248" i="13" s="1"/>
  <c r="Z246" i="4"/>
  <c r="Z249" i="13" s="1"/>
  <c r="X78" i="4"/>
  <c r="X81" i="13" s="1"/>
  <c r="X79" i="4"/>
  <c r="X82" i="13" s="1"/>
  <c r="X80" i="4"/>
  <c r="X83" i="13" s="1"/>
  <c r="X81" i="4"/>
  <c r="X84" i="13" s="1"/>
  <c r="X82" i="4"/>
  <c r="X85" i="13" s="1"/>
  <c r="X120" i="4"/>
  <c r="X123" i="13" s="1"/>
  <c r="X121" i="4"/>
  <c r="X124" i="13" s="1"/>
  <c r="X122" i="4"/>
  <c r="X125" i="13" s="1"/>
  <c r="X123" i="4"/>
  <c r="X126" i="13" s="1"/>
  <c r="X119" i="4"/>
  <c r="X122" i="13" s="1"/>
  <c r="X242" i="4"/>
  <c r="X245" i="13" s="1"/>
  <c r="X243" i="4"/>
  <c r="X246" i="13" s="1"/>
  <c r="X244" i="4"/>
  <c r="X247" i="13" s="1"/>
  <c r="X245" i="4"/>
  <c r="X248" i="13" s="1"/>
  <c r="X246" i="4"/>
  <c r="X249" i="13" s="1"/>
  <c r="V78" i="4"/>
  <c r="V81" i="13" s="1"/>
  <c r="V79" i="4"/>
  <c r="V82" i="13" s="1"/>
  <c r="V80" i="4"/>
  <c r="V83" i="13" s="1"/>
  <c r="V81" i="4"/>
  <c r="V84" i="13" s="1"/>
  <c r="V82" i="4"/>
  <c r="V85" i="13" s="1"/>
  <c r="V119" i="4"/>
  <c r="V122" i="13" s="1"/>
  <c r="V120" i="4"/>
  <c r="V123" i="13" s="1"/>
  <c r="V121" i="4"/>
  <c r="V124" i="13" s="1"/>
  <c r="V122" i="4"/>
  <c r="V125" i="13" s="1"/>
  <c r="V123" i="4"/>
  <c r="V126" i="13" s="1"/>
  <c r="V242" i="4"/>
  <c r="V245" i="13" s="1"/>
  <c r="V243" i="4"/>
  <c r="V246" i="13" s="1"/>
  <c r="V244" i="4"/>
  <c r="V247" i="13" s="1"/>
  <c r="V245" i="4"/>
  <c r="V248" i="13" s="1"/>
  <c r="V246" i="4"/>
  <c r="V249" i="13" s="1"/>
  <c r="T78" i="4"/>
  <c r="T81" i="13" s="1"/>
  <c r="T79" i="4"/>
  <c r="T82" i="13" s="1"/>
  <c r="T80" i="4"/>
  <c r="T83" i="13" s="1"/>
  <c r="T81" i="4"/>
  <c r="T84" i="13" s="1"/>
  <c r="T82" i="4"/>
  <c r="T85" i="13" s="1"/>
  <c r="T120" i="4"/>
  <c r="T123" i="13" s="1"/>
  <c r="T121" i="4"/>
  <c r="T124" i="13" s="1"/>
  <c r="T122" i="4"/>
  <c r="T125" i="13" s="1"/>
  <c r="T123" i="4"/>
  <c r="T126" i="13" s="1"/>
  <c r="T119" i="4"/>
  <c r="T122" i="13" s="1"/>
  <c r="T242" i="4"/>
  <c r="T245" i="13" s="1"/>
  <c r="T243" i="4"/>
  <c r="T246" i="13" s="1"/>
  <c r="T244" i="4"/>
  <c r="T247" i="13" s="1"/>
  <c r="T245" i="4"/>
  <c r="T248" i="13" s="1"/>
  <c r="T246" i="4"/>
  <c r="T249" i="13" s="1"/>
  <c r="R78" i="4"/>
  <c r="R81" i="13" s="1"/>
  <c r="R79" i="4"/>
  <c r="R82" i="13" s="1"/>
  <c r="R80" i="4"/>
  <c r="R83" i="13" s="1"/>
  <c r="R81" i="4"/>
  <c r="R84" i="13" s="1"/>
  <c r="R82" i="4"/>
  <c r="R85" i="13" s="1"/>
  <c r="R119" i="4"/>
  <c r="R122" i="13" s="1"/>
  <c r="R120" i="4"/>
  <c r="R123" i="13" s="1"/>
  <c r="R121" i="4"/>
  <c r="R124" i="13" s="1"/>
  <c r="R122" i="4"/>
  <c r="R125" i="13" s="1"/>
  <c r="R123" i="4"/>
  <c r="R126" i="13" s="1"/>
  <c r="R242" i="4"/>
  <c r="R245" i="13" s="1"/>
  <c r="R243" i="4"/>
  <c r="R246" i="13" s="1"/>
  <c r="R244" i="4"/>
  <c r="R247" i="13" s="1"/>
  <c r="R245" i="4"/>
  <c r="R248" i="13" s="1"/>
  <c r="R246" i="4"/>
  <c r="R249" i="13" s="1"/>
  <c r="AV164" i="4"/>
  <c r="AV167" i="13" s="1"/>
  <c r="AT164" i="4"/>
  <c r="AT167" i="13" s="1"/>
  <c r="AR164" i="4"/>
  <c r="AR167" i="13" s="1"/>
  <c r="AP164" i="4"/>
  <c r="AP167" i="13" s="1"/>
  <c r="AN164" i="4"/>
  <c r="AN167" i="13" s="1"/>
  <c r="AL164" i="4"/>
  <c r="AL167" i="13" s="1"/>
  <c r="AJ164" i="4"/>
  <c r="AJ167" i="13" s="1"/>
  <c r="AH164" i="4"/>
  <c r="AH167" i="13" s="1"/>
  <c r="AF164" i="4"/>
  <c r="AF167" i="13" s="1"/>
  <c r="AD164" i="4"/>
  <c r="AD167" i="13" s="1"/>
  <c r="AB164" i="4"/>
  <c r="AB167" i="13" s="1"/>
  <c r="Z164" i="4"/>
  <c r="Z167" i="13" s="1"/>
  <c r="X164" i="4"/>
  <c r="X167" i="13" s="1"/>
  <c r="U164" i="4"/>
  <c r="U167" i="13" s="1"/>
  <c r="S164" i="4"/>
  <c r="S167" i="13" s="1"/>
  <c r="Q164" i="4"/>
  <c r="Q167" i="13" s="1"/>
  <c r="AU163" i="4"/>
  <c r="AU166" i="13" s="1"/>
  <c r="AS163" i="4"/>
  <c r="AS166" i="13" s="1"/>
  <c r="AQ163" i="4"/>
  <c r="AQ166" i="13" s="1"/>
  <c r="AO163" i="4"/>
  <c r="AO166" i="13" s="1"/>
  <c r="AM163" i="4"/>
  <c r="AM166" i="13" s="1"/>
  <c r="AK163" i="4"/>
  <c r="AK166" i="13" s="1"/>
  <c r="AI163" i="4"/>
  <c r="AI166" i="13" s="1"/>
  <c r="AG163" i="4"/>
  <c r="AG166" i="13" s="1"/>
  <c r="AE163" i="4"/>
  <c r="AE166" i="13" s="1"/>
  <c r="AC163" i="4"/>
  <c r="AC166" i="13" s="1"/>
  <c r="AA163" i="4"/>
  <c r="AA166" i="13" s="1"/>
  <c r="Y163" i="4"/>
  <c r="Y166" i="13" s="1"/>
  <c r="W163" i="4"/>
  <c r="W166" i="13" s="1"/>
  <c r="T163" i="4"/>
  <c r="T166" i="13" s="1"/>
  <c r="R163" i="4"/>
  <c r="R166" i="13" s="1"/>
  <c r="AV162" i="4"/>
  <c r="AV165" i="13" s="1"/>
  <c r="AT162" i="4"/>
  <c r="AT165" i="13" s="1"/>
  <c r="AR162" i="4"/>
  <c r="AR165" i="13" s="1"/>
  <c r="AP162" i="4"/>
  <c r="AP165" i="13" s="1"/>
  <c r="AN162" i="4"/>
  <c r="AN165" i="13" s="1"/>
  <c r="AL162" i="4"/>
  <c r="AL165" i="13" s="1"/>
  <c r="AJ162" i="4"/>
  <c r="AJ165" i="13" s="1"/>
  <c r="AH162" i="4"/>
  <c r="AH165" i="13" s="1"/>
  <c r="AF162" i="4"/>
  <c r="AF165" i="13" s="1"/>
  <c r="AD162" i="4"/>
  <c r="AD165" i="13" s="1"/>
  <c r="AB162" i="4"/>
  <c r="AB165" i="13" s="1"/>
  <c r="Z162" i="4"/>
  <c r="Z165" i="13" s="1"/>
  <c r="X162" i="4"/>
  <c r="X165" i="13" s="1"/>
  <c r="U162" i="4"/>
  <c r="U165" i="13" s="1"/>
  <c r="S162" i="4"/>
  <c r="S165" i="13" s="1"/>
  <c r="Q162" i="4"/>
  <c r="Q165" i="13" s="1"/>
  <c r="AU161" i="4"/>
  <c r="AU164" i="13" s="1"/>
  <c r="AS161" i="4"/>
  <c r="AS164" i="13" s="1"/>
  <c r="AQ161" i="4"/>
  <c r="AQ164" i="13" s="1"/>
  <c r="AO161" i="4"/>
  <c r="AO164" i="13" s="1"/>
  <c r="AM161" i="4"/>
  <c r="AM164" i="13" s="1"/>
  <c r="AK161" i="4"/>
  <c r="AK164" i="13" s="1"/>
  <c r="AI161" i="4"/>
  <c r="AI164" i="13" s="1"/>
  <c r="AG161" i="4"/>
  <c r="AG164" i="13" s="1"/>
  <c r="AE161" i="4"/>
  <c r="AE164" i="13" s="1"/>
  <c r="AC161" i="4"/>
  <c r="AC164" i="13" s="1"/>
  <c r="AA161" i="4"/>
  <c r="AA164" i="13" s="1"/>
  <c r="Y161" i="4"/>
  <c r="Y164" i="13" s="1"/>
  <c r="W161" i="4"/>
  <c r="W164" i="13" s="1"/>
  <c r="T161" i="4"/>
  <c r="T164" i="13" s="1"/>
  <c r="R161" i="4"/>
  <c r="R164" i="13" s="1"/>
  <c r="AV160" i="4"/>
  <c r="AV163" i="13" s="1"/>
  <c r="AT160" i="4"/>
  <c r="AT163" i="13" s="1"/>
  <c r="AR160" i="4"/>
  <c r="AR163" i="13" s="1"/>
  <c r="AP160" i="4"/>
  <c r="AP163" i="13" s="1"/>
  <c r="AN160" i="4"/>
  <c r="AN163" i="13" s="1"/>
  <c r="AL160" i="4"/>
  <c r="AL163" i="13" s="1"/>
  <c r="AJ160" i="4"/>
  <c r="AJ163" i="13" s="1"/>
  <c r="AH160" i="4"/>
  <c r="AH163" i="13" s="1"/>
  <c r="AF160" i="4"/>
  <c r="AF163" i="13" s="1"/>
  <c r="AD160" i="4"/>
  <c r="AD163" i="13" s="1"/>
  <c r="AB160" i="4"/>
  <c r="AB163" i="13" s="1"/>
  <c r="Z160" i="4"/>
  <c r="Z163" i="13" s="1"/>
  <c r="X160" i="4"/>
  <c r="X163" i="13" s="1"/>
  <c r="U160" i="4"/>
  <c r="U163" i="13" s="1"/>
  <c r="S160" i="4"/>
  <c r="S163" i="13" s="1"/>
  <c r="Q160" i="4"/>
  <c r="Q163" i="13" s="1"/>
  <c r="AU184" i="4"/>
  <c r="AU187" i="13" s="1"/>
  <c r="AS184" i="4"/>
  <c r="AS187" i="13" s="1"/>
  <c r="AQ184" i="4"/>
  <c r="AQ187" i="13" s="1"/>
  <c r="AO184" i="4"/>
  <c r="AO187" i="13" s="1"/>
  <c r="AM184" i="4"/>
  <c r="AM187" i="13" s="1"/>
  <c r="AJ184" i="4"/>
  <c r="AJ187" i="13" s="1"/>
  <c r="AH184" i="4"/>
  <c r="AH187" i="13" s="1"/>
  <c r="AF184" i="4"/>
  <c r="AF187" i="13" s="1"/>
  <c r="AD184" i="4"/>
  <c r="AD187" i="13" s="1"/>
  <c r="AB184" i="4"/>
  <c r="AB187" i="13" s="1"/>
  <c r="Z184" i="4"/>
  <c r="Z187" i="13" s="1"/>
  <c r="X184" i="4"/>
  <c r="X187" i="13" s="1"/>
  <c r="V184" i="4"/>
  <c r="V187" i="13" s="1"/>
  <c r="T184" i="4"/>
  <c r="T187" i="13" s="1"/>
  <c r="R184" i="4"/>
  <c r="R187" i="13" s="1"/>
  <c r="AV183" i="4"/>
  <c r="AV186" i="13" s="1"/>
  <c r="AT183" i="4"/>
  <c r="AT186" i="13" s="1"/>
  <c r="AR183" i="4"/>
  <c r="AR186" i="13" s="1"/>
  <c r="AP183" i="4"/>
  <c r="AP186" i="13" s="1"/>
  <c r="AN183" i="4"/>
  <c r="AN186" i="13" s="1"/>
  <c r="AL183" i="4"/>
  <c r="AL186" i="13" s="1"/>
  <c r="AI183" i="4"/>
  <c r="AI186" i="13" s="1"/>
  <c r="AG183" i="4"/>
  <c r="AG186" i="13" s="1"/>
  <c r="AE183" i="4"/>
  <c r="AE186" i="13" s="1"/>
  <c r="AC183" i="4"/>
  <c r="AC186" i="13" s="1"/>
  <c r="AA183" i="4"/>
  <c r="AA186" i="13" s="1"/>
  <c r="Y183" i="4"/>
  <c r="Y186" i="13" s="1"/>
  <c r="W183" i="4"/>
  <c r="W186" i="13" s="1"/>
  <c r="U183" i="4"/>
  <c r="U186" i="13" s="1"/>
  <c r="S183" i="4"/>
  <c r="S186" i="13" s="1"/>
  <c r="Q183" i="4"/>
  <c r="Q186" i="13" s="1"/>
  <c r="AU182" i="4"/>
  <c r="AU185" i="13" s="1"/>
  <c r="AS182" i="4"/>
  <c r="AS185" i="13" s="1"/>
  <c r="AQ182" i="4"/>
  <c r="AQ185" i="13" s="1"/>
  <c r="AO182" i="4"/>
  <c r="AO185" i="13" s="1"/>
  <c r="AM182" i="4"/>
  <c r="AM185" i="13" s="1"/>
  <c r="AJ182" i="4"/>
  <c r="AJ185" i="13" s="1"/>
  <c r="AH182" i="4"/>
  <c r="AH185" i="13" s="1"/>
  <c r="AF182" i="4"/>
  <c r="AF185" i="13" s="1"/>
  <c r="AD182" i="4"/>
  <c r="AD185" i="13" s="1"/>
  <c r="AB182" i="4"/>
  <c r="AB185" i="13" s="1"/>
  <c r="Z182" i="4"/>
  <c r="Z185" i="13" s="1"/>
  <c r="X182" i="4"/>
  <c r="X185" i="13" s="1"/>
  <c r="V182" i="4"/>
  <c r="V185" i="13" s="1"/>
  <c r="T182" i="4"/>
  <c r="T185" i="13" s="1"/>
  <c r="R182" i="4"/>
  <c r="R185" i="13" s="1"/>
  <c r="AV181" i="4"/>
  <c r="AV184" i="13" s="1"/>
  <c r="AT181" i="4"/>
  <c r="AT184" i="13" s="1"/>
  <c r="AR181" i="4"/>
  <c r="AR184" i="13" s="1"/>
  <c r="AP181" i="4"/>
  <c r="AP184" i="13" s="1"/>
  <c r="AN181" i="4"/>
  <c r="AN184" i="13" s="1"/>
  <c r="AL181" i="4"/>
  <c r="AL184" i="13" s="1"/>
  <c r="AI181" i="4"/>
  <c r="AI184" i="13" s="1"/>
  <c r="AG181" i="4"/>
  <c r="AG184" i="13" s="1"/>
  <c r="AE181" i="4"/>
  <c r="AE184" i="13" s="1"/>
  <c r="AC181" i="4"/>
  <c r="AC184" i="13" s="1"/>
  <c r="AA181" i="4"/>
  <c r="AA184" i="13" s="1"/>
  <c r="Y181" i="4"/>
  <c r="Y184" i="13" s="1"/>
  <c r="W181" i="4"/>
  <c r="W184" i="13" s="1"/>
  <c r="U181" i="4"/>
  <c r="U184" i="13" s="1"/>
  <c r="S181" i="4"/>
  <c r="S184" i="13" s="1"/>
  <c r="Q181" i="4"/>
  <c r="Q184" i="13" s="1"/>
  <c r="AU180" i="4"/>
  <c r="AU183" i="13" s="1"/>
  <c r="AS180" i="4"/>
  <c r="AS183" i="13" s="1"/>
  <c r="AQ180" i="4"/>
  <c r="AQ183" i="13" s="1"/>
  <c r="AO180" i="4"/>
  <c r="AO183" i="13" s="1"/>
  <c r="AM180" i="4"/>
  <c r="AM183" i="13" s="1"/>
  <c r="AJ180" i="4"/>
  <c r="AJ183" i="13" s="1"/>
  <c r="AH180" i="4"/>
  <c r="AH183" i="13" s="1"/>
  <c r="AF180" i="4"/>
  <c r="AF183" i="13" s="1"/>
  <c r="AD180" i="4"/>
  <c r="AD183" i="13" s="1"/>
  <c r="AB180" i="4"/>
  <c r="AB183" i="13" s="1"/>
  <c r="Z180" i="4"/>
  <c r="Z183" i="13" s="1"/>
  <c r="X180" i="4"/>
  <c r="X183" i="13" s="1"/>
  <c r="V180" i="4"/>
  <c r="V183" i="13" s="1"/>
  <c r="T180" i="4"/>
  <c r="T183" i="13" s="1"/>
  <c r="R180" i="4"/>
  <c r="R183" i="13" s="1"/>
  <c r="AV205" i="4"/>
  <c r="AV208" i="13" s="1"/>
  <c r="AT205" i="4"/>
  <c r="AT208" i="13" s="1"/>
  <c r="AR205" i="4"/>
  <c r="AR208" i="13" s="1"/>
  <c r="AP205" i="4"/>
  <c r="AP208" i="13" s="1"/>
  <c r="AN205" i="4"/>
  <c r="AN208" i="13" s="1"/>
  <c r="AL205" i="4"/>
  <c r="AL208" i="13" s="1"/>
  <c r="AJ205" i="4"/>
  <c r="AJ208" i="13" s="1"/>
  <c r="AH205" i="4"/>
  <c r="AH208" i="13" s="1"/>
  <c r="AF205" i="4"/>
  <c r="AF208" i="13" s="1"/>
  <c r="AD205" i="4"/>
  <c r="AD208" i="13" s="1"/>
  <c r="AB205" i="4"/>
  <c r="AB208" i="13" s="1"/>
  <c r="Z205" i="4"/>
  <c r="Z208" i="13" s="1"/>
  <c r="X205" i="4"/>
  <c r="X208" i="13" s="1"/>
  <c r="V205" i="4"/>
  <c r="V208" i="13" s="1"/>
  <c r="T205" i="4"/>
  <c r="T208" i="13" s="1"/>
  <c r="R205" i="4"/>
  <c r="R208" i="13" s="1"/>
  <c r="AV204" i="4"/>
  <c r="AV207" i="13" s="1"/>
  <c r="AT204" i="4"/>
  <c r="AT207" i="13" s="1"/>
  <c r="AR204" i="4"/>
  <c r="AR207" i="13" s="1"/>
  <c r="AP204" i="4"/>
  <c r="AP207" i="13" s="1"/>
  <c r="AN204" i="4"/>
  <c r="AN207" i="13" s="1"/>
  <c r="AL204" i="4"/>
  <c r="AL207" i="13" s="1"/>
  <c r="AJ204" i="4"/>
  <c r="AJ207" i="13" s="1"/>
  <c r="AH204" i="4"/>
  <c r="AH207" i="13" s="1"/>
  <c r="AF204" i="4"/>
  <c r="AF207" i="13" s="1"/>
  <c r="AD204" i="4"/>
  <c r="AD207" i="13" s="1"/>
  <c r="AB204" i="4"/>
  <c r="AB207" i="13" s="1"/>
  <c r="Z204" i="4"/>
  <c r="Z207" i="13" s="1"/>
  <c r="X204" i="4"/>
  <c r="X207" i="13" s="1"/>
  <c r="V204" i="4"/>
  <c r="V207" i="13" s="1"/>
  <c r="T204" i="4"/>
  <c r="T207" i="13" s="1"/>
  <c r="R204" i="4"/>
  <c r="R207" i="13" s="1"/>
  <c r="AV203" i="4"/>
  <c r="AV206" i="13" s="1"/>
  <c r="AT203" i="4"/>
  <c r="AT206" i="13" s="1"/>
  <c r="AR203" i="4"/>
  <c r="AR206" i="13" s="1"/>
  <c r="AP203" i="4"/>
  <c r="AP206" i="13" s="1"/>
  <c r="AN203" i="4"/>
  <c r="AN206" i="13" s="1"/>
  <c r="AL203" i="4"/>
  <c r="AL206" i="13" s="1"/>
  <c r="AJ203" i="4"/>
  <c r="AJ206" i="13" s="1"/>
  <c r="AH203" i="4"/>
  <c r="AH206" i="13" s="1"/>
  <c r="AF203" i="4"/>
  <c r="AF206" i="13" s="1"/>
  <c r="AD203" i="4"/>
  <c r="AD206" i="13" s="1"/>
  <c r="AB203" i="4"/>
  <c r="AB206" i="13" s="1"/>
  <c r="Z203" i="4"/>
  <c r="Z206" i="13" s="1"/>
  <c r="X203" i="4"/>
  <c r="X206" i="13" s="1"/>
  <c r="V203" i="4"/>
  <c r="V206" i="13" s="1"/>
  <c r="T203" i="4"/>
  <c r="T206" i="13" s="1"/>
  <c r="R203" i="4"/>
  <c r="R206" i="13" s="1"/>
  <c r="AV202" i="4"/>
  <c r="AV205" i="13" s="1"/>
  <c r="AT202" i="4"/>
  <c r="AT205" i="13" s="1"/>
  <c r="AR202" i="4"/>
  <c r="AR205" i="13" s="1"/>
  <c r="AP202" i="4"/>
  <c r="AP205" i="13" s="1"/>
  <c r="AN202" i="4"/>
  <c r="AN205" i="13" s="1"/>
  <c r="AL202" i="4"/>
  <c r="AL205" i="13" s="1"/>
  <c r="AJ202" i="4"/>
  <c r="AJ205" i="13" s="1"/>
  <c r="AH202" i="4"/>
  <c r="AH205" i="13" s="1"/>
  <c r="AF202" i="4"/>
  <c r="AF205" i="13" s="1"/>
  <c r="AD202" i="4"/>
  <c r="AD205" i="13" s="1"/>
  <c r="AB202" i="4"/>
  <c r="AB205" i="13" s="1"/>
  <c r="Z202" i="4"/>
  <c r="Z205" i="13" s="1"/>
  <c r="X202" i="4"/>
  <c r="X205" i="13" s="1"/>
  <c r="V202" i="4"/>
  <c r="V205" i="13" s="1"/>
  <c r="T202" i="4"/>
  <c r="T205" i="13" s="1"/>
  <c r="R202" i="4"/>
  <c r="R205" i="13" s="1"/>
  <c r="AV201" i="4"/>
  <c r="AV204" i="13" s="1"/>
  <c r="AT201" i="4"/>
  <c r="AT204" i="13" s="1"/>
  <c r="AR201" i="4"/>
  <c r="AR204" i="13" s="1"/>
  <c r="AP201" i="4"/>
  <c r="AP204" i="13" s="1"/>
  <c r="AN201" i="4"/>
  <c r="AN204" i="13" s="1"/>
  <c r="AL201" i="4"/>
  <c r="AL204" i="13" s="1"/>
  <c r="AJ201" i="4"/>
  <c r="AJ204" i="13" s="1"/>
  <c r="AH201" i="4"/>
  <c r="AH204" i="13" s="1"/>
  <c r="AF201" i="4"/>
  <c r="AF204" i="13" s="1"/>
  <c r="AD201" i="4"/>
  <c r="AD204" i="13" s="1"/>
  <c r="AB201" i="4"/>
  <c r="AB204" i="13" s="1"/>
  <c r="Z201" i="4"/>
  <c r="Z204" i="13" s="1"/>
  <c r="X201" i="4"/>
  <c r="X204" i="13" s="1"/>
  <c r="V201" i="4"/>
  <c r="V204" i="13" s="1"/>
  <c r="T201" i="4"/>
  <c r="T204" i="13" s="1"/>
  <c r="R201" i="4"/>
  <c r="R204" i="13" s="1"/>
  <c r="AV224" i="4"/>
  <c r="AV227" i="13" s="1"/>
  <c r="AT224" i="4"/>
  <c r="AT227" i="13" s="1"/>
  <c r="AR224" i="4"/>
  <c r="AR227" i="13" s="1"/>
  <c r="AP224" i="4"/>
  <c r="AP227" i="13" s="1"/>
  <c r="AN224" i="4"/>
  <c r="AN227" i="13" s="1"/>
  <c r="AL224" i="4"/>
  <c r="AL227" i="13" s="1"/>
  <c r="AJ224" i="4"/>
  <c r="AJ227" i="13" s="1"/>
  <c r="AH224" i="4"/>
  <c r="AH227" i="13" s="1"/>
  <c r="AF224" i="4"/>
  <c r="AF227" i="13" s="1"/>
  <c r="AD224" i="4"/>
  <c r="AD227" i="13" s="1"/>
  <c r="AB224" i="4"/>
  <c r="AB227" i="13" s="1"/>
  <c r="Z224" i="4"/>
  <c r="Z227" i="13" s="1"/>
  <c r="X224" i="4"/>
  <c r="X227" i="13" s="1"/>
  <c r="V224" i="4"/>
  <c r="V227" i="13" s="1"/>
  <c r="T224" i="4"/>
  <c r="T227" i="13" s="1"/>
  <c r="R224" i="4"/>
  <c r="R227" i="13" s="1"/>
  <c r="AV223" i="4"/>
  <c r="AV226" i="13" s="1"/>
  <c r="AT223" i="4"/>
  <c r="AT226" i="13" s="1"/>
  <c r="AR223" i="4"/>
  <c r="AR226" i="13" s="1"/>
  <c r="AP223" i="4"/>
  <c r="AP226" i="13" s="1"/>
  <c r="AN223" i="4"/>
  <c r="AN226" i="13" s="1"/>
  <c r="AL223" i="4"/>
  <c r="AL226" i="13" s="1"/>
  <c r="AJ223" i="4"/>
  <c r="AJ226" i="13" s="1"/>
  <c r="AH223" i="4"/>
  <c r="AH226" i="13" s="1"/>
  <c r="AF223" i="4"/>
  <c r="AF226" i="13" s="1"/>
  <c r="AD223" i="4"/>
  <c r="AD226" i="13" s="1"/>
  <c r="AB223" i="4"/>
  <c r="AB226" i="13" s="1"/>
  <c r="Z223" i="4"/>
  <c r="Z226" i="13" s="1"/>
  <c r="X223" i="4"/>
  <c r="X226" i="13" s="1"/>
  <c r="V223" i="4"/>
  <c r="V226" i="13" s="1"/>
  <c r="T223" i="4"/>
  <c r="T226" i="13" s="1"/>
  <c r="R223" i="4"/>
  <c r="R226" i="13" s="1"/>
  <c r="AV222" i="4"/>
  <c r="AV225" i="13" s="1"/>
  <c r="AT222" i="4"/>
  <c r="AT225" i="13" s="1"/>
  <c r="AR222" i="4"/>
  <c r="AR225" i="13" s="1"/>
  <c r="AP222" i="4"/>
  <c r="AP225" i="13" s="1"/>
  <c r="AN222" i="4"/>
  <c r="AN225" i="13" s="1"/>
  <c r="AL222" i="4"/>
  <c r="AL225" i="13" s="1"/>
  <c r="AJ222" i="4"/>
  <c r="AJ225" i="13" s="1"/>
  <c r="AH222" i="4"/>
  <c r="AH225" i="13" s="1"/>
  <c r="AF222" i="4"/>
  <c r="AF225" i="13" s="1"/>
  <c r="AD222" i="4"/>
  <c r="AD225" i="13" s="1"/>
  <c r="AB222" i="4"/>
  <c r="AB225" i="13" s="1"/>
  <c r="Z222" i="4"/>
  <c r="Z225" i="13" s="1"/>
  <c r="X222" i="4"/>
  <c r="X225" i="13" s="1"/>
  <c r="V222" i="4"/>
  <c r="V225" i="13" s="1"/>
  <c r="T222" i="4"/>
  <c r="T225" i="13" s="1"/>
  <c r="R222" i="4"/>
  <c r="R225" i="13" s="1"/>
  <c r="AV221" i="4"/>
  <c r="AV224" i="13" s="1"/>
  <c r="AT221" i="4"/>
  <c r="AT224" i="13" s="1"/>
  <c r="AR221" i="4"/>
  <c r="AR224" i="13" s="1"/>
  <c r="AP221" i="4"/>
  <c r="AP224" i="13" s="1"/>
  <c r="AN221" i="4"/>
  <c r="AN224" i="13" s="1"/>
  <c r="AL221" i="4"/>
  <c r="AL224" i="13" s="1"/>
  <c r="AJ221" i="4"/>
  <c r="AJ224" i="13" s="1"/>
  <c r="AH221" i="4"/>
  <c r="AH224" i="13" s="1"/>
  <c r="AF221" i="4"/>
  <c r="AF224" i="13" s="1"/>
  <c r="AD221" i="4"/>
  <c r="AD224" i="13" s="1"/>
  <c r="AB221" i="4"/>
  <c r="AB224" i="13" s="1"/>
  <c r="Z221" i="4"/>
  <c r="Z224" i="13" s="1"/>
  <c r="X221" i="4"/>
  <c r="X224" i="13" s="1"/>
  <c r="V221" i="4"/>
  <c r="V224" i="13" s="1"/>
  <c r="T221" i="4"/>
  <c r="T224" i="13" s="1"/>
  <c r="R221" i="4"/>
  <c r="R224" i="13" s="1"/>
  <c r="AV220" i="4"/>
  <c r="AV223" i="13" s="1"/>
  <c r="AT220" i="4"/>
  <c r="AT223" i="13" s="1"/>
  <c r="AQ220" i="4"/>
  <c r="AQ223" i="13" s="1"/>
  <c r="AU164" i="4"/>
  <c r="AU167" i="13" s="1"/>
  <c r="AS164" i="4"/>
  <c r="AS167" i="13" s="1"/>
  <c r="AQ164" i="4"/>
  <c r="AQ167" i="13" s="1"/>
  <c r="AO164" i="4"/>
  <c r="AO167" i="13" s="1"/>
  <c r="AM164" i="4"/>
  <c r="AM167" i="13" s="1"/>
  <c r="AK164" i="4"/>
  <c r="AK167" i="13" s="1"/>
  <c r="AI164" i="4"/>
  <c r="AI167" i="13" s="1"/>
  <c r="AG164" i="4"/>
  <c r="AG167" i="13" s="1"/>
  <c r="AE164" i="4"/>
  <c r="AE167" i="13" s="1"/>
  <c r="AC164" i="4"/>
  <c r="AC167" i="13" s="1"/>
  <c r="AA164" i="4"/>
  <c r="AA167" i="13" s="1"/>
  <c r="Y164" i="4"/>
  <c r="Y167" i="13" s="1"/>
  <c r="W164" i="4"/>
  <c r="W167" i="13" s="1"/>
  <c r="T164" i="4"/>
  <c r="T167" i="13" s="1"/>
  <c r="R164" i="4"/>
  <c r="R167" i="13" s="1"/>
  <c r="AV163" i="4"/>
  <c r="AV166" i="13" s="1"/>
  <c r="AT163" i="4"/>
  <c r="AT166" i="13" s="1"/>
  <c r="AR163" i="4"/>
  <c r="AR166" i="13" s="1"/>
  <c r="AP163" i="4"/>
  <c r="AP166" i="13" s="1"/>
  <c r="AN163" i="4"/>
  <c r="AN166" i="13" s="1"/>
  <c r="AL163" i="4"/>
  <c r="AL166" i="13" s="1"/>
  <c r="AJ163" i="4"/>
  <c r="AJ166" i="13" s="1"/>
  <c r="AH163" i="4"/>
  <c r="AH166" i="13" s="1"/>
  <c r="AF163" i="4"/>
  <c r="AF166" i="13" s="1"/>
  <c r="AD163" i="4"/>
  <c r="AD166" i="13" s="1"/>
  <c r="AB163" i="4"/>
  <c r="AB166" i="13" s="1"/>
  <c r="Z163" i="4"/>
  <c r="Z166" i="13" s="1"/>
  <c r="X163" i="4"/>
  <c r="X166" i="13" s="1"/>
  <c r="U163" i="4"/>
  <c r="U166" i="13" s="1"/>
  <c r="S163" i="4"/>
  <c r="S166" i="13" s="1"/>
  <c r="Q163" i="4"/>
  <c r="Q166" i="13" s="1"/>
  <c r="AU162" i="4"/>
  <c r="AU165" i="13" s="1"/>
  <c r="AS162" i="4"/>
  <c r="AS165" i="13" s="1"/>
  <c r="AQ162" i="4"/>
  <c r="AQ165" i="13" s="1"/>
  <c r="AO162" i="4"/>
  <c r="AO165" i="13" s="1"/>
  <c r="AM162" i="4"/>
  <c r="AM165" i="13" s="1"/>
  <c r="AK162" i="4"/>
  <c r="AK165" i="13" s="1"/>
  <c r="AI162" i="4"/>
  <c r="AI165" i="13" s="1"/>
  <c r="AG162" i="4"/>
  <c r="AG165" i="13" s="1"/>
  <c r="AE162" i="4"/>
  <c r="AE165" i="13" s="1"/>
  <c r="AC162" i="4"/>
  <c r="AC165" i="13" s="1"/>
  <c r="AA162" i="4"/>
  <c r="AA165" i="13" s="1"/>
  <c r="Y162" i="4"/>
  <c r="Y165" i="13" s="1"/>
  <c r="W162" i="4"/>
  <c r="W165" i="13" s="1"/>
  <c r="T162" i="4"/>
  <c r="T165" i="13" s="1"/>
  <c r="R162" i="4"/>
  <c r="R165" i="13" s="1"/>
  <c r="AV161" i="4"/>
  <c r="AV164" i="13" s="1"/>
  <c r="AT161" i="4"/>
  <c r="AT164" i="13" s="1"/>
  <c r="AR161" i="4"/>
  <c r="AR164" i="13" s="1"/>
  <c r="AP161" i="4"/>
  <c r="AP164" i="13" s="1"/>
  <c r="AN161" i="4"/>
  <c r="AN164" i="13" s="1"/>
  <c r="AL161" i="4"/>
  <c r="AL164" i="13" s="1"/>
  <c r="AJ161" i="4"/>
  <c r="AJ164" i="13" s="1"/>
  <c r="AH161" i="4"/>
  <c r="AH164" i="13" s="1"/>
  <c r="AF161" i="4"/>
  <c r="AF164" i="13" s="1"/>
  <c r="AD161" i="4"/>
  <c r="AD164" i="13" s="1"/>
  <c r="AB161" i="4"/>
  <c r="AB164" i="13" s="1"/>
  <c r="Z161" i="4"/>
  <c r="Z164" i="13" s="1"/>
  <c r="X161" i="4"/>
  <c r="X164" i="13" s="1"/>
  <c r="U161" i="4"/>
  <c r="U164" i="13" s="1"/>
  <c r="S161" i="4"/>
  <c r="S164" i="13" s="1"/>
  <c r="Q161" i="4"/>
  <c r="Q164" i="13" s="1"/>
  <c r="AU160" i="4"/>
  <c r="AU163" i="13" s="1"/>
  <c r="AS160" i="4"/>
  <c r="AS163" i="13" s="1"/>
  <c r="AQ160" i="4"/>
  <c r="AQ163" i="13" s="1"/>
  <c r="AO160" i="4"/>
  <c r="AO163" i="13" s="1"/>
  <c r="AM160" i="4"/>
  <c r="AM163" i="13" s="1"/>
  <c r="AK160" i="4"/>
  <c r="AK163" i="13" s="1"/>
  <c r="AI160" i="4"/>
  <c r="AI163" i="13" s="1"/>
  <c r="AG160" i="4"/>
  <c r="AG163" i="13" s="1"/>
  <c r="AE160" i="4"/>
  <c r="AE163" i="13" s="1"/>
  <c r="AC160" i="4"/>
  <c r="AC163" i="13" s="1"/>
  <c r="AA160" i="4"/>
  <c r="AA163" i="13" s="1"/>
  <c r="Y160" i="4"/>
  <c r="Y163" i="13" s="1"/>
  <c r="W160" i="4"/>
  <c r="W163" i="13" s="1"/>
  <c r="T160" i="4"/>
  <c r="T163" i="13" s="1"/>
  <c r="R160" i="4"/>
  <c r="R163" i="13" s="1"/>
  <c r="AV184" i="4"/>
  <c r="AV187" i="13" s="1"/>
  <c r="AT184" i="4"/>
  <c r="AT187" i="13" s="1"/>
  <c r="AR184" i="4"/>
  <c r="AR187" i="13" s="1"/>
  <c r="AP184" i="4"/>
  <c r="AP187" i="13" s="1"/>
  <c r="AN184" i="4"/>
  <c r="AN187" i="13" s="1"/>
  <c r="AL184" i="4"/>
  <c r="AL187" i="13" s="1"/>
  <c r="AI184" i="4"/>
  <c r="AI187" i="13" s="1"/>
  <c r="AG184" i="4"/>
  <c r="AG187" i="13" s="1"/>
  <c r="AE184" i="4"/>
  <c r="AE187" i="13" s="1"/>
  <c r="AC184" i="4"/>
  <c r="AC187" i="13" s="1"/>
  <c r="AA184" i="4"/>
  <c r="AA187" i="13" s="1"/>
  <c r="Y184" i="4"/>
  <c r="Y187" i="13" s="1"/>
  <c r="W184" i="4"/>
  <c r="W187" i="13" s="1"/>
  <c r="U184" i="4"/>
  <c r="U187" i="13" s="1"/>
  <c r="S184" i="4"/>
  <c r="S187" i="13" s="1"/>
  <c r="Q184" i="4"/>
  <c r="Q187" i="13" s="1"/>
  <c r="AU183" i="4"/>
  <c r="AU186" i="13" s="1"/>
  <c r="AS183" i="4"/>
  <c r="AS186" i="13" s="1"/>
  <c r="AQ183" i="4"/>
  <c r="AQ186" i="13" s="1"/>
  <c r="AO183" i="4"/>
  <c r="AO186" i="13" s="1"/>
  <c r="AM183" i="4"/>
  <c r="AM186" i="13" s="1"/>
  <c r="AJ183" i="4"/>
  <c r="AJ186" i="13" s="1"/>
  <c r="AH183" i="4"/>
  <c r="AH186" i="13" s="1"/>
  <c r="AF183" i="4"/>
  <c r="AF186" i="13" s="1"/>
  <c r="AD183" i="4"/>
  <c r="AD186" i="13" s="1"/>
  <c r="AB183" i="4"/>
  <c r="AB186" i="13" s="1"/>
  <c r="Z183" i="4"/>
  <c r="Z186" i="13" s="1"/>
  <c r="X183" i="4"/>
  <c r="X186" i="13" s="1"/>
  <c r="V183" i="4"/>
  <c r="V186" i="13" s="1"/>
  <c r="T183" i="4"/>
  <c r="T186" i="13" s="1"/>
  <c r="R183" i="4"/>
  <c r="R186" i="13" s="1"/>
  <c r="AV182" i="4"/>
  <c r="AV185" i="13" s="1"/>
  <c r="AT182" i="4"/>
  <c r="AT185" i="13" s="1"/>
  <c r="AR182" i="4"/>
  <c r="AR185" i="13" s="1"/>
  <c r="AP182" i="4"/>
  <c r="AP185" i="13" s="1"/>
  <c r="AN182" i="4"/>
  <c r="AN185" i="13" s="1"/>
  <c r="AL182" i="4"/>
  <c r="AL185" i="13" s="1"/>
  <c r="AI182" i="4"/>
  <c r="AI185" i="13" s="1"/>
  <c r="AG182" i="4"/>
  <c r="AG185" i="13" s="1"/>
  <c r="AE182" i="4"/>
  <c r="AE185" i="13" s="1"/>
  <c r="AC182" i="4"/>
  <c r="AC185" i="13" s="1"/>
  <c r="AA182" i="4"/>
  <c r="AA185" i="13" s="1"/>
  <c r="Y182" i="4"/>
  <c r="Y185" i="13" s="1"/>
  <c r="W182" i="4"/>
  <c r="W185" i="13" s="1"/>
  <c r="U182" i="4"/>
  <c r="U185" i="13" s="1"/>
  <c r="S182" i="4"/>
  <c r="S185" i="13" s="1"/>
  <c r="Q182" i="4"/>
  <c r="Q185" i="13" s="1"/>
  <c r="AU181" i="4"/>
  <c r="AU184" i="13" s="1"/>
  <c r="AS181" i="4"/>
  <c r="AS184" i="13" s="1"/>
  <c r="AQ181" i="4"/>
  <c r="AQ184" i="13" s="1"/>
  <c r="AO181" i="4"/>
  <c r="AO184" i="13" s="1"/>
  <c r="AM181" i="4"/>
  <c r="AM184" i="13" s="1"/>
  <c r="AJ181" i="4"/>
  <c r="AJ184" i="13" s="1"/>
  <c r="AH181" i="4"/>
  <c r="AH184" i="13" s="1"/>
  <c r="AF181" i="4"/>
  <c r="AF184" i="13" s="1"/>
  <c r="AD181" i="4"/>
  <c r="AD184" i="13" s="1"/>
  <c r="AB181" i="4"/>
  <c r="AB184" i="13" s="1"/>
  <c r="Z181" i="4"/>
  <c r="Z184" i="13" s="1"/>
  <c r="X181" i="4"/>
  <c r="X184" i="13" s="1"/>
  <c r="V181" i="4"/>
  <c r="V184" i="13" s="1"/>
  <c r="T181" i="4"/>
  <c r="T184" i="13" s="1"/>
  <c r="R181" i="4"/>
  <c r="R184" i="13" s="1"/>
  <c r="AV180" i="4"/>
  <c r="AV183" i="13" s="1"/>
  <c r="AT180" i="4"/>
  <c r="AT183" i="13" s="1"/>
  <c r="AR180" i="4"/>
  <c r="AR183" i="13" s="1"/>
  <c r="AP180" i="4"/>
  <c r="AP183" i="13" s="1"/>
  <c r="AN180" i="4"/>
  <c r="AN183" i="13" s="1"/>
  <c r="AL180" i="4"/>
  <c r="AL183" i="13" s="1"/>
  <c r="AI180" i="4"/>
  <c r="AI183" i="13" s="1"/>
  <c r="AG180" i="4"/>
  <c r="AG183" i="13" s="1"/>
  <c r="AE180" i="4"/>
  <c r="AE183" i="13" s="1"/>
  <c r="AC180" i="4"/>
  <c r="AC183" i="13" s="1"/>
  <c r="AA180" i="4"/>
  <c r="AA183" i="13" s="1"/>
  <c r="Y180" i="4"/>
  <c r="Y183" i="13" s="1"/>
  <c r="W180" i="4"/>
  <c r="W183" i="13" s="1"/>
  <c r="U180" i="4"/>
  <c r="U183" i="13" s="1"/>
  <c r="S180" i="4"/>
  <c r="S183" i="13" s="1"/>
  <c r="Q180" i="4"/>
  <c r="Q183" i="13" s="1"/>
  <c r="AU205" i="4"/>
  <c r="AU208" i="13" s="1"/>
  <c r="AS205" i="4"/>
  <c r="AS208" i="13" s="1"/>
  <c r="AQ205" i="4"/>
  <c r="AQ208" i="13" s="1"/>
  <c r="AO205" i="4"/>
  <c r="AO208" i="13" s="1"/>
  <c r="AM205" i="4"/>
  <c r="AM208" i="13" s="1"/>
  <c r="AK205" i="4"/>
  <c r="AK208" i="13" s="1"/>
  <c r="AI205" i="4"/>
  <c r="AI208" i="13" s="1"/>
  <c r="AG205" i="4"/>
  <c r="AG208" i="13" s="1"/>
  <c r="AE205" i="4"/>
  <c r="AE208" i="13" s="1"/>
  <c r="AC205" i="4"/>
  <c r="AC208" i="13" s="1"/>
  <c r="AA205" i="4"/>
  <c r="AA208" i="13" s="1"/>
  <c r="Y205" i="4"/>
  <c r="Y208" i="13" s="1"/>
  <c r="W205" i="4"/>
  <c r="W208" i="13" s="1"/>
  <c r="U205" i="4"/>
  <c r="U208" i="13" s="1"/>
  <c r="S205" i="4"/>
  <c r="S208" i="13" s="1"/>
  <c r="Q205" i="4"/>
  <c r="Q208" i="13" s="1"/>
  <c r="AU204" i="4"/>
  <c r="AU207" i="13" s="1"/>
  <c r="AS204" i="4"/>
  <c r="AS207" i="13" s="1"/>
  <c r="AQ204" i="4"/>
  <c r="AQ207" i="13" s="1"/>
  <c r="AO204" i="4"/>
  <c r="AO207" i="13" s="1"/>
  <c r="AM204" i="4"/>
  <c r="AM207" i="13" s="1"/>
  <c r="AK204" i="4"/>
  <c r="AK207" i="13" s="1"/>
  <c r="AI204" i="4"/>
  <c r="AI207" i="13" s="1"/>
  <c r="AG204" i="4"/>
  <c r="AG207" i="13" s="1"/>
  <c r="AE204" i="4"/>
  <c r="AE207" i="13" s="1"/>
  <c r="AC204" i="4"/>
  <c r="AC207" i="13" s="1"/>
  <c r="AA204" i="4"/>
  <c r="AA207" i="13" s="1"/>
  <c r="Y204" i="4"/>
  <c r="Y207" i="13" s="1"/>
  <c r="W204" i="4"/>
  <c r="W207" i="13" s="1"/>
  <c r="U204" i="4"/>
  <c r="U207" i="13" s="1"/>
  <c r="S204" i="4"/>
  <c r="S207" i="13" s="1"/>
  <c r="Q204" i="4"/>
  <c r="Q207" i="13" s="1"/>
  <c r="AU203" i="4"/>
  <c r="AU206" i="13" s="1"/>
  <c r="AS203" i="4"/>
  <c r="AS206" i="13" s="1"/>
  <c r="AQ203" i="4"/>
  <c r="AQ206" i="13" s="1"/>
  <c r="AO203" i="4"/>
  <c r="AO206" i="13" s="1"/>
  <c r="AM203" i="4"/>
  <c r="AM206" i="13" s="1"/>
  <c r="AK203" i="4"/>
  <c r="AK206" i="13" s="1"/>
  <c r="AI203" i="4"/>
  <c r="AI206" i="13" s="1"/>
  <c r="AG203" i="4"/>
  <c r="AG206" i="13" s="1"/>
  <c r="AE203" i="4"/>
  <c r="AE206" i="13" s="1"/>
  <c r="AC203" i="4"/>
  <c r="AC206" i="13" s="1"/>
  <c r="AA203" i="4"/>
  <c r="AA206" i="13" s="1"/>
  <c r="Y203" i="4"/>
  <c r="Y206" i="13" s="1"/>
  <c r="W203" i="4"/>
  <c r="W206" i="13" s="1"/>
  <c r="U203" i="4"/>
  <c r="U206" i="13" s="1"/>
  <c r="S203" i="4"/>
  <c r="S206" i="13" s="1"/>
  <c r="Q203" i="4"/>
  <c r="Q206" i="13" s="1"/>
  <c r="AU202" i="4"/>
  <c r="AU205" i="13" s="1"/>
  <c r="AS202" i="4"/>
  <c r="AS205" i="13" s="1"/>
  <c r="AQ202" i="4"/>
  <c r="AQ205" i="13" s="1"/>
  <c r="AO202" i="4"/>
  <c r="AO205" i="13" s="1"/>
  <c r="AM202" i="4"/>
  <c r="AM205" i="13" s="1"/>
  <c r="AK202" i="4"/>
  <c r="AK205" i="13" s="1"/>
  <c r="AI202" i="4"/>
  <c r="AI205" i="13" s="1"/>
  <c r="AG202" i="4"/>
  <c r="AG205" i="13" s="1"/>
  <c r="AE202" i="4"/>
  <c r="AE205" i="13" s="1"/>
  <c r="AC202" i="4"/>
  <c r="AC205" i="13" s="1"/>
  <c r="AA202" i="4"/>
  <c r="AA205" i="13" s="1"/>
  <c r="Y202" i="4"/>
  <c r="Y205" i="13" s="1"/>
  <c r="W202" i="4"/>
  <c r="W205" i="13" s="1"/>
  <c r="U202" i="4"/>
  <c r="U205" i="13" s="1"/>
  <c r="S202" i="4"/>
  <c r="S205" i="13" s="1"/>
  <c r="Q202" i="4"/>
  <c r="Q205" i="13" s="1"/>
  <c r="AU201" i="4"/>
  <c r="AU204" i="13" s="1"/>
  <c r="AS201" i="4"/>
  <c r="AS204" i="13" s="1"/>
  <c r="AQ201" i="4"/>
  <c r="AQ204" i="13" s="1"/>
  <c r="AO201" i="4"/>
  <c r="AO204" i="13" s="1"/>
  <c r="AM201" i="4"/>
  <c r="AM204" i="13" s="1"/>
  <c r="AK201" i="4"/>
  <c r="AK204" i="13" s="1"/>
  <c r="AI201" i="4"/>
  <c r="AI204" i="13" s="1"/>
  <c r="AG201" i="4"/>
  <c r="AG204" i="13" s="1"/>
  <c r="AE201" i="4"/>
  <c r="AE204" i="13" s="1"/>
  <c r="AC201" i="4"/>
  <c r="AC204" i="13" s="1"/>
  <c r="AA201" i="4"/>
  <c r="AA204" i="13" s="1"/>
  <c r="Y201" i="4"/>
  <c r="Y204" i="13" s="1"/>
  <c r="W201" i="4"/>
  <c r="W204" i="13" s="1"/>
  <c r="U201" i="4"/>
  <c r="U204" i="13" s="1"/>
  <c r="S201" i="4"/>
  <c r="S204" i="13" s="1"/>
  <c r="Q201" i="4"/>
  <c r="Q204" i="13" s="1"/>
  <c r="AU224" i="4"/>
  <c r="AU227" i="13" s="1"/>
  <c r="AS224" i="4"/>
  <c r="AS227" i="13" s="1"/>
  <c r="AQ224" i="4"/>
  <c r="AQ227" i="13" s="1"/>
  <c r="AO224" i="4"/>
  <c r="AO227" i="13" s="1"/>
  <c r="AM224" i="4"/>
  <c r="AM227" i="13" s="1"/>
  <c r="AK224" i="4"/>
  <c r="AK227" i="13" s="1"/>
  <c r="AI224" i="4"/>
  <c r="AI227" i="13" s="1"/>
  <c r="AG224" i="4"/>
  <c r="AG227" i="13" s="1"/>
  <c r="AE224" i="4"/>
  <c r="AE227" i="13" s="1"/>
  <c r="AC224" i="4"/>
  <c r="AC227" i="13" s="1"/>
  <c r="AA224" i="4"/>
  <c r="AA227" i="13" s="1"/>
  <c r="Y224" i="4"/>
  <c r="Y227" i="13" s="1"/>
  <c r="W224" i="4"/>
  <c r="W227" i="13" s="1"/>
  <c r="U224" i="4"/>
  <c r="U227" i="13" s="1"/>
  <c r="S224" i="4"/>
  <c r="S227" i="13" s="1"/>
  <c r="Q224" i="4"/>
  <c r="Q227" i="13" s="1"/>
  <c r="AU223" i="4"/>
  <c r="AU226" i="13" s="1"/>
  <c r="AS223" i="4"/>
  <c r="AS226" i="13" s="1"/>
  <c r="AQ223" i="4"/>
  <c r="AQ226" i="13" s="1"/>
  <c r="AO223" i="4"/>
  <c r="AO226" i="13" s="1"/>
  <c r="AM223" i="4"/>
  <c r="AM226" i="13" s="1"/>
  <c r="AK223" i="4"/>
  <c r="AK226" i="13" s="1"/>
  <c r="AI223" i="4"/>
  <c r="AI226" i="13" s="1"/>
  <c r="AG223" i="4"/>
  <c r="AG226" i="13" s="1"/>
  <c r="AE223" i="4"/>
  <c r="AE226" i="13" s="1"/>
  <c r="AC223" i="4"/>
  <c r="AC226" i="13" s="1"/>
  <c r="AA223" i="4"/>
  <c r="AA226" i="13" s="1"/>
  <c r="Y223" i="4"/>
  <c r="Y226" i="13" s="1"/>
  <c r="W223" i="4"/>
  <c r="W226" i="13" s="1"/>
  <c r="U223" i="4"/>
  <c r="U226" i="13" s="1"/>
  <c r="S223" i="4"/>
  <c r="S226" i="13" s="1"/>
  <c r="Q223" i="4"/>
  <c r="Q226" i="13" s="1"/>
  <c r="AU222" i="4"/>
  <c r="AU225" i="13" s="1"/>
  <c r="AS222" i="4"/>
  <c r="AS225" i="13" s="1"/>
  <c r="AQ222" i="4"/>
  <c r="AQ225" i="13" s="1"/>
  <c r="AO222" i="4"/>
  <c r="AO225" i="13" s="1"/>
  <c r="AM222" i="4"/>
  <c r="AM225" i="13" s="1"/>
  <c r="AK222" i="4"/>
  <c r="AK225" i="13" s="1"/>
  <c r="AI222" i="4"/>
  <c r="AI225" i="13" s="1"/>
  <c r="AG222" i="4"/>
  <c r="AG225" i="13" s="1"/>
  <c r="AE222" i="4"/>
  <c r="AE225" i="13" s="1"/>
  <c r="AC222" i="4"/>
  <c r="AC225" i="13" s="1"/>
  <c r="AA222" i="4"/>
  <c r="AA225" i="13" s="1"/>
  <c r="Y222" i="4"/>
  <c r="Y225" i="13" s="1"/>
  <c r="W222" i="4"/>
  <c r="W225" i="13" s="1"/>
  <c r="U222" i="4"/>
  <c r="U225" i="13" s="1"/>
  <c r="S222" i="4"/>
  <c r="S225" i="13" s="1"/>
  <c r="Q222" i="4"/>
  <c r="Q225" i="13" s="1"/>
  <c r="AU221" i="4"/>
  <c r="AU224" i="13" s="1"/>
  <c r="AS221" i="4"/>
  <c r="AS224" i="13" s="1"/>
  <c r="AQ221" i="4"/>
  <c r="AQ224" i="13" s="1"/>
  <c r="AO221" i="4"/>
  <c r="AO224" i="13" s="1"/>
  <c r="AM221" i="4"/>
  <c r="AM224" i="13" s="1"/>
  <c r="AK221" i="4"/>
  <c r="AK224" i="13" s="1"/>
  <c r="AI221" i="4"/>
  <c r="AI224" i="13" s="1"/>
  <c r="AG221" i="4"/>
  <c r="AG224" i="13" s="1"/>
  <c r="AE221" i="4"/>
  <c r="AE224" i="13" s="1"/>
  <c r="AC221" i="4"/>
  <c r="AC224" i="13" s="1"/>
  <c r="AA221" i="4"/>
  <c r="AA224" i="13" s="1"/>
  <c r="Y221" i="4"/>
  <c r="Y224" i="13" s="1"/>
  <c r="W221" i="4"/>
  <c r="W224" i="13" s="1"/>
  <c r="U221" i="4"/>
  <c r="U224" i="13" s="1"/>
  <c r="S221" i="4"/>
  <c r="S224" i="13" s="1"/>
  <c r="Q221" i="4"/>
  <c r="Q224" i="13" s="1"/>
  <c r="AU220" i="4"/>
  <c r="AU223" i="13" s="1"/>
  <c r="AS220" i="4"/>
  <c r="AS223" i="13" s="1"/>
  <c r="E147" i="8"/>
  <c r="E146" i="8"/>
  <c r="E145" i="8"/>
  <c r="E144" i="8"/>
  <c r="E143" i="8"/>
  <c r="E142" i="8"/>
  <c r="E141" i="8"/>
  <c r="E140" i="8"/>
  <c r="E139" i="8"/>
  <c r="E138" i="8"/>
  <c r="E137" i="8"/>
  <c r="E136" i="8"/>
  <c r="E135" i="8"/>
  <c r="E134" i="8"/>
  <c r="E133" i="8"/>
  <c r="E132" i="8"/>
  <c r="E126" i="8"/>
  <c r="E125" i="8"/>
  <c r="E124" i="8"/>
  <c r="E123" i="8"/>
  <c r="E122" i="8"/>
  <c r="E121" i="8"/>
  <c r="E120" i="8"/>
  <c r="E119" i="8"/>
  <c r="E118" i="8"/>
  <c r="E117" i="8"/>
  <c r="E116" i="8"/>
  <c r="E115" i="8"/>
  <c r="E114" i="8"/>
  <c r="E113" i="8"/>
  <c r="E112" i="8"/>
  <c r="E111" i="8"/>
  <c r="E104" i="8"/>
  <c r="E103" i="8"/>
  <c r="E102" i="8"/>
  <c r="E101" i="8"/>
  <c r="E100" i="8"/>
  <c r="E99" i="8"/>
  <c r="E98" i="8"/>
  <c r="E97" i="8"/>
  <c r="E96" i="8"/>
  <c r="E95" i="8"/>
  <c r="E94" i="8"/>
  <c r="E93" i="8"/>
  <c r="E92" i="8"/>
  <c r="E91" i="8"/>
  <c r="E90" i="8"/>
  <c r="E89" i="8"/>
  <c r="E69" i="8"/>
  <c r="E70" i="8"/>
  <c r="E71" i="8"/>
  <c r="E72" i="8"/>
  <c r="E73" i="8"/>
  <c r="E74" i="8"/>
  <c r="E75" i="8"/>
  <c r="E76" i="8"/>
  <c r="E77" i="8"/>
  <c r="E78" i="8"/>
  <c r="E79" i="8"/>
  <c r="E80" i="8"/>
  <c r="E81" i="8"/>
  <c r="E82" i="8"/>
  <c r="E83" i="8"/>
  <c r="E68" i="8"/>
  <c r="D104" i="8"/>
  <c r="D103" i="8"/>
  <c r="D102" i="8"/>
  <c r="D101" i="8"/>
  <c r="D100" i="8"/>
  <c r="D99" i="8"/>
  <c r="D98" i="8"/>
  <c r="D97" i="8"/>
  <c r="D96" i="8"/>
  <c r="D95" i="8"/>
  <c r="D94" i="8"/>
  <c r="D93" i="8"/>
  <c r="D92" i="8"/>
  <c r="D91" i="8"/>
  <c r="D90" i="8"/>
  <c r="D89" i="8"/>
  <c r="D69" i="8"/>
  <c r="D70" i="8"/>
  <c r="D71" i="8"/>
  <c r="D72" i="8"/>
  <c r="D73" i="8"/>
  <c r="D74" i="8"/>
  <c r="D75" i="8"/>
  <c r="D76" i="8"/>
  <c r="D77" i="8"/>
  <c r="D78" i="8"/>
  <c r="D79" i="8"/>
  <c r="D80" i="8"/>
  <c r="D81" i="8"/>
  <c r="D82" i="8"/>
  <c r="D83" i="8"/>
  <c r="D68" i="8"/>
  <c r="R43" i="13" l="1"/>
  <c r="R41" i="13"/>
  <c r="V43" i="13"/>
  <c r="V41" i="13"/>
  <c r="X44" i="13"/>
  <c r="X42" i="13"/>
  <c r="X40" i="13"/>
  <c r="AB44" i="13"/>
  <c r="AB42" i="13"/>
  <c r="AB40" i="13"/>
  <c r="AD43" i="13"/>
  <c r="AD41" i="13"/>
  <c r="AF44" i="13"/>
  <c r="AF42" i="13"/>
  <c r="AF40" i="13"/>
  <c r="AJ44" i="13"/>
  <c r="AJ42" i="13"/>
  <c r="AJ40" i="13"/>
  <c r="AL43" i="13"/>
  <c r="AL41" i="13"/>
  <c r="AN44" i="13"/>
  <c r="AN42" i="13"/>
  <c r="AN40" i="13"/>
  <c r="AP43" i="13"/>
  <c r="AP41" i="13"/>
  <c r="AR44" i="13"/>
  <c r="AR42" i="13"/>
  <c r="AR40" i="13"/>
  <c r="AV44" i="13"/>
  <c r="AV42" i="13"/>
  <c r="AV40" i="13"/>
  <c r="S64" i="13"/>
  <c r="S62" i="13"/>
  <c r="S60" i="13"/>
  <c r="W63" i="13"/>
  <c r="W61" i="13"/>
  <c r="AC64" i="13"/>
  <c r="AC62" i="13"/>
  <c r="AC60" i="13"/>
  <c r="AE63" i="13"/>
  <c r="AE61" i="13"/>
  <c r="AG64" i="13"/>
  <c r="AG62" i="13"/>
  <c r="AG60" i="13"/>
  <c r="AK63" i="13"/>
  <c r="AK61" i="13"/>
  <c r="AM64" i="13"/>
  <c r="AM62" i="13"/>
  <c r="AM60" i="13"/>
  <c r="AO63" i="13"/>
  <c r="AO61" i="13"/>
  <c r="AQ63" i="13"/>
  <c r="AQ61" i="13"/>
  <c r="AS63" i="13"/>
  <c r="AS61" i="13"/>
  <c r="Q63" i="13"/>
  <c r="Q61" i="13"/>
  <c r="S44" i="13"/>
  <c r="S42" i="13"/>
  <c r="S40" i="13"/>
  <c r="W44" i="13"/>
  <c r="W42" i="13"/>
  <c r="W40" i="13"/>
  <c r="AC43" i="13"/>
  <c r="AC41" i="13"/>
  <c r="AE44" i="13"/>
  <c r="AE42" i="13"/>
  <c r="AE40" i="13"/>
  <c r="AG43" i="13"/>
  <c r="AG41" i="13"/>
  <c r="AK43" i="13"/>
  <c r="AK41" i="13"/>
  <c r="AM85" i="13"/>
  <c r="E85" i="5"/>
  <c r="AM83" i="13"/>
  <c r="E83" i="5"/>
  <c r="AM81" i="13"/>
  <c r="E81" i="5"/>
  <c r="AO43" i="13"/>
  <c r="AO41" i="13"/>
  <c r="AQ44" i="13"/>
  <c r="AQ42" i="13"/>
  <c r="AQ40" i="13"/>
  <c r="AS43" i="13"/>
  <c r="AS41" i="13"/>
  <c r="R64" i="13"/>
  <c r="R62" i="13"/>
  <c r="R60" i="13"/>
  <c r="V64" i="13"/>
  <c r="V62" i="13"/>
  <c r="V60" i="13"/>
  <c r="X63" i="13"/>
  <c r="X61" i="13"/>
  <c r="AB63" i="13"/>
  <c r="AB61" i="13"/>
  <c r="AD64" i="13"/>
  <c r="AD62" i="13"/>
  <c r="AD60" i="13"/>
  <c r="AF63" i="13"/>
  <c r="AF61" i="13"/>
  <c r="AJ63" i="13"/>
  <c r="AJ61" i="13"/>
  <c r="AL64" i="13"/>
  <c r="AL62" i="13"/>
  <c r="AL60" i="13"/>
  <c r="AN63" i="13"/>
  <c r="AN61" i="13"/>
  <c r="AP64" i="13"/>
  <c r="AP62" i="13"/>
  <c r="AP60" i="13"/>
  <c r="AR63" i="13"/>
  <c r="AR61" i="13"/>
  <c r="AV63" i="13"/>
  <c r="AV61" i="13"/>
  <c r="Q44" i="13"/>
  <c r="Q42" i="13"/>
  <c r="Q40" i="13"/>
  <c r="R44" i="13"/>
  <c r="R42" i="13"/>
  <c r="R40" i="13"/>
  <c r="V44" i="13"/>
  <c r="V42" i="13"/>
  <c r="V40" i="13"/>
  <c r="X43" i="13"/>
  <c r="X41" i="13"/>
  <c r="AB43" i="13"/>
  <c r="AB41" i="13"/>
  <c r="AD44" i="13"/>
  <c r="AD42" i="13"/>
  <c r="AD40" i="13"/>
  <c r="AF43" i="13"/>
  <c r="AF41" i="13"/>
  <c r="AJ43" i="13"/>
  <c r="AJ41" i="13"/>
  <c r="AL44" i="13"/>
  <c r="AL42" i="13"/>
  <c r="AL40" i="13"/>
  <c r="AN43" i="13"/>
  <c r="AN41" i="13"/>
  <c r="AP44" i="13"/>
  <c r="AP42" i="13"/>
  <c r="AP40" i="13"/>
  <c r="AR43" i="13"/>
  <c r="AR41" i="13"/>
  <c r="AV43" i="13"/>
  <c r="AV41" i="13"/>
  <c r="S63" i="13"/>
  <c r="S61" i="13"/>
  <c r="W64" i="13"/>
  <c r="W62" i="13"/>
  <c r="W60" i="13"/>
  <c r="AC63" i="13"/>
  <c r="AC61" i="13"/>
  <c r="AE64" i="13"/>
  <c r="AE62" i="13"/>
  <c r="AE60" i="13"/>
  <c r="AG63" i="13"/>
  <c r="AG61" i="13"/>
  <c r="AK64" i="13"/>
  <c r="AK62" i="13"/>
  <c r="AK60" i="13"/>
  <c r="AM63" i="13"/>
  <c r="AM61" i="13"/>
  <c r="AO64" i="13"/>
  <c r="AO62" i="13"/>
  <c r="AO60" i="13"/>
  <c r="AQ64" i="13"/>
  <c r="AQ62" i="13"/>
  <c r="AQ60" i="13"/>
  <c r="AS64" i="13"/>
  <c r="AS62" i="13"/>
  <c r="AS60" i="13"/>
  <c r="Q64" i="13"/>
  <c r="Q62" i="13"/>
  <c r="Q60" i="13"/>
  <c r="S43" i="13"/>
  <c r="S41" i="13"/>
  <c r="W43" i="13"/>
  <c r="W41" i="13"/>
  <c r="AC44" i="13"/>
  <c r="AC42" i="13"/>
  <c r="AC40" i="13"/>
  <c r="AE43" i="13"/>
  <c r="AE41" i="13"/>
  <c r="AG44" i="13"/>
  <c r="AG42" i="13"/>
  <c r="AG40" i="13"/>
  <c r="AK44" i="13"/>
  <c r="AK42" i="13"/>
  <c r="AK40" i="13"/>
  <c r="AM84" i="13"/>
  <c r="E84" i="5"/>
  <c r="AM82" i="13"/>
  <c r="E82" i="5"/>
  <c r="AO44" i="13"/>
  <c r="AO42" i="13"/>
  <c r="AO40" i="13"/>
  <c r="AQ43" i="13"/>
  <c r="AQ41" i="13"/>
  <c r="AS44" i="13"/>
  <c r="AS42" i="13"/>
  <c r="AS40" i="13"/>
  <c r="R63" i="13"/>
  <c r="R61" i="13"/>
  <c r="V63" i="13"/>
  <c r="V61" i="13"/>
  <c r="X64" i="13"/>
  <c r="X62" i="13"/>
  <c r="X60" i="13"/>
  <c r="AB64" i="13"/>
  <c r="AB62" i="13"/>
  <c r="AB60" i="13"/>
  <c r="AD63" i="13"/>
  <c r="AD61" i="13"/>
  <c r="AF64" i="13"/>
  <c r="AF62" i="13"/>
  <c r="AF60" i="13"/>
  <c r="AJ64" i="13"/>
  <c r="AJ62" i="13"/>
  <c r="AJ60" i="13"/>
  <c r="AL63" i="13"/>
  <c r="AL61" i="13"/>
  <c r="AN64" i="13"/>
  <c r="AN62" i="13"/>
  <c r="AN60" i="13"/>
  <c r="AP63" i="13"/>
  <c r="AP61" i="13"/>
  <c r="AR64" i="13"/>
  <c r="AR62" i="13"/>
  <c r="AR60" i="13"/>
  <c r="AV64" i="13"/>
  <c r="AV62" i="13"/>
  <c r="AV60" i="13"/>
  <c r="Q43" i="13"/>
  <c r="Q41" i="13"/>
  <c r="T44" i="13"/>
  <c r="T42" i="13"/>
  <c r="T40" i="13"/>
  <c r="Z43" i="13"/>
  <c r="Z41" i="13"/>
  <c r="AH43" i="13"/>
  <c r="AH41" i="13"/>
  <c r="AT43" i="13"/>
  <c r="AT41" i="13"/>
  <c r="U63" i="13"/>
  <c r="U61" i="13"/>
  <c r="Y63" i="13"/>
  <c r="Y61" i="13"/>
  <c r="AA64" i="13"/>
  <c r="AA62" i="13"/>
  <c r="AA60" i="13"/>
  <c r="AI64" i="13"/>
  <c r="AI62" i="13"/>
  <c r="AI60" i="13"/>
  <c r="AU64" i="13"/>
  <c r="AU62" i="13"/>
  <c r="AU60" i="13"/>
  <c r="U44" i="13"/>
  <c r="U42" i="13"/>
  <c r="U40" i="13"/>
  <c r="Y44" i="13"/>
  <c r="Y42" i="13"/>
  <c r="Y40" i="13"/>
  <c r="AA43" i="13"/>
  <c r="AA41" i="13"/>
  <c r="AI43" i="13"/>
  <c r="AI41" i="13"/>
  <c r="AU43" i="13"/>
  <c r="AU41" i="13"/>
  <c r="T64" i="13"/>
  <c r="T62" i="13"/>
  <c r="T60" i="13"/>
  <c r="Z63" i="13"/>
  <c r="Z61" i="13"/>
  <c r="AH63" i="13"/>
  <c r="AH61" i="13"/>
  <c r="AT64" i="13"/>
  <c r="AT62" i="13"/>
  <c r="AT60" i="13"/>
  <c r="T43" i="13"/>
  <c r="T41" i="13"/>
  <c r="Z44" i="13"/>
  <c r="Z42" i="13"/>
  <c r="Z40" i="13"/>
  <c r="AH44" i="13"/>
  <c r="AH42" i="13"/>
  <c r="AH40" i="13"/>
  <c r="AT44" i="13"/>
  <c r="AT42" i="13"/>
  <c r="AT40" i="13"/>
  <c r="U64" i="13"/>
  <c r="U62" i="13"/>
  <c r="U60" i="13"/>
  <c r="Y64" i="13"/>
  <c r="Y62" i="13"/>
  <c r="Y60" i="13"/>
  <c r="AA63" i="13"/>
  <c r="AA61" i="13"/>
  <c r="AI63" i="13"/>
  <c r="AI61" i="13"/>
  <c r="AU63" i="13"/>
  <c r="AU61" i="13"/>
  <c r="U43" i="13"/>
  <c r="U41" i="13"/>
  <c r="Y43" i="13"/>
  <c r="Y41" i="13"/>
  <c r="AA44" i="13"/>
  <c r="AA42" i="13"/>
  <c r="AA40" i="13"/>
  <c r="AI44" i="13"/>
  <c r="AI42" i="13"/>
  <c r="AI40" i="13"/>
  <c r="AU44" i="13"/>
  <c r="AU42" i="13"/>
  <c r="AU40" i="13"/>
  <c r="T63" i="13"/>
  <c r="T61" i="13"/>
  <c r="Z64" i="13"/>
  <c r="Z62" i="13"/>
  <c r="Z60" i="13"/>
  <c r="AH64" i="13"/>
  <c r="AH62" i="13"/>
  <c r="AH60" i="13"/>
  <c r="AT63" i="13"/>
  <c r="AT61" i="13"/>
  <c r="C276" i="8"/>
  <c r="C275" i="8"/>
  <c r="C274" i="8"/>
  <c r="C273" i="8"/>
  <c r="C272" i="8"/>
  <c r="C271" i="8"/>
  <c r="C270" i="8"/>
  <c r="C269" i="8"/>
  <c r="C268" i="8"/>
  <c r="C267" i="8"/>
  <c r="C266" i="8"/>
  <c r="C265" i="8"/>
  <c r="C264" i="8"/>
  <c r="C263" i="8"/>
  <c r="C262" i="8"/>
  <c r="C261" i="8"/>
  <c r="C255" i="8"/>
  <c r="C254" i="8"/>
  <c r="C253" i="8"/>
  <c r="C252" i="8"/>
  <c r="C251" i="8"/>
  <c r="C250" i="8"/>
  <c r="C249" i="8"/>
  <c r="C248" i="8"/>
  <c r="C247" i="8"/>
  <c r="C246" i="8"/>
  <c r="C245" i="8"/>
  <c r="C244" i="8"/>
  <c r="C243" i="8"/>
  <c r="C242" i="8"/>
  <c r="C241" i="8"/>
  <c r="C240" i="8"/>
  <c r="C233" i="8"/>
  <c r="C232" i="8"/>
  <c r="C231" i="8"/>
  <c r="C230" i="8"/>
  <c r="C229" i="8"/>
  <c r="C228" i="8"/>
  <c r="C227" i="8"/>
  <c r="C226" i="8"/>
  <c r="C225" i="8"/>
  <c r="C224" i="8"/>
  <c r="C223" i="8"/>
  <c r="C222" i="8"/>
  <c r="C221" i="8"/>
  <c r="C220" i="8"/>
  <c r="C219" i="8"/>
  <c r="C218" i="8"/>
  <c r="C212" i="8"/>
  <c r="C211" i="8"/>
  <c r="C210" i="8"/>
  <c r="C209" i="8"/>
  <c r="C208" i="8"/>
  <c r="C207" i="8"/>
  <c r="C206" i="8"/>
  <c r="C205" i="8"/>
  <c r="C204" i="8"/>
  <c r="C203" i="8"/>
  <c r="C202" i="8"/>
  <c r="C201" i="8"/>
  <c r="C200" i="8"/>
  <c r="C199" i="8"/>
  <c r="C198" i="8"/>
  <c r="C197" i="8"/>
  <c r="C190" i="8"/>
  <c r="C189" i="8"/>
  <c r="C188" i="8"/>
  <c r="C187" i="8"/>
  <c r="C186" i="8"/>
  <c r="C185" i="8"/>
  <c r="C184" i="8"/>
  <c r="C183" i="8"/>
  <c r="C182" i="8"/>
  <c r="C181" i="8"/>
  <c r="C180" i="8"/>
  <c r="C179" i="8"/>
  <c r="C178" i="8"/>
  <c r="C177" i="8"/>
  <c r="C176" i="8"/>
  <c r="C175" i="8"/>
  <c r="C169" i="8"/>
  <c r="C168" i="8"/>
  <c r="C167" i="8"/>
  <c r="C166" i="8"/>
  <c r="C165" i="8"/>
  <c r="C164" i="8"/>
  <c r="C163" i="8"/>
  <c r="C162" i="8"/>
  <c r="C161" i="8"/>
  <c r="C160" i="8"/>
  <c r="C159" i="8"/>
  <c r="C158" i="8"/>
  <c r="C157" i="8"/>
  <c r="C156" i="8"/>
  <c r="C155" i="8"/>
  <c r="C154" i="8"/>
  <c r="C147" i="8"/>
  <c r="C146" i="8"/>
  <c r="C145" i="8"/>
  <c r="C144" i="8"/>
  <c r="C143" i="8"/>
  <c r="C142" i="8"/>
  <c r="C141" i="8"/>
  <c r="C140" i="8"/>
  <c r="C139" i="8"/>
  <c r="C138" i="8"/>
  <c r="C137" i="8"/>
  <c r="C136" i="8"/>
  <c r="C135" i="8"/>
  <c r="C134" i="8"/>
  <c r="C133" i="8"/>
  <c r="C132" i="8"/>
  <c r="C126" i="8"/>
  <c r="C125" i="8"/>
  <c r="C124" i="8"/>
  <c r="C123" i="8"/>
  <c r="C122" i="8"/>
  <c r="C121" i="8"/>
  <c r="C120" i="8"/>
  <c r="C119" i="8"/>
  <c r="C118" i="8"/>
  <c r="C117" i="8"/>
  <c r="C116" i="8"/>
  <c r="C115" i="8"/>
  <c r="C114" i="8"/>
  <c r="C113" i="8"/>
  <c r="C112" i="8"/>
  <c r="C111" i="8"/>
  <c r="C100" i="8"/>
  <c r="C101" i="8"/>
  <c r="C102" i="8"/>
  <c r="C103" i="8"/>
  <c r="C104" i="8"/>
  <c r="C79" i="8"/>
  <c r="C80" i="8"/>
  <c r="C81" i="8"/>
  <c r="C82" i="8"/>
  <c r="C83" i="8"/>
  <c r="C99" i="8"/>
  <c r="C98" i="8"/>
  <c r="C97" i="8"/>
  <c r="C96" i="8"/>
  <c r="C95" i="8"/>
  <c r="C94" i="8"/>
  <c r="C93" i="8"/>
  <c r="C92" i="8"/>
  <c r="C91" i="8"/>
  <c r="C90" i="8"/>
  <c r="C89" i="8"/>
  <c r="C69" i="8"/>
  <c r="C70" i="8"/>
  <c r="C71" i="8"/>
  <c r="C72" i="8"/>
  <c r="C73" i="8"/>
  <c r="C74" i="8"/>
  <c r="C75" i="8"/>
  <c r="C76" i="8"/>
  <c r="C77" i="8"/>
  <c r="C78" i="8"/>
  <c r="C68" i="8"/>
  <c r="AM40" i="13" l="1"/>
  <c r="AM42" i="13"/>
  <c r="AM44" i="13"/>
  <c r="AM41" i="13"/>
  <c r="AM43" i="13"/>
  <c r="G192" i="5"/>
  <c r="G171" i="5"/>
  <c r="G149" i="5"/>
  <c r="G128" i="5"/>
  <c r="G106" i="5"/>
  <c r="G85" i="5"/>
  <c r="F214" i="5"/>
  <c r="G214" i="5"/>
  <c r="G235" i="5"/>
  <c r="G257" i="5"/>
  <c r="G274" i="5"/>
  <c r="G275" i="5"/>
  <c r="G276" i="5"/>
  <c r="G277" i="5"/>
  <c r="G278" i="5"/>
  <c r="G253" i="5"/>
  <c r="G254" i="5"/>
  <c r="G255" i="5"/>
  <c r="G256" i="5"/>
  <c r="G231" i="5"/>
  <c r="G232" i="5"/>
  <c r="G233" i="5"/>
  <c r="G234" i="5"/>
  <c r="G210" i="5"/>
  <c r="G211" i="5"/>
  <c r="G212" i="5"/>
  <c r="G213" i="5"/>
  <c r="G188" i="5"/>
  <c r="G189" i="5"/>
  <c r="G190" i="5"/>
  <c r="G191" i="5"/>
  <c r="G167" i="5"/>
  <c r="G168" i="5"/>
  <c r="G169" i="5"/>
  <c r="G170" i="5"/>
  <c r="G145" i="5"/>
  <c r="G146" i="5"/>
  <c r="G147" i="5"/>
  <c r="G148" i="5"/>
  <c r="G124" i="5"/>
  <c r="G125" i="5"/>
  <c r="G126" i="5"/>
  <c r="G127" i="5"/>
  <c r="G102" i="5"/>
  <c r="G103" i="5"/>
  <c r="G61" i="5" s="1"/>
  <c r="G104" i="5"/>
  <c r="G105" i="5"/>
  <c r="G63" i="5" s="1"/>
  <c r="G81" i="5"/>
  <c r="G82" i="5"/>
  <c r="G83" i="5"/>
  <c r="G84" i="5"/>
  <c r="G40" i="5"/>
  <c r="G41" i="5"/>
  <c r="G42" i="5"/>
  <c r="G43" i="5"/>
  <c r="G62" i="5" l="1"/>
  <c r="G60" i="5"/>
  <c r="G44" i="5"/>
  <c r="G64" i="5"/>
  <c r="C77" i="4"/>
  <c r="C80" i="13" s="1"/>
  <c r="D77" i="4"/>
  <c r="D80" i="13" s="1"/>
  <c r="E77" i="4"/>
  <c r="E80" i="13" s="1"/>
  <c r="F77" i="4"/>
  <c r="F80" i="13" s="1"/>
  <c r="G77" i="4"/>
  <c r="G80" i="13" s="1"/>
  <c r="H77" i="4"/>
  <c r="H80" i="13" s="1"/>
  <c r="I77" i="4"/>
  <c r="I80" i="13" s="1"/>
  <c r="J77" i="4"/>
  <c r="J80" i="13" s="1"/>
  <c r="K77" i="4"/>
  <c r="K80" i="13" s="1"/>
  <c r="L77" i="4"/>
  <c r="L80" i="13" s="1"/>
  <c r="M77" i="4"/>
  <c r="M80" i="13" s="1"/>
  <c r="N77" i="4"/>
  <c r="N80" i="13" s="1"/>
  <c r="O77" i="4"/>
  <c r="O80" i="13" s="1"/>
  <c r="P77" i="4"/>
  <c r="P80" i="13" s="1"/>
  <c r="Q77" i="4"/>
  <c r="Q80" i="13" s="1"/>
  <c r="R77" i="4"/>
  <c r="R80" i="13" s="1"/>
  <c r="S77" i="4"/>
  <c r="S80" i="13" s="1"/>
  <c r="T77" i="4"/>
  <c r="T80" i="13" s="1"/>
  <c r="U77" i="4"/>
  <c r="U80" i="13" s="1"/>
  <c r="V77" i="4"/>
  <c r="V80" i="13" s="1"/>
  <c r="W77" i="4"/>
  <c r="W80" i="13" s="1"/>
  <c r="X77" i="4"/>
  <c r="X80" i="13" s="1"/>
  <c r="Y77" i="4"/>
  <c r="Y80" i="13" s="1"/>
  <c r="Z77" i="4"/>
  <c r="Z80" i="13" s="1"/>
  <c r="AA77" i="4"/>
  <c r="AA80" i="13" s="1"/>
  <c r="AB77" i="4"/>
  <c r="AB80" i="13" s="1"/>
  <c r="AC77" i="4"/>
  <c r="AC80" i="13" s="1"/>
  <c r="AD77" i="4"/>
  <c r="AD80" i="13" s="1"/>
  <c r="AE77" i="4"/>
  <c r="AE80" i="13" s="1"/>
  <c r="AF77" i="4"/>
  <c r="AF80" i="13" s="1"/>
  <c r="AG77" i="4"/>
  <c r="AG80" i="13" s="1"/>
  <c r="AH77" i="4"/>
  <c r="AH80" i="13" s="1"/>
  <c r="AI77" i="4"/>
  <c r="AI80" i="13" s="1"/>
  <c r="AJ77" i="4"/>
  <c r="AJ80" i="13" s="1"/>
  <c r="AK77" i="4"/>
  <c r="AK80" i="13" s="1"/>
  <c r="AL77" i="4"/>
  <c r="AL80" i="13" s="1"/>
  <c r="AM77" i="4"/>
  <c r="AN77" i="4"/>
  <c r="AN80" i="13" s="1"/>
  <c r="AO77" i="4"/>
  <c r="AO80" i="13" s="1"/>
  <c r="AP77" i="4"/>
  <c r="AP80" i="13" s="1"/>
  <c r="AQ77" i="4"/>
  <c r="AQ80" i="13" s="1"/>
  <c r="AR77" i="4"/>
  <c r="AR80" i="13" s="1"/>
  <c r="AS77" i="4"/>
  <c r="AS80" i="13" s="1"/>
  <c r="AT77" i="4"/>
  <c r="AT80" i="13" s="1"/>
  <c r="AU77" i="4"/>
  <c r="AU80" i="13" s="1"/>
  <c r="AV77" i="4"/>
  <c r="AV80" i="13" s="1"/>
  <c r="C57" i="4"/>
  <c r="E38" i="4"/>
  <c r="E278" i="5"/>
  <c r="E257" i="5"/>
  <c r="E235" i="5"/>
  <c r="E214" i="5"/>
  <c r="E192" i="5"/>
  <c r="E171" i="5"/>
  <c r="E149" i="5"/>
  <c r="E128" i="5"/>
  <c r="E106" i="5"/>
  <c r="AC214" i="5"/>
  <c r="Z214" i="5"/>
  <c r="AI214" i="5"/>
  <c r="AL214" i="5"/>
  <c r="W214" i="5"/>
  <c r="AF214" i="5"/>
  <c r="K214" i="5"/>
  <c r="T214" i="5"/>
  <c r="I214" i="5"/>
  <c r="O214" i="5"/>
  <c r="M214" i="5"/>
  <c r="Q214" i="5"/>
  <c r="AM80" i="13" l="1"/>
  <c r="E80" i="5"/>
  <c r="F260" i="5"/>
  <c r="F261" i="5"/>
  <c r="F262" i="5"/>
  <c r="F263" i="5"/>
  <c r="F264" i="5"/>
  <c r="F265" i="5"/>
  <c r="F266" i="5"/>
  <c r="F267" i="5"/>
  <c r="F268" i="5"/>
  <c r="F269" i="5"/>
  <c r="F270" i="5"/>
  <c r="F271" i="5"/>
  <c r="F272" i="5"/>
  <c r="F273" i="5"/>
  <c r="F274" i="5"/>
  <c r="F275" i="5"/>
  <c r="F276" i="5"/>
  <c r="F277" i="5"/>
  <c r="F278" i="5"/>
  <c r="F259" i="5"/>
  <c r="F239" i="5"/>
  <c r="F240" i="5"/>
  <c r="F241" i="5"/>
  <c r="F242" i="5"/>
  <c r="F243" i="5"/>
  <c r="F244" i="5"/>
  <c r="F245" i="5"/>
  <c r="F246" i="5"/>
  <c r="F247" i="5"/>
  <c r="F248" i="5"/>
  <c r="F249" i="5"/>
  <c r="F250" i="5"/>
  <c r="F251" i="5"/>
  <c r="F252" i="5"/>
  <c r="F253" i="5"/>
  <c r="F254" i="5"/>
  <c r="F255" i="5"/>
  <c r="F256" i="5"/>
  <c r="F257" i="5"/>
  <c r="F238" i="5"/>
  <c r="F217" i="5"/>
  <c r="F218" i="5"/>
  <c r="F219" i="5"/>
  <c r="F220" i="5"/>
  <c r="F221" i="5"/>
  <c r="F222" i="5"/>
  <c r="F223" i="5"/>
  <c r="F224" i="5"/>
  <c r="F225" i="5"/>
  <c r="F226" i="5"/>
  <c r="F227" i="5"/>
  <c r="F228" i="5"/>
  <c r="F229" i="5"/>
  <c r="F230" i="5"/>
  <c r="F231" i="5"/>
  <c r="F232" i="5"/>
  <c r="F233" i="5"/>
  <c r="F234" i="5"/>
  <c r="F235" i="5"/>
  <c r="F216" i="5"/>
  <c r="F196" i="5"/>
  <c r="F197" i="5"/>
  <c r="F198" i="5"/>
  <c r="F199" i="5"/>
  <c r="F200" i="5"/>
  <c r="F201" i="5"/>
  <c r="F202" i="5"/>
  <c r="F203" i="5"/>
  <c r="F204" i="5"/>
  <c r="F205" i="5"/>
  <c r="F206" i="5"/>
  <c r="F207" i="5"/>
  <c r="F208" i="5"/>
  <c r="F209" i="5"/>
  <c r="F210" i="5"/>
  <c r="F211" i="5"/>
  <c r="F212" i="5"/>
  <c r="F213" i="5"/>
  <c r="F195" i="5"/>
  <c r="F174" i="5"/>
  <c r="F175" i="5"/>
  <c r="F176" i="5"/>
  <c r="F177" i="5"/>
  <c r="F178" i="5"/>
  <c r="F179" i="5"/>
  <c r="F180" i="5"/>
  <c r="F181" i="5"/>
  <c r="F182" i="5"/>
  <c r="F183" i="5"/>
  <c r="F184" i="5"/>
  <c r="F185" i="5"/>
  <c r="F186" i="5"/>
  <c r="F187" i="5"/>
  <c r="F188" i="5"/>
  <c r="F189" i="5"/>
  <c r="F190" i="5"/>
  <c r="F191" i="5"/>
  <c r="F192" i="5"/>
  <c r="F173" i="5"/>
  <c r="F153" i="5"/>
  <c r="F154" i="5"/>
  <c r="F155" i="5"/>
  <c r="F156" i="5"/>
  <c r="F157" i="5"/>
  <c r="F158" i="5"/>
  <c r="F159" i="5"/>
  <c r="F160" i="5"/>
  <c r="F161" i="5"/>
  <c r="F162" i="5"/>
  <c r="F163" i="5"/>
  <c r="F164" i="5"/>
  <c r="F165" i="5"/>
  <c r="F166" i="5"/>
  <c r="F167" i="5"/>
  <c r="F168" i="5"/>
  <c r="F169" i="5"/>
  <c r="F170" i="5"/>
  <c r="F171" i="5"/>
  <c r="F152" i="5"/>
  <c r="F131" i="5"/>
  <c r="F132" i="5"/>
  <c r="F133" i="5"/>
  <c r="F134" i="5"/>
  <c r="F135" i="5"/>
  <c r="F136" i="5"/>
  <c r="F137" i="5"/>
  <c r="F138" i="5"/>
  <c r="F139" i="5"/>
  <c r="F140" i="5"/>
  <c r="F141" i="5"/>
  <c r="F142" i="5"/>
  <c r="F143" i="5"/>
  <c r="F144" i="5"/>
  <c r="F145" i="5"/>
  <c r="F146" i="5"/>
  <c r="F147" i="5"/>
  <c r="F148" i="5"/>
  <c r="F149" i="5"/>
  <c r="F130" i="5"/>
  <c r="F110" i="5"/>
  <c r="F111" i="5"/>
  <c r="F112" i="5"/>
  <c r="F113" i="5"/>
  <c r="F114" i="5"/>
  <c r="F115" i="5"/>
  <c r="F116" i="5"/>
  <c r="F117" i="5"/>
  <c r="F118" i="5"/>
  <c r="F119" i="5"/>
  <c r="F120" i="5"/>
  <c r="F121" i="5"/>
  <c r="F122" i="5"/>
  <c r="F123" i="5"/>
  <c r="F124" i="5"/>
  <c r="F125" i="5"/>
  <c r="F126" i="5"/>
  <c r="F127" i="5"/>
  <c r="F128" i="5"/>
  <c r="F109" i="5"/>
  <c r="F88" i="5"/>
  <c r="F89" i="5"/>
  <c r="F90" i="5"/>
  <c r="F91" i="5"/>
  <c r="F92" i="5"/>
  <c r="F93" i="5"/>
  <c r="F94" i="5"/>
  <c r="F95" i="5"/>
  <c r="F96" i="5"/>
  <c r="F97" i="5"/>
  <c r="F98" i="5"/>
  <c r="F99" i="5"/>
  <c r="F100" i="5"/>
  <c r="F101" i="5"/>
  <c r="F102" i="5"/>
  <c r="F103" i="5"/>
  <c r="F104" i="5"/>
  <c r="F105" i="5"/>
  <c r="F106" i="5"/>
  <c r="F87" i="5"/>
  <c r="F67" i="5"/>
  <c r="F68" i="5"/>
  <c r="F69" i="5"/>
  <c r="F70" i="5"/>
  <c r="F71" i="5"/>
  <c r="F72" i="5"/>
  <c r="F73" i="5"/>
  <c r="F74" i="5"/>
  <c r="F75" i="5"/>
  <c r="F76" i="5"/>
  <c r="F77" i="5"/>
  <c r="F78" i="5"/>
  <c r="F79" i="5"/>
  <c r="F80" i="5"/>
  <c r="F81" i="5"/>
  <c r="F82" i="5"/>
  <c r="F83" i="5"/>
  <c r="F84" i="5"/>
  <c r="F85" i="5"/>
  <c r="F66" i="5"/>
  <c r="I106" i="5"/>
  <c r="AF235" i="5"/>
  <c r="W235" i="5"/>
  <c r="M278" i="5"/>
  <c r="I235" i="5"/>
  <c r="AF278" i="5"/>
  <c r="AC235" i="5"/>
  <c r="M235" i="5"/>
  <c r="K278" i="5"/>
  <c r="O278" i="5"/>
  <c r="Z235" i="5"/>
  <c r="T235" i="5"/>
  <c r="Q235" i="5"/>
  <c r="AL235" i="5"/>
  <c r="I278" i="5"/>
  <c r="O235" i="5"/>
  <c r="W278" i="5"/>
  <c r="K235" i="5"/>
  <c r="Z278" i="5"/>
  <c r="AI278" i="5"/>
  <c r="AC278" i="5"/>
  <c r="T278" i="5"/>
  <c r="I257" i="5"/>
  <c r="AI235" i="5"/>
  <c r="AL278" i="5"/>
  <c r="Q278" i="5"/>
  <c r="F46" i="5" l="1"/>
  <c r="F42" i="5"/>
  <c r="F62" i="5"/>
  <c r="F60" i="5"/>
  <c r="F58" i="5"/>
  <c r="F56" i="5"/>
  <c r="F54" i="5"/>
  <c r="F52" i="5"/>
  <c r="F50" i="5"/>
  <c r="F48" i="5"/>
  <c r="F33" i="5"/>
  <c r="F37" i="5"/>
  <c r="F29" i="5"/>
  <c r="F39" i="5"/>
  <c r="F35" i="5"/>
  <c r="F31" i="5"/>
  <c r="F27" i="5"/>
  <c r="F43" i="5"/>
  <c r="F41" i="5"/>
  <c r="F63" i="5"/>
  <c r="F61" i="5"/>
  <c r="F59" i="5"/>
  <c r="F57" i="5"/>
  <c r="F55" i="5"/>
  <c r="F53" i="5"/>
  <c r="F51" i="5"/>
  <c r="F49" i="5"/>
  <c r="F47" i="5"/>
  <c r="F40" i="5"/>
  <c r="F38" i="5"/>
  <c r="F36" i="5"/>
  <c r="F34" i="5"/>
  <c r="F32" i="5"/>
  <c r="F30" i="5"/>
  <c r="F28" i="5"/>
  <c r="F26" i="5"/>
  <c r="F44" i="5"/>
  <c r="F64" i="5"/>
  <c r="F86" i="5"/>
  <c r="F107" i="5"/>
  <c r="F129" i="5"/>
  <c r="F150" i="5"/>
  <c r="F172" i="5"/>
  <c r="F193" i="5"/>
  <c r="F215" i="5"/>
  <c r="F236" i="5"/>
  <c r="F258" i="5"/>
  <c r="F279" i="5"/>
  <c r="F45" i="5"/>
  <c r="F25" i="5"/>
  <c r="G71" i="5"/>
  <c r="G72" i="5"/>
  <c r="G73" i="5"/>
  <c r="G74" i="5"/>
  <c r="G75" i="5"/>
  <c r="G76" i="5"/>
  <c r="G77" i="5"/>
  <c r="G78" i="5"/>
  <c r="G79" i="5"/>
  <c r="G80" i="5"/>
  <c r="F12" i="5" l="1"/>
  <c r="C12" i="7" l="1"/>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AS43" i="7"/>
  <c r="AT43" i="7"/>
  <c r="AU43" i="7"/>
  <c r="AV43"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AO44" i="7"/>
  <c r="AP44" i="7"/>
  <c r="AQ44" i="7"/>
  <c r="AR44" i="7"/>
  <c r="AS44" i="7"/>
  <c r="AT44" i="7"/>
  <c r="AU44" i="7"/>
  <c r="AV44"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B2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3" i="7"/>
  <c r="B22" i="7"/>
  <c r="B21" i="7"/>
  <c r="B20" i="7"/>
  <c r="B6" i="7" s="1"/>
  <c r="B19" i="7"/>
  <c r="B16" i="7"/>
  <c r="B15" i="7"/>
  <c r="B14" i="7"/>
  <c r="B13" i="7"/>
  <c r="B12" i="7"/>
  <c r="B9" i="7" l="1"/>
  <c r="B5" i="7"/>
  <c r="B7" i="7"/>
  <c r="B8" i="7"/>
  <c r="B11" i="7"/>
  <c r="B18" i="7"/>
  <c r="AU9" i="7"/>
  <c r="AS9" i="7"/>
  <c r="AQ9" i="7"/>
  <c r="AO9" i="7"/>
  <c r="AM9" i="7"/>
  <c r="AK9" i="7"/>
  <c r="AI9" i="7"/>
  <c r="AG9" i="7"/>
  <c r="AE9" i="7"/>
  <c r="AC9" i="7"/>
  <c r="AA9" i="7"/>
  <c r="Y9" i="7"/>
  <c r="W9" i="7"/>
  <c r="U9" i="7"/>
  <c r="S9" i="7"/>
  <c r="Q9" i="7"/>
  <c r="AV9" i="7"/>
  <c r="AT9" i="7"/>
  <c r="AR9" i="7"/>
  <c r="AP9" i="7"/>
  <c r="AN9" i="7"/>
  <c r="AL9" i="7"/>
  <c r="AJ9" i="7"/>
  <c r="AH9" i="7"/>
  <c r="AF9" i="7"/>
  <c r="AD9" i="7"/>
  <c r="AB9" i="7"/>
  <c r="Z9" i="7"/>
  <c r="X9" i="7"/>
  <c r="V9" i="7"/>
  <c r="T9" i="7"/>
  <c r="R9" i="7"/>
  <c r="AU8" i="7"/>
  <c r="AS8" i="7"/>
  <c r="AQ8" i="7"/>
  <c r="AO8" i="7"/>
  <c r="AM8" i="7"/>
  <c r="AK8" i="7"/>
  <c r="AI8" i="7"/>
  <c r="AG8" i="7"/>
  <c r="AE8" i="7"/>
  <c r="AC8" i="7"/>
  <c r="AA8" i="7"/>
  <c r="Y8" i="7"/>
  <c r="W8" i="7"/>
  <c r="U8" i="7"/>
  <c r="S8" i="7"/>
  <c r="Q8" i="7"/>
  <c r="AV8" i="7"/>
  <c r="AT8" i="7"/>
  <c r="AR8" i="7"/>
  <c r="AP8" i="7"/>
  <c r="AN8" i="7"/>
  <c r="AL8" i="7"/>
  <c r="AJ8" i="7"/>
  <c r="AH8" i="7"/>
  <c r="AF8" i="7"/>
  <c r="AD8" i="7"/>
  <c r="AB8" i="7"/>
  <c r="Z8" i="7"/>
  <c r="X8" i="7"/>
  <c r="V8" i="7"/>
  <c r="T8" i="7"/>
  <c r="R8" i="7"/>
  <c r="AU7" i="7"/>
  <c r="AS7" i="7"/>
  <c r="AQ7" i="7"/>
  <c r="AO7" i="7"/>
  <c r="AM7" i="7"/>
  <c r="AK7" i="7"/>
  <c r="AI7" i="7"/>
  <c r="AG7" i="7"/>
  <c r="AE7" i="7"/>
  <c r="AC7" i="7"/>
  <c r="AA7" i="7"/>
  <c r="Y7" i="7"/>
  <c r="W7" i="7"/>
  <c r="U7" i="7"/>
  <c r="S7" i="7"/>
  <c r="Q7" i="7"/>
  <c r="AV7" i="7"/>
  <c r="AT7" i="7"/>
  <c r="AR7" i="7"/>
  <c r="AP7" i="7"/>
  <c r="AN7" i="7"/>
  <c r="AL7" i="7"/>
  <c r="AJ7" i="7"/>
  <c r="AH7" i="7"/>
  <c r="AF7" i="7"/>
  <c r="AD7" i="7"/>
  <c r="AB7" i="7"/>
  <c r="Z7" i="7"/>
  <c r="X7" i="7"/>
  <c r="V7" i="7"/>
  <c r="T7" i="7"/>
  <c r="R7" i="7"/>
  <c r="AU6" i="7"/>
  <c r="AS6" i="7"/>
  <c r="AQ6" i="7"/>
  <c r="AO6" i="7"/>
  <c r="AM6" i="7"/>
  <c r="AK6" i="7"/>
  <c r="AI6" i="7"/>
  <c r="AG6" i="7"/>
  <c r="AE6" i="7"/>
  <c r="AC6" i="7"/>
  <c r="AA6" i="7"/>
  <c r="Y6" i="7"/>
  <c r="W6" i="7"/>
  <c r="U6" i="7"/>
  <c r="S6" i="7"/>
  <c r="Q6" i="7"/>
  <c r="AV6" i="7"/>
  <c r="AT6" i="7"/>
  <c r="AR6" i="7"/>
  <c r="AP6" i="7"/>
  <c r="AN6" i="7"/>
  <c r="AL6" i="7"/>
  <c r="AJ6" i="7"/>
  <c r="AH6" i="7"/>
  <c r="AF6" i="7"/>
  <c r="AD6" i="7"/>
  <c r="AB6" i="7"/>
  <c r="Z6" i="7"/>
  <c r="X6" i="7"/>
  <c r="V6" i="7"/>
  <c r="T6" i="7"/>
  <c r="R6" i="7"/>
  <c r="AU18" i="7"/>
  <c r="AS18" i="7"/>
  <c r="AQ18" i="7"/>
  <c r="AO18" i="7"/>
  <c r="AM18" i="7"/>
  <c r="AK18" i="7"/>
  <c r="AI18" i="7"/>
  <c r="AG18" i="7"/>
  <c r="AE18" i="7"/>
  <c r="AC18" i="7"/>
  <c r="AA18" i="7"/>
  <c r="Y18" i="7"/>
  <c r="W18" i="7"/>
  <c r="U18" i="7"/>
  <c r="S18" i="7"/>
  <c r="Q18" i="7"/>
  <c r="AU11" i="7"/>
  <c r="AS11" i="7"/>
  <c r="AQ11" i="7"/>
  <c r="AO11" i="7"/>
  <c r="AM11" i="7"/>
  <c r="AK11" i="7"/>
  <c r="AI11" i="7"/>
  <c r="AG11" i="7"/>
  <c r="AE11" i="7"/>
  <c r="AC11" i="7"/>
  <c r="AA11" i="7"/>
  <c r="Y11" i="7"/>
  <c r="W11" i="7"/>
  <c r="U11" i="7"/>
  <c r="S11" i="7"/>
  <c r="Q11" i="7"/>
  <c r="AU5" i="7"/>
  <c r="AS5" i="7"/>
  <c r="AQ5" i="7"/>
  <c r="AO5" i="7"/>
  <c r="AM5" i="7"/>
  <c r="AK5" i="7"/>
  <c r="AI5" i="7"/>
  <c r="AG5" i="7"/>
  <c r="AE5" i="7"/>
  <c r="AC5" i="7"/>
  <c r="AA5" i="7"/>
  <c r="Y5" i="7"/>
  <c r="W5" i="7"/>
  <c r="U5" i="7"/>
  <c r="S5" i="7"/>
  <c r="Q5" i="7"/>
  <c r="AV18" i="7"/>
  <c r="AT18" i="7"/>
  <c r="AR18" i="7"/>
  <c r="AP18" i="7"/>
  <c r="AN18" i="7"/>
  <c r="AL18" i="7"/>
  <c r="AJ18" i="7"/>
  <c r="AH18" i="7"/>
  <c r="AF18" i="7"/>
  <c r="AD18" i="7"/>
  <c r="AB18" i="7"/>
  <c r="Z18" i="7"/>
  <c r="X18" i="7"/>
  <c r="V18" i="7"/>
  <c r="T18" i="7"/>
  <c r="R18" i="7"/>
  <c r="AV11" i="7"/>
  <c r="AT11" i="7"/>
  <c r="AR11" i="7"/>
  <c r="AP11" i="7"/>
  <c r="AN11" i="7"/>
  <c r="AL11" i="7"/>
  <c r="AJ11" i="7"/>
  <c r="AH11" i="7"/>
  <c r="AF11" i="7"/>
  <c r="AD11" i="7"/>
  <c r="AB11" i="7"/>
  <c r="Z11" i="7"/>
  <c r="X11" i="7"/>
  <c r="V11" i="7"/>
  <c r="T11" i="7"/>
  <c r="R11" i="7"/>
  <c r="AV5" i="7"/>
  <c r="AT5" i="7"/>
  <c r="AR5" i="7"/>
  <c r="AP5" i="7"/>
  <c r="AN5" i="7"/>
  <c r="AL5" i="7"/>
  <c r="AJ5" i="7"/>
  <c r="AH5" i="7"/>
  <c r="AF5" i="7"/>
  <c r="AD5" i="7"/>
  <c r="AB5" i="7"/>
  <c r="Z5" i="7"/>
  <c r="X5" i="7"/>
  <c r="V5" i="7"/>
  <c r="T5" i="7"/>
  <c r="R5" i="7"/>
  <c r="O9" i="7"/>
  <c r="M9" i="7"/>
  <c r="K9" i="7"/>
  <c r="I9" i="7"/>
  <c r="G9" i="7"/>
  <c r="E9" i="7"/>
  <c r="C9" i="7"/>
  <c r="P9" i="7"/>
  <c r="N9" i="7"/>
  <c r="L9" i="7"/>
  <c r="J9" i="7"/>
  <c r="H9" i="7"/>
  <c r="F9" i="7"/>
  <c r="D9" i="7"/>
  <c r="O8" i="7"/>
  <c r="M8" i="7"/>
  <c r="K8" i="7"/>
  <c r="I8" i="7"/>
  <c r="G8" i="7"/>
  <c r="E8" i="7"/>
  <c r="C8" i="7"/>
  <c r="P8" i="7"/>
  <c r="N8" i="7"/>
  <c r="L8" i="7"/>
  <c r="J8" i="7"/>
  <c r="H8" i="7"/>
  <c r="F8" i="7"/>
  <c r="D8" i="7"/>
  <c r="O7" i="7"/>
  <c r="M7" i="7"/>
  <c r="K7" i="7"/>
  <c r="I7" i="7"/>
  <c r="G7" i="7"/>
  <c r="E7" i="7"/>
  <c r="C7" i="7"/>
  <c r="P7" i="7"/>
  <c r="N7" i="7"/>
  <c r="L7" i="7"/>
  <c r="J7" i="7"/>
  <c r="H7" i="7"/>
  <c r="F7" i="7"/>
  <c r="D7" i="7"/>
  <c r="O6" i="7"/>
  <c r="M6" i="7"/>
  <c r="K6" i="7"/>
  <c r="I6" i="7"/>
  <c r="G6" i="7"/>
  <c r="E6" i="7"/>
  <c r="C6" i="7"/>
  <c r="P6" i="7"/>
  <c r="N6" i="7"/>
  <c r="L6" i="7"/>
  <c r="J6" i="7"/>
  <c r="H6" i="7"/>
  <c r="F6" i="7"/>
  <c r="D6" i="7"/>
  <c r="O18" i="7"/>
  <c r="M18" i="7"/>
  <c r="K18" i="7"/>
  <c r="I18" i="7"/>
  <c r="G18" i="7"/>
  <c r="E18" i="7"/>
  <c r="C18" i="7"/>
  <c r="O11" i="7"/>
  <c r="M11" i="7"/>
  <c r="K11" i="7"/>
  <c r="I11" i="7"/>
  <c r="G11" i="7"/>
  <c r="E11" i="7"/>
  <c r="C11" i="7"/>
  <c r="O5" i="7"/>
  <c r="M5" i="7"/>
  <c r="K5" i="7"/>
  <c r="I5" i="7"/>
  <c r="G5" i="7"/>
  <c r="E5" i="7"/>
  <c r="C5" i="7"/>
  <c r="P18" i="7"/>
  <c r="N18" i="7"/>
  <c r="L18" i="7"/>
  <c r="J18" i="7"/>
  <c r="H18" i="7"/>
  <c r="F18" i="7"/>
  <c r="D18" i="7"/>
  <c r="P11" i="7"/>
  <c r="N11" i="7"/>
  <c r="L11" i="7"/>
  <c r="J11" i="7"/>
  <c r="H11" i="7"/>
  <c r="H4" i="7" s="1"/>
  <c r="F11" i="7"/>
  <c r="D11" i="7"/>
  <c r="P5" i="7"/>
  <c r="N5" i="7"/>
  <c r="L5" i="7"/>
  <c r="J5" i="7"/>
  <c r="H5" i="7"/>
  <c r="F5" i="7"/>
  <c r="D5" i="7"/>
  <c r="AU4" i="7"/>
  <c r="AS4" i="7"/>
  <c r="AQ4" i="7"/>
  <c r="AO4" i="7"/>
  <c r="AM4" i="7"/>
  <c r="AK4" i="7"/>
  <c r="AI4" i="7"/>
  <c r="AG4" i="7"/>
  <c r="AE4" i="7"/>
  <c r="AC4" i="7"/>
  <c r="AA4" i="7"/>
  <c r="Y4" i="7"/>
  <c r="W4" i="7"/>
  <c r="U4" i="7"/>
  <c r="S4" i="7"/>
  <c r="Q4" i="7"/>
  <c r="M4" i="7"/>
  <c r="E4" i="7"/>
  <c r="AV4" i="7"/>
  <c r="AT4" i="7"/>
  <c r="AR4" i="7"/>
  <c r="AP4" i="7"/>
  <c r="AN4" i="7"/>
  <c r="AL4" i="7"/>
  <c r="AJ4" i="7"/>
  <c r="AH4" i="7"/>
  <c r="AF4" i="7"/>
  <c r="AD4" i="7"/>
  <c r="AB4" i="7"/>
  <c r="Z4" i="7"/>
  <c r="X4" i="7"/>
  <c r="V4" i="7"/>
  <c r="T4" i="7"/>
  <c r="R4" i="7"/>
  <c r="L4" i="7"/>
  <c r="D4" i="7"/>
  <c r="J239" i="4"/>
  <c r="J242" i="13" s="1"/>
  <c r="B4" i="7" l="1"/>
  <c r="P4" i="7"/>
  <c r="I4" i="7"/>
  <c r="F4" i="7"/>
  <c r="J4" i="7"/>
  <c r="N4" i="7"/>
  <c r="C4" i="7"/>
  <c r="G4" i="7"/>
  <c r="K4" i="7"/>
  <c r="O4" i="7"/>
  <c r="D17" i="1"/>
  <c r="T109" i="9"/>
  <c r="S109" i="9"/>
  <c r="I109" i="9"/>
  <c r="H109" i="9"/>
  <c r="T90" i="9"/>
  <c r="S90" i="9"/>
  <c r="I90" i="9"/>
  <c r="H90" i="9"/>
  <c r="T71" i="9"/>
  <c r="S71" i="9"/>
  <c r="I71" i="9"/>
  <c r="H71" i="9"/>
  <c r="T52" i="9"/>
  <c r="S52" i="9"/>
  <c r="I52" i="9"/>
  <c r="H52" i="9"/>
  <c r="T33" i="9"/>
  <c r="S33" i="9"/>
  <c r="I33" i="9"/>
  <c r="H33" i="9"/>
  <c r="T14" i="9"/>
  <c r="S14" i="9"/>
  <c r="I14" i="9"/>
  <c r="H14" i="9"/>
  <c r="Q251" i="4" l="1"/>
  <c r="Q254" i="13" s="1"/>
  <c r="R251" i="4"/>
  <c r="R254" i="13" s="1"/>
  <c r="S251" i="4"/>
  <c r="S254" i="13" s="1"/>
  <c r="T251" i="4"/>
  <c r="T254" i="13" s="1"/>
  <c r="U251" i="4"/>
  <c r="U254" i="13" s="1"/>
  <c r="V251" i="4"/>
  <c r="V254" i="13" s="1"/>
  <c r="W251" i="4"/>
  <c r="W254" i="13" s="1"/>
  <c r="X251" i="4"/>
  <c r="X254" i="13" s="1"/>
  <c r="Y251" i="4"/>
  <c r="Y254" i="13" s="1"/>
  <c r="Z251" i="4"/>
  <c r="Z254" i="13" s="1"/>
  <c r="AA251" i="4"/>
  <c r="AA254" i="13" s="1"/>
  <c r="AB251" i="4"/>
  <c r="AB254" i="13" s="1"/>
  <c r="AC251" i="4"/>
  <c r="AC254" i="13" s="1"/>
  <c r="AD251" i="4"/>
  <c r="AD254" i="13" s="1"/>
  <c r="AE251" i="4"/>
  <c r="AE254" i="13" s="1"/>
  <c r="AF251" i="4"/>
  <c r="AF254" i="13" s="1"/>
  <c r="AG251" i="4"/>
  <c r="AG254" i="13" s="1"/>
  <c r="AH251" i="4"/>
  <c r="AH254" i="13" s="1"/>
  <c r="AI251" i="4"/>
  <c r="AI254" i="13" s="1"/>
  <c r="AJ251" i="4"/>
  <c r="AJ254" i="13" s="1"/>
  <c r="AK251" i="4"/>
  <c r="AK254" i="13" s="1"/>
  <c r="AL251" i="4"/>
  <c r="AL254" i="13" s="1"/>
  <c r="AM251" i="4"/>
  <c r="AM254" i="13" s="1"/>
  <c r="AN251" i="4"/>
  <c r="AN254" i="13" s="1"/>
  <c r="AO251" i="4"/>
  <c r="AO254" i="13" s="1"/>
  <c r="AP251" i="4"/>
  <c r="AP254" i="13" s="1"/>
  <c r="AQ251" i="4"/>
  <c r="AQ254" i="13" s="1"/>
  <c r="AR251" i="4"/>
  <c r="AR254" i="13" s="1"/>
  <c r="AS251" i="4"/>
  <c r="AS254" i="13" s="1"/>
  <c r="AT251" i="4"/>
  <c r="AT254" i="13" s="1"/>
  <c r="AU251" i="4"/>
  <c r="AU254" i="13" s="1"/>
  <c r="AV251" i="4"/>
  <c r="AV254" i="13" s="1"/>
  <c r="Q252" i="4"/>
  <c r="Q255" i="13" s="1"/>
  <c r="R252" i="4"/>
  <c r="R255" i="13" s="1"/>
  <c r="S252" i="4"/>
  <c r="S255" i="13" s="1"/>
  <c r="T252" i="4"/>
  <c r="T255" i="13" s="1"/>
  <c r="U252" i="4"/>
  <c r="U255" i="13" s="1"/>
  <c r="V252" i="4"/>
  <c r="V255" i="13" s="1"/>
  <c r="W252" i="4"/>
  <c r="W255" i="13" s="1"/>
  <c r="X252" i="4"/>
  <c r="X255" i="13" s="1"/>
  <c r="Y252" i="4"/>
  <c r="Y255" i="13" s="1"/>
  <c r="Z252" i="4"/>
  <c r="Z255" i="13" s="1"/>
  <c r="AA252" i="4"/>
  <c r="AA255" i="13" s="1"/>
  <c r="AB252" i="4"/>
  <c r="AB255" i="13" s="1"/>
  <c r="AC252" i="4"/>
  <c r="AC255" i="13" s="1"/>
  <c r="AD252" i="4"/>
  <c r="AD255" i="13" s="1"/>
  <c r="AE252" i="4"/>
  <c r="AE255" i="13" s="1"/>
  <c r="AF252" i="4"/>
  <c r="AF255" i="13" s="1"/>
  <c r="AG252" i="4"/>
  <c r="AG255" i="13" s="1"/>
  <c r="AH252" i="4"/>
  <c r="AH255" i="13" s="1"/>
  <c r="AI252" i="4"/>
  <c r="AI255" i="13" s="1"/>
  <c r="AJ252" i="4"/>
  <c r="AJ255" i="13" s="1"/>
  <c r="AK252" i="4"/>
  <c r="AK255" i="13" s="1"/>
  <c r="AL252" i="4"/>
  <c r="AL255" i="13" s="1"/>
  <c r="AM252" i="4"/>
  <c r="AM255" i="13" s="1"/>
  <c r="AN252" i="4"/>
  <c r="AN255" i="13" s="1"/>
  <c r="AO252" i="4"/>
  <c r="AO255" i="13" s="1"/>
  <c r="AP252" i="4"/>
  <c r="AP255" i="13" s="1"/>
  <c r="AQ252" i="4"/>
  <c r="AQ255" i="13" s="1"/>
  <c r="AR252" i="4"/>
  <c r="AR255" i="13" s="1"/>
  <c r="AS252" i="4"/>
  <c r="AS255" i="13" s="1"/>
  <c r="AT252" i="4"/>
  <c r="AT255" i="13" s="1"/>
  <c r="AU252" i="4"/>
  <c r="AU255" i="13" s="1"/>
  <c r="AV252" i="4"/>
  <c r="AV255" i="13" s="1"/>
  <c r="Q253" i="4"/>
  <c r="Q256" i="13" s="1"/>
  <c r="R253" i="4"/>
  <c r="R256" i="13" s="1"/>
  <c r="S253" i="4"/>
  <c r="S256" i="13" s="1"/>
  <c r="T253" i="4"/>
  <c r="T256" i="13" s="1"/>
  <c r="U253" i="4"/>
  <c r="U256" i="13" s="1"/>
  <c r="V253" i="4"/>
  <c r="V256" i="13" s="1"/>
  <c r="W253" i="4"/>
  <c r="W256" i="13" s="1"/>
  <c r="X253" i="4"/>
  <c r="X256" i="13" s="1"/>
  <c r="Y253" i="4"/>
  <c r="Y256" i="13" s="1"/>
  <c r="Z253" i="4"/>
  <c r="Z256" i="13" s="1"/>
  <c r="AA253" i="4"/>
  <c r="AA256" i="13" s="1"/>
  <c r="AB253" i="4"/>
  <c r="AB256" i="13" s="1"/>
  <c r="AC253" i="4"/>
  <c r="AC256" i="13" s="1"/>
  <c r="AD253" i="4"/>
  <c r="AD256" i="13" s="1"/>
  <c r="AE253" i="4"/>
  <c r="AE256" i="13" s="1"/>
  <c r="AF253" i="4"/>
  <c r="AF256" i="13" s="1"/>
  <c r="AG253" i="4"/>
  <c r="AG256" i="13" s="1"/>
  <c r="AH253" i="4"/>
  <c r="AH256" i="13" s="1"/>
  <c r="AI253" i="4"/>
  <c r="AI256" i="13" s="1"/>
  <c r="AJ253" i="4"/>
  <c r="AJ256" i="13" s="1"/>
  <c r="AK253" i="4"/>
  <c r="AK256" i="13" s="1"/>
  <c r="AL253" i="4"/>
  <c r="AL256" i="13" s="1"/>
  <c r="AM253" i="4"/>
  <c r="AM256" i="13" s="1"/>
  <c r="AN253" i="4"/>
  <c r="AN256" i="13" s="1"/>
  <c r="AO253" i="4"/>
  <c r="AO256" i="13" s="1"/>
  <c r="AP253" i="4"/>
  <c r="AP256" i="13" s="1"/>
  <c r="AQ253" i="4"/>
  <c r="AQ256" i="13" s="1"/>
  <c r="AR253" i="4"/>
  <c r="AR256" i="13" s="1"/>
  <c r="AS253" i="4"/>
  <c r="AS256" i="13" s="1"/>
  <c r="AT253" i="4"/>
  <c r="AT256" i="13" s="1"/>
  <c r="AU253" i="4"/>
  <c r="AU256" i="13" s="1"/>
  <c r="AV253" i="4"/>
  <c r="AV256" i="13" s="1"/>
  <c r="Q254" i="4"/>
  <c r="Q257" i="13" s="1"/>
  <c r="R254" i="4"/>
  <c r="R257" i="13" s="1"/>
  <c r="S254" i="4"/>
  <c r="S257" i="13" s="1"/>
  <c r="T254" i="4"/>
  <c r="T257" i="13" s="1"/>
  <c r="U254" i="4"/>
  <c r="U257" i="13" s="1"/>
  <c r="V254" i="4"/>
  <c r="V257" i="13" s="1"/>
  <c r="W254" i="4"/>
  <c r="W257" i="13" s="1"/>
  <c r="X254" i="4"/>
  <c r="X257" i="13" s="1"/>
  <c r="Y254" i="4"/>
  <c r="Y257" i="13" s="1"/>
  <c r="Z254" i="4"/>
  <c r="Z257" i="13" s="1"/>
  <c r="AA254" i="4"/>
  <c r="AA257" i="13" s="1"/>
  <c r="AB254" i="4"/>
  <c r="AB257" i="13" s="1"/>
  <c r="AC254" i="4"/>
  <c r="AC257" i="13" s="1"/>
  <c r="AD254" i="4"/>
  <c r="AD257" i="13" s="1"/>
  <c r="AE254" i="4"/>
  <c r="AE257" i="13" s="1"/>
  <c r="AF254" i="4"/>
  <c r="AF257" i="13" s="1"/>
  <c r="AG254" i="4"/>
  <c r="AG257" i="13" s="1"/>
  <c r="AH254" i="4"/>
  <c r="AH257" i="13" s="1"/>
  <c r="AI254" i="4"/>
  <c r="AI257" i="13" s="1"/>
  <c r="AJ254" i="4"/>
  <c r="AJ257" i="13" s="1"/>
  <c r="AK254" i="4"/>
  <c r="AK257" i="13" s="1"/>
  <c r="AL254" i="4"/>
  <c r="AL257" i="13" s="1"/>
  <c r="AM254" i="4"/>
  <c r="AM257" i="13" s="1"/>
  <c r="AN254" i="4"/>
  <c r="AN257" i="13" s="1"/>
  <c r="AO254" i="4"/>
  <c r="AO257" i="13" s="1"/>
  <c r="AP254" i="4"/>
  <c r="AP257" i="13" s="1"/>
  <c r="AQ254" i="4"/>
  <c r="AQ257" i="13" s="1"/>
  <c r="AR254" i="4"/>
  <c r="AR257" i="13" s="1"/>
  <c r="AS254" i="4"/>
  <c r="AS257" i="13" s="1"/>
  <c r="AT254" i="4"/>
  <c r="AT257" i="13" s="1"/>
  <c r="AU254" i="4"/>
  <c r="AU257" i="13" s="1"/>
  <c r="AV254" i="4"/>
  <c r="AV257" i="13" s="1"/>
  <c r="Q255" i="4"/>
  <c r="Q258" i="13" s="1"/>
  <c r="R255" i="4"/>
  <c r="R258" i="13" s="1"/>
  <c r="S255" i="4"/>
  <c r="S258" i="13" s="1"/>
  <c r="T255" i="4"/>
  <c r="T258" i="13" s="1"/>
  <c r="U255" i="4"/>
  <c r="U258" i="13" s="1"/>
  <c r="V255" i="4"/>
  <c r="V258" i="13" s="1"/>
  <c r="W255" i="4"/>
  <c r="W258" i="13" s="1"/>
  <c r="X255" i="4"/>
  <c r="X258" i="13" s="1"/>
  <c r="Y255" i="4"/>
  <c r="Y258" i="13" s="1"/>
  <c r="Z255" i="4"/>
  <c r="Z258" i="13" s="1"/>
  <c r="AA255" i="4"/>
  <c r="AA258" i="13" s="1"/>
  <c r="AB255" i="4"/>
  <c r="AB258" i="13" s="1"/>
  <c r="AC255" i="4"/>
  <c r="AC258" i="13" s="1"/>
  <c r="AD255" i="4"/>
  <c r="AD258" i="13" s="1"/>
  <c r="AE255" i="4"/>
  <c r="AE258" i="13" s="1"/>
  <c r="AF255" i="4"/>
  <c r="AF258" i="13" s="1"/>
  <c r="AG255" i="4"/>
  <c r="AG258" i="13" s="1"/>
  <c r="AH255" i="4"/>
  <c r="AH258" i="13" s="1"/>
  <c r="AI255" i="4"/>
  <c r="AI258" i="13" s="1"/>
  <c r="AJ255" i="4"/>
  <c r="AJ258" i="13" s="1"/>
  <c r="AK255" i="4"/>
  <c r="AK258" i="13" s="1"/>
  <c r="AL255" i="4"/>
  <c r="AL258" i="13" s="1"/>
  <c r="AM255" i="4"/>
  <c r="AM258" i="13" s="1"/>
  <c r="AN255" i="4"/>
  <c r="AN258" i="13" s="1"/>
  <c r="AO255" i="4"/>
  <c r="AO258" i="13" s="1"/>
  <c r="AP255" i="4"/>
  <c r="AP258" i="13" s="1"/>
  <c r="AQ255" i="4"/>
  <c r="AQ258" i="13" s="1"/>
  <c r="AR255" i="4"/>
  <c r="AR258" i="13" s="1"/>
  <c r="AS255" i="4"/>
  <c r="AS258" i="13" s="1"/>
  <c r="AT255" i="4"/>
  <c r="AT258" i="13" s="1"/>
  <c r="AU255" i="4"/>
  <c r="AU258" i="13" s="1"/>
  <c r="AV255" i="4"/>
  <c r="AV258" i="13" s="1"/>
  <c r="Q256" i="4"/>
  <c r="Q259" i="13" s="1"/>
  <c r="R256" i="4"/>
  <c r="R259" i="13" s="1"/>
  <c r="S256" i="4"/>
  <c r="S259" i="13" s="1"/>
  <c r="T256" i="4"/>
  <c r="T259" i="13" s="1"/>
  <c r="U256" i="4"/>
  <c r="U259" i="13" s="1"/>
  <c r="V256" i="4"/>
  <c r="V259" i="13" s="1"/>
  <c r="W256" i="4"/>
  <c r="W259" i="13" s="1"/>
  <c r="X256" i="4"/>
  <c r="X259" i="13" s="1"/>
  <c r="Y256" i="4"/>
  <c r="Y259" i="13" s="1"/>
  <c r="Z256" i="4"/>
  <c r="Z259" i="13" s="1"/>
  <c r="AA256" i="4"/>
  <c r="AA259" i="13" s="1"/>
  <c r="AB256" i="4"/>
  <c r="AB259" i="13" s="1"/>
  <c r="AC256" i="4"/>
  <c r="AC259" i="13" s="1"/>
  <c r="AD256" i="4"/>
  <c r="AD259" i="13" s="1"/>
  <c r="AE256" i="4"/>
  <c r="AE259" i="13" s="1"/>
  <c r="AF256" i="4"/>
  <c r="AF259" i="13" s="1"/>
  <c r="AG256" i="4"/>
  <c r="AG259" i="13" s="1"/>
  <c r="AH256" i="4"/>
  <c r="AH259" i="13" s="1"/>
  <c r="AI256" i="4"/>
  <c r="AI259" i="13" s="1"/>
  <c r="AJ256" i="4"/>
  <c r="AJ259" i="13" s="1"/>
  <c r="AK256" i="4"/>
  <c r="AK259" i="13" s="1"/>
  <c r="AL256" i="4"/>
  <c r="AL259" i="13" s="1"/>
  <c r="AM256" i="4"/>
  <c r="AM259" i="13" s="1"/>
  <c r="AN256" i="4"/>
  <c r="AN259" i="13" s="1"/>
  <c r="AO256" i="4"/>
  <c r="AO259" i="13" s="1"/>
  <c r="AP256" i="4"/>
  <c r="AP259" i="13" s="1"/>
  <c r="AQ256" i="4"/>
  <c r="AQ259" i="13" s="1"/>
  <c r="AR256" i="4"/>
  <c r="AR259" i="13" s="1"/>
  <c r="AS256" i="4"/>
  <c r="AS259" i="13" s="1"/>
  <c r="AT256" i="4"/>
  <c r="AT259" i="13" s="1"/>
  <c r="AU256" i="4"/>
  <c r="AU259" i="13" s="1"/>
  <c r="AV256" i="4"/>
  <c r="AV259" i="13" s="1"/>
  <c r="Q257" i="4"/>
  <c r="Q260" i="13" s="1"/>
  <c r="R257" i="4"/>
  <c r="R260" i="13" s="1"/>
  <c r="S257" i="4"/>
  <c r="S260" i="13" s="1"/>
  <c r="T257" i="4"/>
  <c r="T260" i="13" s="1"/>
  <c r="U257" i="4"/>
  <c r="U260" i="13" s="1"/>
  <c r="V257" i="4"/>
  <c r="V260" i="13" s="1"/>
  <c r="W257" i="4"/>
  <c r="W260" i="13" s="1"/>
  <c r="X257" i="4"/>
  <c r="X260" i="13" s="1"/>
  <c r="Y257" i="4"/>
  <c r="Y260" i="13" s="1"/>
  <c r="Z257" i="4"/>
  <c r="Z260" i="13" s="1"/>
  <c r="AA257" i="4"/>
  <c r="AA260" i="13" s="1"/>
  <c r="AB257" i="4"/>
  <c r="AB260" i="13" s="1"/>
  <c r="AC257" i="4"/>
  <c r="AC260" i="13" s="1"/>
  <c r="AD257" i="4"/>
  <c r="AD260" i="13" s="1"/>
  <c r="AE257" i="4"/>
  <c r="AE260" i="13" s="1"/>
  <c r="AF257" i="4"/>
  <c r="AF260" i="13" s="1"/>
  <c r="AG257" i="4"/>
  <c r="AG260" i="13" s="1"/>
  <c r="AH257" i="4"/>
  <c r="AH260" i="13" s="1"/>
  <c r="AI257" i="4"/>
  <c r="AI260" i="13" s="1"/>
  <c r="AJ257" i="4"/>
  <c r="AJ260" i="13" s="1"/>
  <c r="AK257" i="4"/>
  <c r="AK260" i="13" s="1"/>
  <c r="AL257" i="4"/>
  <c r="AL260" i="13" s="1"/>
  <c r="AM257" i="4"/>
  <c r="AM260" i="13" s="1"/>
  <c r="AN257" i="4"/>
  <c r="AN260" i="13" s="1"/>
  <c r="AO257" i="4"/>
  <c r="AO260" i="13" s="1"/>
  <c r="AP257" i="4"/>
  <c r="AP260" i="13" s="1"/>
  <c r="AQ257" i="4"/>
  <c r="AQ260" i="13" s="1"/>
  <c r="AR257" i="4"/>
  <c r="AR260" i="13" s="1"/>
  <c r="AS257" i="4"/>
  <c r="AS260" i="13" s="1"/>
  <c r="AT257" i="4"/>
  <c r="AT260" i="13" s="1"/>
  <c r="AU257" i="4"/>
  <c r="AU260" i="13" s="1"/>
  <c r="AV257" i="4"/>
  <c r="AV260" i="13" s="1"/>
  <c r="Q258" i="4"/>
  <c r="Q261" i="13" s="1"/>
  <c r="R258" i="4"/>
  <c r="R261" i="13" s="1"/>
  <c r="S258" i="4"/>
  <c r="S261" i="13" s="1"/>
  <c r="T258" i="4"/>
  <c r="T261" i="13" s="1"/>
  <c r="U258" i="4"/>
  <c r="U261" i="13" s="1"/>
  <c r="V258" i="4"/>
  <c r="V261" i="13" s="1"/>
  <c r="W258" i="4"/>
  <c r="W261" i="13" s="1"/>
  <c r="X258" i="4"/>
  <c r="X261" i="13" s="1"/>
  <c r="Y258" i="4"/>
  <c r="Y261" i="13" s="1"/>
  <c r="Z258" i="4"/>
  <c r="Z261" i="13" s="1"/>
  <c r="AA258" i="4"/>
  <c r="AA261" i="13" s="1"/>
  <c r="AB258" i="4"/>
  <c r="AB261" i="13" s="1"/>
  <c r="AC258" i="4"/>
  <c r="AC261" i="13" s="1"/>
  <c r="AD258" i="4"/>
  <c r="AD261" i="13" s="1"/>
  <c r="AE258" i="4"/>
  <c r="AE261" i="13" s="1"/>
  <c r="AF258" i="4"/>
  <c r="AF261" i="13" s="1"/>
  <c r="AG258" i="4"/>
  <c r="AG261" i="13" s="1"/>
  <c r="AH258" i="4"/>
  <c r="AH261" i="13" s="1"/>
  <c r="AI258" i="4"/>
  <c r="AI261" i="13" s="1"/>
  <c r="AJ258" i="4"/>
  <c r="AJ261" i="13" s="1"/>
  <c r="AK258" i="4"/>
  <c r="AK261" i="13" s="1"/>
  <c r="AL258" i="4"/>
  <c r="AL261" i="13" s="1"/>
  <c r="AM258" i="4"/>
  <c r="AM261" i="13" s="1"/>
  <c r="AN258" i="4"/>
  <c r="AN261" i="13" s="1"/>
  <c r="AO258" i="4"/>
  <c r="AO261" i="13" s="1"/>
  <c r="AP258" i="4"/>
  <c r="AP261" i="13" s="1"/>
  <c r="AQ258" i="4"/>
  <c r="AQ261" i="13" s="1"/>
  <c r="AR258" i="4"/>
  <c r="AR261" i="13" s="1"/>
  <c r="AS258" i="4"/>
  <c r="AS261" i="13" s="1"/>
  <c r="AT258" i="4"/>
  <c r="AT261" i="13" s="1"/>
  <c r="AU258" i="4"/>
  <c r="AU261" i="13" s="1"/>
  <c r="AV258" i="4"/>
  <c r="AV261" i="13" s="1"/>
  <c r="Q259" i="4"/>
  <c r="Q262" i="13" s="1"/>
  <c r="R259" i="4"/>
  <c r="R262" i="13" s="1"/>
  <c r="S259" i="4"/>
  <c r="S262" i="13" s="1"/>
  <c r="T259" i="4"/>
  <c r="T262" i="13" s="1"/>
  <c r="U259" i="4"/>
  <c r="U262" i="13" s="1"/>
  <c r="V259" i="4"/>
  <c r="V262" i="13" s="1"/>
  <c r="W259" i="4"/>
  <c r="W262" i="13" s="1"/>
  <c r="X259" i="4"/>
  <c r="X262" i="13" s="1"/>
  <c r="Y259" i="4"/>
  <c r="Y262" i="13" s="1"/>
  <c r="Z259" i="4"/>
  <c r="Z262" i="13" s="1"/>
  <c r="AA259" i="4"/>
  <c r="AA262" i="13" s="1"/>
  <c r="AB259" i="4"/>
  <c r="AB262" i="13" s="1"/>
  <c r="AC259" i="4"/>
  <c r="AC262" i="13" s="1"/>
  <c r="AD259" i="4"/>
  <c r="AD262" i="13" s="1"/>
  <c r="AE259" i="4"/>
  <c r="AE262" i="13" s="1"/>
  <c r="AF259" i="4"/>
  <c r="AF262" i="13" s="1"/>
  <c r="AG259" i="4"/>
  <c r="AG262" i="13" s="1"/>
  <c r="AH259" i="4"/>
  <c r="AH262" i="13" s="1"/>
  <c r="AI259" i="4"/>
  <c r="AI262" i="13" s="1"/>
  <c r="AJ259" i="4"/>
  <c r="AJ262" i="13" s="1"/>
  <c r="AK259" i="4"/>
  <c r="AK262" i="13" s="1"/>
  <c r="AL259" i="4"/>
  <c r="AL262" i="13" s="1"/>
  <c r="AM259" i="4"/>
  <c r="AM262" i="13" s="1"/>
  <c r="AN259" i="4"/>
  <c r="AN262" i="13" s="1"/>
  <c r="AO259" i="4"/>
  <c r="AO262" i="13" s="1"/>
  <c r="AP259" i="4"/>
  <c r="AP262" i="13" s="1"/>
  <c r="AQ259" i="4"/>
  <c r="AQ262" i="13" s="1"/>
  <c r="AR259" i="4"/>
  <c r="AR262" i="13" s="1"/>
  <c r="AS259" i="4"/>
  <c r="AS262" i="13" s="1"/>
  <c r="AT259" i="4"/>
  <c r="AT262" i="13" s="1"/>
  <c r="AU259" i="4"/>
  <c r="AU262" i="13" s="1"/>
  <c r="AV259" i="4"/>
  <c r="AV262" i="13" s="1"/>
  <c r="Q260" i="4"/>
  <c r="Q263" i="13" s="1"/>
  <c r="R260" i="4"/>
  <c r="R263" i="13" s="1"/>
  <c r="S260" i="4"/>
  <c r="S263" i="13" s="1"/>
  <c r="T260" i="4"/>
  <c r="T263" i="13" s="1"/>
  <c r="U260" i="4"/>
  <c r="U263" i="13" s="1"/>
  <c r="V260" i="4"/>
  <c r="V263" i="13" s="1"/>
  <c r="W260" i="4"/>
  <c r="W263" i="13" s="1"/>
  <c r="X260" i="4"/>
  <c r="X263" i="13" s="1"/>
  <c r="Y260" i="4"/>
  <c r="Y263" i="13" s="1"/>
  <c r="Z260" i="4"/>
  <c r="Z263" i="13" s="1"/>
  <c r="AA260" i="4"/>
  <c r="AA263" i="13" s="1"/>
  <c r="AB260" i="4"/>
  <c r="AB263" i="13" s="1"/>
  <c r="AC260" i="4"/>
  <c r="AC263" i="13" s="1"/>
  <c r="AD260" i="4"/>
  <c r="AD263" i="13" s="1"/>
  <c r="AE260" i="4"/>
  <c r="AE263" i="13" s="1"/>
  <c r="AF260" i="4"/>
  <c r="AF263" i="13" s="1"/>
  <c r="AG260" i="4"/>
  <c r="AG263" i="13" s="1"/>
  <c r="AH260" i="4"/>
  <c r="AH263" i="13" s="1"/>
  <c r="AI260" i="4"/>
  <c r="AI263" i="13" s="1"/>
  <c r="AJ260" i="4"/>
  <c r="AJ263" i="13" s="1"/>
  <c r="AK260" i="4"/>
  <c r="AK263" i="13" s="1"/>
  <c r="AL260" i="4"/>
  <c r="AL263" i="13" s="1"/>
  <c r="AM260" i="4"/>
  <c r="AM263" i="13" s="1"/>
  <c r="AN260" i="4"/>
  <c r="AN263" i="13" s="1"/>
  <c r="AO260" i="4"/>
  <c r="AO263" i="13" s="1"/>
  <c r="AP260" i="4"/>
  <c r="AP263" i="13" s="1"/>
  <c r="AQ260" i="4"/>
  <c r="AQ263" i="13" s="1"/>
  <c r="AR260" i="4"/>
  <c r="AR263" i="13" s="1"/>
  <c r="AS260" i="4"/>
  <c r="AS263" i="13" s="1"/>
  <c r="AT260" i="4"/>
  <c r="AT263" i="13" s="1"/>
  <c r="AU260" i="4"/>
  <c r="AU263" i="13" s="1"/>
  <c r="AV260" i="4"/>
  <c r="AV263" i="13" s="1"/>
  <c r="Q261" i="4"/>
  <c r="Q264" i="13" s="1"/>
  <c r="R261" i="4"/>
  <c r="R264" i="13" s="1"/>
  <c r="S261" i="4"/>
  <c r="S264" i="13" s="1"/>
  <c r="T261" i="4"/>
  <c r="T264" i="13" s="1"/>
  <c r="U261" i="4"/>
  <c r="U264" i="13" s="1"/>
  <c r="V261" i="4"/>
  <c r="V264" i="13" s="1"/>
  <c r="W261" i="4"/>
  <c r="W264" i="13" s="1"/>
  <c r="X261" i="4"/>
  <c r="X264" i="13" s="1"/>
  <c r="Y261" i="4"/>
  <c r="Y264" i="13" s="1"/>
  <c r="Z261" i="4"/>
  <c r="Z264" i="13" s="1"/>
  <c r="AA261" i="4"/>
  <c r="AA264" i="13" s="1"/>
  <c r="AB261" i="4"/>
  <c r="AB264" i="13" s="1"/>
  <c r="AC261" i="4"/>
  <c r="AC264" i="13" s="1"/>
  <c r="AD261" i="4"/>
  <c r="AD264" i="13" s="1"/>
  <c r="AE261" i="4"/>
  <c r="AE264" i="13" s="1"/>
  <c r="AF261" i="4"/>
  <c r="AF264" i="13" s="1"/>
  <c r="AG261" i="4"/>
  <c r="AG264" i="13" s="1"/>
  <c r="AH261" i="4"/>
  <c r="AH264" i="13" s="1"/>
  <c r="AI261" i="4"/>
  <c r="AI264" i="13" s="1"/>
  <c r="AJ261" i="4"/>
  <c r="AJ264" i="13" s="1"/>
  <c r="AL261" i="4"/>
  <c r="AL264" i="13" s="1"/>
  <c r="AM261" i="4"/>
  <c r="AM264" i="13" s="1"/>
  <c r="AN261" i="4"/>
  <c r="AN264" i="13" s="1"/>
  <c r="AO261" i="4"/>
  <c r="AO264" i="13" s="1"/>
  <c r="AP261" i="4"/>
  <c r="AP264" i="13" s="1"/>
  <c r="AQ261" i="4"/>
  <c r="AQ264" i="13" s="1"/>
  <c r="AR261" i="4"/>
  <c r="AR264" i="13" s="1"/>
  <c r="AS261" i="4"/>
  <c r="AS264" i="13" s="1"/>
  <c r="AT261" i="4"/>
  <c r="AT264" i="13" s="1"/>
  <c r="AU261" i="4"/>
  <c r="AU264" i="13" s="1"/>
  <c r="AV261" i="4"/>
  <c r="AV264" i="13" s="1"/>
  <c r="Q231" i="4"/>
  <c r="Q234" i="13" s="1"/>
  <c r="R231" i="4"/>
  <c r="R234" i="13" s="1"/>
  <c r="S231" i="4"/>
  <c r="S234" i="13" s="1"/>
  <c r="T231" i="4"/>
  <c r="T234" i="13" s="1"/>
  <c r="U231" i="4"/>
  <c r="U234" i="13" s="1"/>
  <c r="V231" i="4"/>
  <c r="V234" i="13" s="1"/>
  <c r="W231" i="4"/>
  <c r="W234" i="13" s="1"/>
  <c r="X231" i="4"/>
  <c r="X234" i="13" s="1"/>
  <c r="Y231" i="4"/>
  <c r="Y234" i="13" s="1"/>
  <c r="Z231" i="4"/>
  <c r="Z234" i="13" s="1"/>
  <c r="AA231" i="4"/>
  <c r="AA234" i="13" s="1"/>
  <c r="AB231" i="4"/>
  <c r="AB234" i="13" s="1"/>
  <c r="AC231" i="4"/>
  <c r="AC234" i="13" s="1"/>
  <c r="AD231" i="4"/>
  <c r="AD234" i="13" s="1"/>
  <c r="AE231" i="4"/>
  <c r="AE234" i="13" s="1"/>
  <c r="AF231" i="4"/>
  <c r="AF234" i="13" s="1"/>
  <c r="AG231" i="4"/>
  <c r="AG234" i="13" s="1"/>
  <c r="AH231" i="4"/>
  <c r="AH234" i="13" s="1"/>
  <c r="AI231" i="4"/>
  <c r="AI234" i="13" s="1"/>
  <c r="AJ231" i="4"/>
  <c r="AJ234" i="13" s="1"/>
  <c r="AK231" i="4"/>
  <c r="AK234" i="13" s="1"/>
  <c r="AL231" i="4"/>
  <c r="AL234" i="13" s="1"/>
  <c r="AM231" i="4"/>
  <c r="AM234" i="13" s="1"/>
  <c r="AN231" i="4"/>
  <c r="AN234" i="13" s="1"/>
  <c r="AO231" i="4"/>
  <c r="AO234" i="13" s="1"/>
  <c r="AP231" i="4"/>
  <c r="AP234" i="13" s="1"/>
  <c r="AQ231" i="4"/>
  <c r="AQ234" i="13" s="1"/>
  <c r="AR231" i="4"/>
  <c r="AR234" i="13" s="1"/>
  <c r="AS231" i="4"/>
  <c r="AS234" i="13" s="1"/>
  <c r="AT231" i="4"/>
  <c r="AT234" i="13" s="1"/>
  <c r="AU231" i="4"/>
  <c r="AU234" i="13" s="1"/>
  <c r="AV231" i="4"/>
  <c r="AV234" i="13" s="1"/>
  <c r="Q232" i="4"/>
  <c r="Q235" i="13" s="1"/>
  <c r="R232" i="4"/>
  <c r="R235" i="13" s="1"/>
  <c r="S232" i="4"/>
  <c r="S235" i="13" s="1"/>
  <c r="T232" i="4"/>
  <c r="T235" i="13" s="1"/>
  <c r="U232" i="4"/>
  <c r="U235" i="13" s="1"/>
  <c r="V232" i="4"/>
  <c r="V235" i="13" s="1"/>
  <c r="W232" i="4"/>
  <c r="W235" i="13" s="1"/>
  <c r="X232" i="4"/>
  <c r="X235" i="13" s="1"/>
  <c r="Y232" i="4"/>
  <c r="Y235" i="13" s="1"/>
  <c r="Z232" i="4"/>
  <c r="Z235" i="13" s="1"/>
  <c r="AA232" i="4"/>
  <c r="AA235" i="13" s="1"/>
  <c r="AB232" i="4"/>
  <c r="AB235" i="13" s="1"/>
  <c r="AC232" i="4"/>
  <c r="AC235" i="13" s="1"/>
  <c r="AD232" i="4"/>
  <c r="AD235" i="13" s="1"/>
  <c r="AE232" i="4"/>
  <c r="AE235" i="13" s="1"/>
  <c r="AF232" i="4"/>
  <c r="AF235" i="13" s="1"/>
  <c r="AG232" i="4"/>
  <c r="AG235" i="13" s="1"/>
  <c r="AH232" i="4"/>
  <c r="AH235" i="13" s="1"/>
  <c r="AI232" i="4"/>
  <c r="AI235" i="13" s="1"/>
  <c r="AJ232" i="4"/>
  <c r="AJ235" i="13" s="1"/>
  <c r="AK232" i="4"/>
  <c r="AK235" i="13" s="1"/>
  <c r="AL232" i="4"/>
  <c r="AL235" i="13" s="1"/>
  <c r="AM232" i="4"/>
  <c r="AM235" i="13" s="1"/>
  <c r="AN232" i="4"/>
  <c r="AN235" i="13" s="1"/>
  <c r="AO232" i="4"/>
  <c r="AO235" i="13" s="1"/>
  <c r="AP232" i="4"/>
  <c r="AP235" i="13" s="1"/>
  <c r="AQ232" i="4"/>
  <c r="AQ235" i="13" s="1"/>
  <c r="AR232" i="4"/>
  <c r="AR235" i="13" s="1"/>
  <c r="AS232" i="4"/>
  <c r="AS235" i="13" s="1"/>
  <c r="AT232" i="4"/>
  <c r="AT235" i="13" s="1"/>
  <c r="AU232" i="4"/>
  <c r="AU235" i="13" s="1"/>
  <c r="AV232" i="4"/>
  <c r="AV235" i="13" s="1"/>
  <c r="Q233" i="4"/>
  <c r="Q236" i="13" s="1"/>
  <c r="R233" i="4"/>
  <c r="R236" i="13" s="1"/>
  <c r="S233" i="4"/>
  <c r="S236" i="13" s="1"/>
  <c r="T233" i="4"/>
  <c r="T236" i="13" s="1"/>
  <c r="U233" i="4"/>
  <c r="U236" i="13" s="1"/>
  <c r="V233" i="4"/>
  <c r="V236" i="13" s="1"/>
  <c r="W233" i="4"/>
  <c r="W236" i="13" s="1"/>
  <c r="X233" i="4"/>
  <c r="X236" i="13" s="1"/>
  <c r="Y233" i="4"/>
  <c r="Y236" i="13" s="1"/>
  <c r="Z233" i="4"/>
  <c r="Z236" i="13" s="1"/>
  <c r="AA233" i="4"/>
  <c r="AA236" i="13" s="1"/>
  <c r="AB233" i="4"/>
  <c r="AB236" i="13" s="1"/>
  <c r="AC233" i="4"/>
  <c r="AC236" i="13" s="1"/>
  <c r="AD233" i="4"/>
  <c r="AD236" i="13" s="1"/>
  <c r="AE233" i="4"/>
  <c r="AE236" i="13" s="1"/>
  <c r="AF233" i="4"/>
  <c r="AF236" i="13" s="1"/>
  <c r="AG233" i="4"/>
  <c r="AG236" i="13" s="1"/>
  <c r="AH233" i="4"/>
  <c r="AH236" i="13" s="1"/>
  <c r="AI233" i="4"/>
  <c r="AI236" i="13" s="1"/>
  <c r="AJ233" i="4"/>
  <c r="AJ236" i="13" s="1"/>
  <c r="AK233" i="4"/>
  <c r="AK236" i="13" s="1"/>
  <c r="AL233" i="4"/>
  <c r="AL236" i="13" s="1"/>
  <c r="AM233" i="4"/>
  <c r="AM236" i="13" s="1"/>
  <c r="AN233" i="4"/>
  <c r="AN236" i="13" s="1"/>
  <c r="AO233" i="4"/>
  <c r="AO236" i="13" s="1"/>
  <c r="AP233" i="4"/>
  <c r="AP236" i="13" s="1"/>
  <c r="AQ233" i="4"/>
  <c r="AQ236" i="13" s="1"/>
  <c r="AR233" i="4"/>
  <c r="AR236" i="13" s="1"/>
  <c r="AS233" i="4"/>
  <c r="AS236" i="13" s="1"/>
  <c r="AT233" i="4"/>
  <c r="AT236" i="13" s="1"/>
  <c r="AU233" i="4"/>
  <c r="AU236" i="13" s="1"/>
  <c r="AV233" i="4"/>
  <c r="AV236" i="13" s="1"/>
  <c r="Q234" i="4"/>
  <c r="Q237" i="13" s="1"/>
  <c r="R234" i="4"/>
  <c r="R237" i="13" s="1"/>
  <c r="S234" i="4"/>
  <c r="S237" i="13" s="1"/>
  <c r="T234" i="4"/>
  <c r="T237" i="13" s="1"/>
  <c r="U234" i="4"/>
  <c r="U237" i="13" s="1"/>
  <c r="V234" i="4"/>
  <c r="V237" i="13" s="1"/>
  <c r="W234" i="4"/>
  <c r="W237" i="13" s="1"/>
  <c r="X234" i="4"/>
  <c r="X237" i="13" s="1"/>
  <c r="Y234" i="4"/>
  <c r="Y237" i="13" s="1"/>
  <c r="Z234" i="4"/>
  <c r="Z237" i="13" s="1"/>
  <c r="AA234" i="4"/>
  <c r="AA237" i="13" s="1"/>
  <c r="AB234" i="4"/>
  <c r="AB237" i="13" s="1"/>
  <c r="AC234" i="4"/>
  <c r="AC237" i="13" s="1"/>
  <c r="AD234" i="4"/>
  <c r="AD237" i="13" s="1"/>
  <c r="AE234" i="4"/>
  <c r="AE237" i="13" s="1"/>
  <c r="AF234" i="4"/>
  <c r="AF237" i="13" s="1"/>
  <c r="AG234" i="4"/>
  <c r="AG237" i="13" s="1"/>
  <c r="AH234" i="4"/>
  <c r="AH237" i="13" s="1"/>
  <c r="AI234" i="4"/>
  <c r="AI237" i="13" s="1"/>
  <c r="AJ234" i="4"/>
  <c r="AJ237" i="13" s="1"/>
  <c r="AK234" i="4"/>
  <c r="AK237" i="13" s="1"/>
  <c r="AL234" i="4"/>
  <c r="AL237" i="13" s="1"/>
  <c r="AM234" i="4"/>
  <c r="AM237" i="13" s="1"/>
  <c r="AN234" i="4"/>
  <c r="AN237" i="13" s="1"/>
  <c r="AO234" i="4"/>
  <c r="AO237" i="13" s="1"/>
  <c r="AP234" i="4"/>
  <c r="AP237" i="13" s="1"/>
  <c r="AQ234" i="4"/>
  <c r="AQ237" i="13" s="1"/>
  <c r="AR234" i="4"/>
  <c r="AR237" i="13" s="1"/>
  <c r="AS234" i="4"/>
  <c r="AS237" i="13" s="1"/>
  <c r="AT234" i="4"/>
  <c r="AT237" i="13" s="1"/>
  <c r="AU234" i="4"/>
  <c r="AU237" i="13" s="1"/>
  <c r="AV234" i="4"/>
  <c r="AV237" i="13" s="1"/>
  <c r="Q235" i="4"/>
  <c r="Q238" i="13" s="1"/>
  <c r="R235" i="4"/>
  <c r="R238" i="13" s="1"/>
  <c r="S235" i="4"/>
  <c r="S238" i="13" s="1"/>
  <c r="T235" i="4"/>
  <c r="T238" i="13" s="1"/>
  <c r="U235" i="4"/>
  <c r="U238" i="13" s="1"/>
  <c r="V235" i="4"/>
  <c r="V238" i="13" s="1"/>
  <c r="W235" i="4"/>
  <c r="W238" i="13" s="1"/>
  <c r="X235" i="4"/>
  <c r="X238" i="13" s="1"/>
  <c r="Y235" i="4"/>
  <c r="Y238" i="13" s="1"/>
  <c r="Z235" i="4"/>
  <c r="Z238" i="13" s="1"/>
  <c r="AA235" i="4"/>
  <c r="AA238" i="13" s="1"/>
  <c r="AB235" i="4"/>
  <c r="AB238" i="13" s="1"/>
  <c r="AC235" i="4"/>
  <c r="AC238" i="13" s="1"/>
  <c r="AD235" i="4"/>
  <c r="AD238" i="13" s="1"/>
  <c r="AE235" i="4"/>
  <c r="AE238" i="13" s="1"/>
  <c r="AF235" i="4"/>
  <c r="AF238" i="13" s="1"/>
  <c r="AG235" i="4"/>
  <c r="AG238" i="13" s="1"/>
  <c r="AH235" i="4"/>
  <c r="AH238" i="13" s="1"/>
  <c r="AI235" i="4"/>
  <c r="AI238" i="13" s="1"/>
  <c r="AJ235" i="4"/>
  <c r="AJ238" i="13" s="1"/>
  <c r="AK235" i="4"/>
  <c r="AK238" i="13" s="1"/>
  <c r="AL235" i="4"/>
  <c r="AL238" i="13" s="1"/>
  <c r="AM235" i="4"/>
  <c r="AM238" i="13" s="1"/>
  <c r="AN235" i="4"/>
  <c r="AN238" i="13" s="1"/>
  <c r="AO235" i="4"/>
  <c r="AO238" i="13" s="1"/>
  <c r="AP235" i="4"/>
  <c r="AP238" i="13" s="1"/>
  <c r="AQ235" i="4"/>
  <c r="AQ238" i="13" s="1"/>
  <c r="AR235" i="4"/>
  <c r="AR238" i="13" s="1"/>
  <c r="AS235" i="4"/>
  <c r="AS238" i="13" s="1"/>
  <c r="AT235" i="4"/>
  <c r="AT238" i="13" s="1"/>
  <c r="AU235" i="4"/>
  <c r="AU238" i="13" s="1"/>
  <c r="AV235" i="4"/>
  <c r="AV238" i="13" s="1"/>
  <c r="Q236" i="4"/>
  <c r="Q239" i="13" s="1"/>
  <c r="R236" i="4"/>
  <c r="R239" i="13" s="1"/>
  <c r="S236" i="4"/>
  <c r="S239" i="13" s="1"/>
  <c r="T236" i="4"/>
  <c r="T239" i="13" s="1"/>
  <c r="U236" i="4"/>
  <c r="U239" i="13" s="1"/>
  <c r="V236" i="4"/>
  <c r="V239" i="13" s="1"/>
  <c r="W236" i="4"/>
  <c r="W239" i="13" s="1"/>
  <c r="X236" i="4"/>
  <c r="X239" i="13" s="1"/>
  <c r="Y236" i="4"/>
  <c r="Y239" i="13" s="1"/>
  <c r="Z236" i="4"/>
  <c r="Z239" i="13" s="1"/>
  <c r="AA236" i="4"/>
  <c r="AA239" i="13" s="1"/>
  <c r="AB236" i="4"/>
  <c r="AB239" i="13" s="1"/>
  <c r="AC236" i="4"/>
  <c r="AC239" i="13" s="1"/>
  <c r="AD236" i="4"/>
  <c r="AD239" i="13" s="1"/>
  <c r="AE236" i="4"/>
  <c r="AE239" i="13" s="1"/>
  <c r="AF236" i="4"/>
  <c r="AF239" i="13" s="1"/>
  <c r="AG236" i="4"/>
  <c r="AG239" i="13" s="1"/>
  <c r="AH236" i="4"/>
  <c r="AH239" i="13" s="1"/>
  <c r="AI236" i="4"/>
  <c r="AI239" i="13" s="1"/>
  <c r="AJ236" i="4"/>
  <c r="AJ239" i="13" s="1"/>
  <c r="AK236" i="4"/>
  <c r="AK239" i="13" s="1"/>
  <c r="AL236" i="4"/>
  <c r="AL239" i="13" s="1"/>
  <c r="AM236" i="4"/>
  <c r="AM239" i="13" s="1"/>
  <c r="AN236" i="4"/>
  <c r="AN239" i="13" s="1"/>
  <c r="AO236" i="4"/>
  <c r="AO239" i="13" s="1"/>
  <c r="AP236" i="4"/>
  <c r="AP239" i="13" s="1"/>
  <c r="AQ236" i="4"/>
  <c r="AQ239" i="13" s="1"/>
  <c r="AR236" i="4"/>
  <c r="AR239" i="13" s="1"/>
  <c r="AS236" i="4"/>
  <c r="AS239" i="13" s="1"/>
  <c r="AT236" i="4"/>
  <c r="AT239" i="13" s="1"/>
  <c r="AU236" i="4"/>
  <c r="AU239" i="13" s="1"/>
  <c r="AV236" i="4"/>
  <c r="AV239" i="13" s="1"/>
  <c r="Q237" i="4"/>
  <c r="Q240" i="13" s="1"/>
  <c r="R237" i="4"/>
  <c r="R240" i="13" s="1"/>
  <c r="S237" i="4"/>
  <c r="S240" i="13" s="1"/>
  <c r="T237" i="4"/>
  <c r="T240" i="13" s="1"/>
  <c r="U237" i="4"/>
  <c r="U240" i="13" s="1"/>
  <c r="V237" i="4"/>
  <c r="V240" i="13" s="1"/>
  <c r="W237" i="4"/>
  <c r="W240" i="13" s="1"/>
  <c r="X237" i="4"/>
  <c r="X240" i="13" s="1"/>
  <c r="Y237" i="4"/>
  <c r="Y240" i="13" s="1"/>
  <c r="Z237" i="4"/>
  <c r="Z240" i="13" s="1"/>
  <c r="AA237" i="4"/>
  <c r="AA240" i="13" s="1"/>
  <c r="AB237" i="4"/>
  <c r="AB240" i="13" s="1"/>
  <c r="AC237" i="4"/>
  <c r="AC240" i="13" s="1"/>
  <c r="AD237" i="4"/>
  <c r="AD240" i="13" s="1"/>
  <c r="AE237" i="4"/>
  <c r="AE240" i="13" s="1"/>
  <c r="AF237" i="4"/>
  <c r="AF240" i="13" s="1"/>
  <c r="AG237" i="4"/>
  <c r="AG240" i="13" s="1"/>
  <c r="AH237" i="4"/>
  <c r="AH240" i="13" s="1"/>
  <c r="AI237" i="4"/>
  <c r="AI240" i="13" s="1"/>
  <c r="AJ237" i="4"/>
  <c r="AJ240" i="13" s="1"/>
  <c r="AK237" i="4"/>
  <c r="AK240" i="13" s="1"/>
  <c r="AL237" i="4"/>
  <c r="AL240" i="13" s="1"/>
  <c r="AM237" i="4"/>
  <c r="AM240" i="13" s="1"/>
  <c r="AN237" i="4"/>
  <c r="AN240" i="13" s="1"/>
  <c r="AO237" i="4"/>
  <c r="AO240" i="13" s="1"/>
  <c r="AP237" i="4"/>
  <c r="AP240" i="13" s="1"/>
  <c r="AQ237" i="4"/>
  <c r="AQ240" i="13" s="1"/>
  <c r="AR237" i="4"/>
  <c r="AR240" i="13" s="1"/>
  <c r="AS237" i="4"/>
  <c r="AS240" i="13" s="1"/>
  <c r="AT237" i="4"/>
  <c r="AT240" i="13" s="1"/>
  <c r="AU237" i="4"/>
  <c r="AU240" i="13" s="1"/>
  <c r="AV237" i="4"/>
  <c r="AV240" i="13" s="1"/>
  <c r="Q238" i="4"/>
  <c r="Q241" i="13" s="1"/>
  <c r="R238" i="4"/>
  <c r="R241" i="13" s="1"/>
  <c r="S238" i="4"/>
  <c r="S241" i="13" s="1"/>
  <c r="T238" i="4"/>
  <c r="T241" i="13" s="1"/>
  <c r="U238" i="4"/>
  <c r="U241" i="13" s="1"/>
  <c r="V238" i="4"/>
  <c r="V241" i="13" s="1"/>
  <c r="W238" i="4"/>
  <c r="W241" i="13" s="1"/>
  <c r="X238" i="4"/>
  <c r="X241" i="13" s="1"/>
  <c r="Y238" i="4"/>
  <c r="Y241" i="13" s="1"/>
  <c r="Z238" i="4"/>
  <c r="Z241" i="13" s="1"/>
  <c r="AA238" i="4"/>
  <c r="AA241" i="13" s="1"/>
  <c r="AB238" i="4"/>
  <c r="AB241" i="13" s="1"/>
  <c r="AC238" i="4"/>
  <c r="AC241" i="13" s="1"/>
  <c r="AD238" i="4"/>
  <c r="AD241" i="13" s="1"/>
  <c r="AE238" i="4"/>
  <c r="AE241" i="13" s="1"/>
  <c r="AF238" i="4"/>
  <c r="AF241" i="13" s="1"/>
  <c r="AG238" i="4"/>
  <c r="AG241" i="13" s="1"/>
  <c r="AH238" i="4"/>
  <c r="AH241" i="13" s="1"/>
  <c r="AI238" i="4"/>
  <c r="AI241" i="13" s="1"/>
  <c r="AJ238" i="4"/>
  <c r="AJ241" i="13" s="1"/>
  <c r="AK238" i="4"/>
  <c r="AK241" i="13" s="1"/>
  <c r="AL238" i="4"/>
  <c r="AL241" i="13" s="1"/>
  <c r="AM238" i="4"/>
  <c r="AM241" i="13" s="1"/>
  <c r="AN238" i="4"/>
  <c r="AN241" i="13" s="1"/>
  <c r="AO238" i="4"/>
  <c r="AO241" i="13" s="1"/>
  <c r="AP238" i="4"/>
  <c r="AP241" i="13" s="1"/>
  <c r="AQ238" i="4"/>
  <c r="AQ241" i="13" s="1"/>
  <c r="AR238" i="4"/>
  <c r="AR241" i="13" s="1"/>
  <c r="AS238" i="4"/>
  <c r="AS241" i="13" s="1"/>
  <c r="AT238" i="4"/>
  <c r="AT241" i="13" s="1"/>
  <c r="AU238" i="4"/>
  <c r="AU241" i="13" s="1"/>
  <c r="AV238" i="4"/>
  <c r="AV241" i="13" s="1"/>
  <c r="Q239" i="4"/>
  <c r="Q242" i="13" s="1"/>
  <c r="R239" i="4"/>
  <c r="R242" i="13" s="1"/>
  <c r="S239" i="4"/>
  <c r="S242" i="13" s="1"/>
  <c r="T239" i="4"/>
  <c r="T242" i="13" s="1"/>
  <c r="U239" i="4"/>
  <c r="U242" i="13" s="1"/>
  <c r="V239" i="4"/>
  <c r="V242" i="13" s="1"/>
  <c r="W239" i="4"/>
  <c r="W242" i="13" s="1"/>
  <c r="X239" i="4"/>
  <c r="X242" i="13" s="1"/>
  <c r="Y239" i="4"/>
  <c r="Y242" i="13" s="1"/>
  <c r="Z239" i="4"/>
  <c r="Z242" i="13" s="1"/>
  <c r="AA239" i="4"/>
  <c r="AA242" i="13" s="1"/>
  <c r="AB239" i="4"/>
  <c r="AB242" i="13" s="1"/>
  <c r="AC239" i="4"/>
  <c r="AC242" i="13" s="1"/>
  <c r="AD239" i="4"/>
  <c r="AD242" i="13" s="1"/>
  <c r="AE239" i="4"/>
  <c r="AE242" i="13" s="1"/>
  <c r="AF239" i="4"/>
  <c r="AF242" i="13" s="1"/>
  <c r="AG239" i="4"/>
  <c r="AG242" i="13" s="1"/>
  <c r="AH239" i="4"/>
  <c r="AH242" i="13" s="1"/>
  <c r="AI239" i="4"/>
  <c r="AI242" i="13" s="1"/>
  <c r="AJ239" i="4"/>
  <c r="AJ242" i="13" s="1"/>
  <c r="AK239" i="4"/>
  <c r="AK242" i="13" s="1"/>
  <c r="AL239" i="4"/>
  <c r="AL242" i="13" s="1"/>
  <c r="AM239" i="4"/>
  <c r="AM242" i="13" s="1"/>
  <c r="AN239" i="4"/>
  <c r="AN242" i="13" s="1"/>
  <c r="AO239" i="4"/>
  <c r="AO242" i="13" s="1"/>
  <c r="AP239" i="4"/>
  <c r="AP242" i="13" s="1"/>
  <c r="AQ239" i="4"/>
  <c r="AQ242" i="13" s="1"/>
  <c r="AR239" i="4"/>
  <c r="AR242" i="13" s="1"/>
  <c r="AS239" i="4"/>
  <c r="AS242" i="13" s="1"/>
  <c r="AT239" i="4"/>
  <c r="AT242" i="13" s="1"/>
  <c r="AU239" i="4"/>
  <c r="AU242" i="13" s="1"/>
  <c r="AV239" i="4"/>
  <c r="AV242" i="13" s="1"/>
  <c r="Q240" i="4"/>
  <c r="Q243" i="13" s="1"/>
  <c r="R240" i="4"/>
  <c r="R243" i="13" s="1"/>
  <c r="S240" i="4"/>
  <c r="S243" i="13" s="1"/>
  <c r="T240" i="4"/>
  <c r="T243" i="13" s="1"/>
  <c r="U240" i="4"/>
  <c r="U243" i="13" s="1"/>
  <c r="V240" i="4"/>
  <c r="V243" i="13" s="1"/>
  <c r="W240" i="4"/>
  <c r="W243" i="13" s="1"/>
  <c r="X240" i="4"/>
  <c r="X243" i="13" s="1"/>
  <c r="Y240" i="4"/>
  <c r="Y243" i="13" s="1"/>
  <c r="Z240" i="4"/>
  <c r="Z243" i="13" s="1"/>
  <c r="AA240" i="4"/>
  <c r="AA243" i="13" s="1"/>
  <c r="AB240" i="4"/>
  <c r="AB243" i="13" s="1"/>
  <c r="AC240" i="4"/>
  <c r="AC243" i="13" s="1"/>
  <c r="AD240" i="4"/>
  <c r="AD243" i="13" s="1"/>
  <c r="AE240" i="4"/>
  <c r="AE243" i="13" s="1"/>
  <c r="AF240" i="4"/>
  <c r="AF243" i="13" s="1"/>
  <c r="AG240" i="4"/>
  <c r="AG243" i="13" s="1"/>
  <c r="AH240" i="4"/>
  <c r="AH243" i="13" s="1"/>
  <c r="AI240" i="4"/>
  <c r="AI243" i="13" s="1"/>
  <c r="AJ240" i="4"/>
  <c r="AJ243" i="13" s="1"/>
  <c r="AK240" i="4"/>
  <c r="AK243" i="13" s="1"/>
  <c r="AL240" i="4"/>
  <c r="AL243" i="13" s="1"/>
  <c r="AM240" i="4"/>
  <c r="AM243" i="13" s="1"/>
  <c r="AN240" i="4"/>
  <c r="AN243" i="13" s="1"/>
  <c r="AO240" i="4"/>
  <c r="AO243" i="13" s="1"/>
  <c r="AP240" i="4"/>
  <c r="AP243" i="13" s="1"/>
  <c r="AQ240" i="4"/>
  <c r="AQ243" i="13" s="1"/>
  <c r="AR240" i="4"/>
  <c r="AR243" i="13" s="1"/>
  <c r="AS240" i="4"/>
  <c r="AS243" i="13" s="1"/>
  <c r="AT240" i="4"/>
  <c r="AT243" i="13" s="1"/>
  <c r="AU240" i="4"/>
  <c r="AU243" i="13" s="1"/>
  <c r="AV240" i="4"/>
  <c r="AV243" i="13" s="1"/>
  <c r="Q241" i="4"/>
  <c r="Q244" i="13" s="1"/>
  <c r="R241" i="4"/>
  <c r="R244" i="13" s="1"/>
  <c r="S241" i="4"/>
  <c r="S244" i="13" s="1"/>
  <c r="T241" i="4"/>
  <c r="T244" i="13" s="1"/>
  <c r="U241" i="4"/>
  <c r="U244" i="13" s="1"/>
  <c r="V241" i="4"/>
  <c r="V244" i="13" s="1"/>
  <c r="W241" i="4"/>
  <c r="W244" i="13" s="1"/>
  <c r="X241" i="4"/>
  <c r="X244" i="13" s="1"/>
  <c r="Y241" i="4"/>
  <c r="Y244" i="13" s="1"/>
  <c r="Z241" i="4"/>
  <c r="Z244" i="13" s="1"/>
  <c r="AA241" i="4"/>
  <c r="AA244" i="13" s="1"/>
  <c r="AB241" i="4"/>
  <c r="AB244" i="13" s="1"/>
  <c r="AC241" i="4"/>
  <c r="AC244" i="13" s="1"/>
  <c r="AD241" i="4"/>
  <c r="AD244" i="13" s="1"/>
  <c r="AE241" i="4"/>
  <c r="AE244" i="13" s="1"/>
  <c r="AF241" i="4"/>
  <c r="AF244" i="13" s="1"/>
  <c r="AG241" i="4"/>
  <c r="AG244" i="13" s="1"/>
  <c r="AH241" i="4"/>
  <c r="AH244" i="13" s="1"/>
  <c r="AI241" i="4"/>
  <c r="AI244" i="13" s="1"/>
  <c r="AJ241" i="4"/>
  <c r="AJ244" i="13" s="1"/>
  <c r="AK241" i="4"/>
  <c r="AK244" i="13" s="1"/>
  <c r="AL241" i="4"/>
  <c r="AL244" i="13" s="1"/>
  <c r="AM241" i="4"/>
  <c r="AM244" i="13" s="1"/>
  <c r="AN241" i="4"/>
  <c r="AN244" i="13" s="1"/>
  <c r="AO241" i="4"/>
  <c r="AO244" i="13" s="1"/>
  <c r="AP241" i="4"/>
  <c r="AP244" i="13" s="1"/>
  <c r="AQ241" i="4"/>
  <c r="AQ244" i="13" s="1"/>
  <c r="AR241" i="4"/>
  <c r="AR244" i="13" s="1"/>
  <c r="AS241" i="4"/>
  <c r="AS244" i="13" s="1"/>
  <c r="AT241" i="4"/>
  <c r="AT244" i="13" s="1"/>
  <c r="AU241" i="4"/>
  <c r="AU244" i="13" s="1"/>
  <c r="AV241" i="4"/>
  <c r="AV244" i="13" s="1"/>
  <c r="Q210" i="4"/>
  <c r="Q213" i="13" s="1"/>
  <c r="R210" i="4"/>
  <c r="R213" i="13" s="1"/>
  <c r="S210" i="4"/>
  <c r="S213" i="13" s="1"/>
  <c r="T210" i="4"/>
  <c r="T213" i="13" s="1"/>
  <c r="U210" i="4"/>
  <c r="U213" i="13" s="1"/>
  <c r="V210" i="4"/>
  <c r="V213" i="13" s="1"/>
  <c r="W210" i="4"/>
  <c r="W213" i="13" s="1"/>
  <c r="X210" i="4"/>
  <c r="X213" i="13" s="1"/>
  <c r="Y210" i="4"/>
  <c r="Y213" i="13" s="1"/>
  <c r="Z210" i="4"/>
  <c r="Z213" i="13" s="1"/>
  <c r="AA210" i="4"/>
  <c r="AA213" i="13" s="1"/>
  <c r="AB210" i="4"/>
  <c r="AB213" i="13" s="1"/>
  <c r="AC210" i="4"/>
  <c r="AC213" i="13" s="1"/>
  <c r="AD210" i="4"/>
  <c r="AD213" i="13" s="1"/>
  <c r="AE210" i="4"/>
  <c r="AE213" i="13" s="1"/>
  <c r="AF210" i="4"/>
  <c r="AF213" i="13" s="1"/>
  <c r="AG210" i="4"/>
  <c r="AG213" i="13" s="1"/>
  <c r="AH210" i="4"/>
  <c r="AH213" i="13" s="1"/>
  <c r="AI210" i="4"/>
  <c r="AI213" i="13" s="1"/>
  <c r="AJ210" i="4"/>
  <c r="AJ213" i="13" s="1"/>
  <c r="AK210" i="4"/>
  <c r="AK213" i="13" s="1"/>
  <c r="AL210" i="4"/>
  <c r="AL213" i="13" s="1"/>
  <c r="AM210" i="4"/>
  <c r="AM213" i="13" s="1"/>
  <c r="AN210" i="4"/>
  <c r="AN213" i="13" s="1"/>
  <c r="AO210" i="4"/>
  <c r="AO213" i="13" s="1"/>
  <c r="AP210" i="4"/>
  <c r="AP213" i="13" s="1"/>
  <c r="AQ210" i="4"/>
  <c r="AQ213" i="13" s="1"/>
  <c r="AR210" i="4"/>
  <c r="AR213" i="13" s="1"/>
  <c r="AS210" i="4"/>
  <c r="AS213" i="13" s="1"/>
  <c r="AT210" i="4"/>
  <c r="AT213" i="13" s="1"/>
  <c r="AU210" i="4"/>
  <c r="AU213" i="13" s="1"/>
  <c r="AV210" i="4"/>
  <c r="AV213" i="13" s="1"/>
  <c r="Q211" i="4"/>
  <c r="Q214" i="13" s="1"/>
  <c r="R211" i="4"/>
  <c r="R214" i="13" s="1"/>
  <c r="S211" i="4"/>
  <c r="S214" i="13" s="1"/>
  <c r="T211" i="4"/>
  <c r="T214" i="13" s="1"/>
  <c r="U211" i="4"/>
  <c r="U214" i="13" s="1"/>
  <c r="V211" i="4"/>
  <c r="V214" i="13" s="1"/>
  <c r="W211" i="4"/>
  <c r="W214" i="13" s="1"/>
  <c r="X211" i="4"/>
  <c r="X214" i="13" s="1"/>
  <c r="Y211" i="4"/>
  <c r="Y214" i="13" s="1"/>
  <c r="Z211" i="4"/>
  <c r="Z214" i="13" s="1"/>
  <c r="AA211" i="4"/>
  <c r="AA214" i="13" s="1"/>
  <c r="AB211" i="4"/>
  <c r="AB214" i="13" s="1"/>
  <c r="AC211" i="4"/>
  <c r="AC214" i="13" s="1"/>
  <c r="AD211" i="4"/>
  <c r="AD214" i="13" s="1"/>
  <c r="AE211" i="4"/>
  <c r="AE214" i="13" s="1"/>
  <c r="AF211" i="4"/>
  <c r="AF214" i="13" s="1"/>
  <c r="AG211" i="4"/>
  <c r="AG214" i="13" s="1"/>
  <c r="AH211" i="4"/>
  <c r="AH214" i="13" s="1"/>
  <c r="AI211" i="4"/>
  <c r="AI214" i="13" s="1"/>
  <c r="AJ211" i="4"/>
  <c r="AJ214" i="13" s="1"/>
  <c r="AK211" i="4"/>
  <c r="AK214" i="13" s="1"/>
  <c r="AL211" i="4"/>
  <c r="AL214" i="13" s="1"/>
  <c r="AM211" i="4"/>
  <c r="AM214" i="13" s="1"/>
  <c r="AN211" i="4"/>
  <c r="AN214" i="13" s="1"/>
  <c r="AO211" i="4"/>
  <c r="AO214" i="13" s="1"/>
  <c r="AP211" i="4"/>
  <c r="AP214" i="13" s="1"/>
  <c r="AQ211" i="4"/>
  <c r="AQ214" i="13" s="1"/>
  <c r="AR211" i="4"/>
  <c r="AR214" i="13" s="1"/>
  <c r="AS211" i="4"/>
  <c r="AS214" i="13" s="1"/>
  <c r="AT211" i="4"/>
  <c r="AT214" i="13" s="1"/>
  <c r="AU211" i="4"/>
  <c r="AU214" i="13" s="1"/>
  <c r="AV211" i="4"/>
  <c r="AV214" i="13" s="1"/>
  <c r="Q212" i="4"/>
  <c r="Q215" i="13" s="1"/>
  <c r="R212" i="4"/>
  <c r="R215" i="13" s="1"/>
  <c r="S212" i="4"/>
  <c r="S215" i="13" s="1"/>
  <c r="T212" i="4"/>
  <c r="T215" i="13" s="1"/>
  <c r="U212" i="4"/>
  <c r="U215" i="13" s="1"/>
  <c r="V212" i="4"/>
  <c r="V215" i="13" s="1"/>
  <c r="W212" i="4"/>
  <c r="W215" i="13" s="1"/>
  <c r="X212" i="4"/>
  <c r="X215" i="13" s="1"/>
  <c r="Y212" i="4"/>
  <c r="Y215" i="13" s="1"/>
  <c r="Z212" i="4"/>
  <c r="Z215" i="13" s="1"/>
  <c r="AA212" i="4"/>
  <c r="AA215" i="13" s="1"/>
  <c r="AB212" i="4"/>
  <c r="AB215" i="13" s="1"/>
  <c r="AC212" i="4"/>
  <c r="AC215" i="13" s="1"/>
  <c r="AD212" i="4"/>
  <c r="AD215" i="13" s="1"/>
  <c r="AE212" i="4"/>
  <c r="AE215" i="13" s="1"/>
  <c r="AF212" i="4"/>
  <c r="AF215" i="13" s="1"/>
  <c r="AG212" i="4"/>
  <c r="AG215" i="13" s="1"/>
  <c r="AH212" i="4"/>
  <c r="AH215" i="13" s="1"/>
  <c r="AI212" i="4"/>
  <c r="AI215" i="13" s="1"/>
  <c r="AJ212" i="4"/>
  <c r="AJ215" i="13" s="1"/>
  <c r="AK212" i="4"/>
  <c r="AK215" i="13" s="1"/>
  <c r="AL212" i="4"/>
  <c r="AL215" i="13" s="1"/>
  <c r="AM212" i="4"/>
  <c r="AM215" i="13" s="1"/>
  <c r="AN212" i="4"/>
  <c r="AN215" i="13" s="1"/>
  <c r="AO212" i="4"/>
  <c r="AO215" i="13" s="1"/>
  <c r="AP212" i="4"/>
  <c r="AP215" i="13" s="1"/>
  <c r="AQ212" i="4"/>
  <c r="AQ215" i="13" s="1"/>
  <c r="AR212" i="4"/>
  <c r="AR215" i="13" s="1"/>
  <c r="AS212" i="4"/>
  <c r="AS215" i="13" s="1"/>
  <c r="AT212" i="4"/>
  <c r="AT215" i="13" s="1"/>
  <c r="AU212" i="4"/>
  <c r="AU215" i="13" s="1"/>
  <c r="AV212" i="4"/>
  <c r="AV215" i="13" s="1"/>
  <c r="Q213" i="4"/>
  <c r="Q216" i="13" s="1"/>
  <c r="R213" i="4"/>
  <c r="R216" i="13" s="1"/>
  <c r="S213" i="4"/>
  <c r="S216" i="13" s="1"/>
  <c r="T213" i="4"/>
  <c r="T216" i="13" s="1"/>
  <c r="U213" i="4"/>
  <c r="U216" i="13" s="1"/>
  <c r="V213" i="4"/>
  <c r="V216" i="13" s="1"/>
  <c r="W213" i="4"/>
  <c r="W216" i="13" s="1"/>
  <c r="X213" i="4"/>
  <c r="X216" i="13" s="1"/>
  <c r="Y213" i="4"/>
  <c r="Y216" i="13" s="1"/>
  <c r="Z213" i="4"/>
  <c r="Z216" i="13" s="1"/>
  <c r="AA213" i="4"/>
  <c r="AA216" i="13" s="1"/>
  <c r="AB213" i="4"/>
  <c r="AB216" i="13" s="1"/>
  <c r="AC213" i="4"/>
  <c r="AC216" i="13" s="1"/>
  <c r="AD213" i="4"/>
  <c r="AD216" i="13" s="1"/>
  <c r="AE213" i="4"/>
  <c r="AE216" i="13" s="1"/>
  <c r="AF213" i="4"/>
  <c r="AF216" i="13" s="1"/>
  <c r="AG213" i="4"/>
  <c r="AG216" i="13" s="1"/>
  <c r="AH213" i="4"/>
  <c r="AH216" i="13" s="1"/>
  <c r="AI213" i="4"/>
  <c r="AI216" i="13" s="1"/>
  <c r="AJ213" i="4"/>
  <c r="AJ216" i="13" s="1"/>
  <c r="AK213" i="4"/>
  <c r="AK216" i="13" s="1"/>
  <c r="AL213" i="4"/>
  <c r="AL216" i="13" s="1"/>
  <c r="AM213" i="4"/>
  <c r="AM216" i="13" s="1"/>
  <c r="AN213" i="4"/>
  <c r="AN216" i="13" s="1"/>
  <c r="AO213" i="4"/>
  <c r="AO216" i="13" s="1"/>
  <c r="AP213" i="4"/>
  <c r="AP216" i="13" s="1"/>
  <c r="AQ213" i="4"/>
  <c r="AQ216" i="13" s="1"/>
  <c r="AR213" i="4"/>
  <c r="AR216" i="13" s="1"/>
  <c r="AS213" i="4"/>
  <c r="AS216" i="13" s="1"/>
  <c r="AT213" i="4"/>
  <c r="AT216" i="13" s="1"/>
  <c r="AU213" i="4"/>
  <c r="AU216" i="13" s="1"/>
  <c r="AV213" i="4"/>
  <c r="AV216" i="13" s="1"/>
  <c r="Q214" i="4"/>
  <c r="Q217" i="13" s="1"/>
  <c r="R214" i="4"/>
  <c r="R217" i="13" s="1"/>
  <c r="S214" i="4"/>
  <c r="S217" i="13" s="1"/>
  <c r="T214" i="4"/>
  <c r="T217" i="13" s="1"/>
  <c r="U214" i="4"/>
  <c r="U217" i="13" s="1"/>
  <c r="V214" i="4"/>
  <c r="V217" i="13" s="1"/>
  <c r="W214" i="4"/>
  <c r="W217" i="13" s="1"/>
  <c r="X214" i="4"/>
  <c r="X217" i="13" s="1"/>
  <c r="Y214" i="4"/>
  <c r="Y217" i="13" s="1"/>
  <c r="Z214" i="4"/>
  <c r="Z217" i="13" s="1"/>
  <c r="AA214" i="4"/>
  <c r="AA217" i="13" s="1"/>
  <c r="AB214" i="4"/>
  <c r="AB217" i="13" s="1"/>
  <c r="AC214" i="4"/>
  <c r="AC217" i="13" s="1"/>
  <c r="AD214" i="4"/>
  <c r="AD217" i="13" s="1"/>
  <c r="AE214" i="4"/>
  <c r="AE217" i="13" s="1"/>
  <c r="AF214" i="4"/>
  <c r="AF217" i="13" s="1"/>
  <c r="AG214" i="4"/>
  <c r="AG217" i="13" s="1"/>
  <c r="AH214" i="4"/>
  <c r="AH217" i="13" s="1"/>
  <c r="AI214" i="4"/>
  <c r="AI217" i="13" s="1"/>
  <c r="AJ214" i="4"/>
  <c r="AJ217" i="13" s="1"/>
  <c r="AK214" i="4"/>
  <c r="AK217" i="13" s="1"/>
  <c r="AL214" i="4"/>
  <c r="AL217" i="13" s="1"/>
  <c r="AM214" i="4"/>
  <c r="AM217" i="13" s="1"/>
  <c r="AN214" i="4"/>
  <c r="AN217" i="13" s="1"/>
  <c r="AO214" i="4"/>
  <c r="AO217" i="13" s="1"/>
  <c r="AP214" i="4"/>
  <c r="AP217" i="13" s="1"/>
  <c r="AQ214" i="4"/>
  <c r="AQ217" i="13" s="1"/>
  <c r="AR214" i="4"/>
  <c r="AR217" i="13" s="1"/>
  <c r="AS214" i="4"/>
  <c r="AS217" i="13" s="1"/>
  <c r="AT214" i="4"/>
  <c r="AT217" i="13" s="1"/>
  <c r="AU214" i="4"/>
  <c r="AU217" i="13" s="1"/>
  <c r="AV214" i="4"/>
  <c r="AV217" i="13" s="1"/>
  <c r="Q215" i="4"/>
  <c r="Q218" i="13" s="1"/>
  <c r="R215" i="4"/>
  <c r="R218" i="13" s="1"/>
  <c r="S215" i="4"/>
  <c r="S218" i="13" s="1"/>
  <c r="T215" i="4"/>
  <c r="T218" i="13" s="1"/>
  <c r="U215" i="4"/>
  <c r="U218" i="13" s="1"/>
  <c r="V215" i="4"/>
  <c r="V218" i="13" s="1"/>
  <c r="W215" i="4"/>
  <c r="W218" i="13" s="1"/>
  <c r="X215" i="4"/>
  <c r="X218" i="13" s="1"/>
  <c r="Y215" i="4"/>
  <c r="Y218" i="13" s="1"/>
  <c r="Z215" i="4"/>
  <c r="Z218" i="13" s="1"/>
  <c r="AA215" i="4"/>
  <c r="AA218" i="13" s="1"/>
  <c r="AB215" i="4"/>
  <c r="AB218" i="13" s="1"/>
  <c r="AC215" i="4"/>
  <c r="AC218" i="13" s="1"/>
  <c r="AD215" i="4"/>
  <c r="AD218" i="13" s="1"/>
  <c r="AE215" i="4"/>
  <c r="AE218" i="13" s="1"/>
  <c r="AF215" i="4"/>
  <c r="AF218" i="13" s="1"/>
  <c r="AG215" i="4"/>
  <c r="AG218" i="13" s="1"/>
  <c r="AH215" i="4"/>
  <c r="AH218" i="13" s="1"/>
  <c r="AI215" i="4"/>
  <c r="AI218" i="13" s="1"/>
  <c r="AJ215" i="4"/>
  <c r="AJ218" i="13" s="1"/>
  <c r="AK215" i="4"/>
  <c r="AK218" i="13" s="1"/>
  <c r="AL215" i="4"/>
  <c r="AL218" i="13" s="1"/>
  <c r="AM215" i="4"/>
  <c r="AM218" i="13" s="1"/>
  <c r="AN215" i="4"/>
  <c r="AN218" i="13" s="1"/>
  <c r="AO215" i="4"/>
  <c r="AO218" i="13" s="1"/>
  <c r="AP215" i="4"/>
  <c r="AP218" i="13" s="1"/>
  <c r="AQ215" i="4"/>
  <c r="AQ218" i="13" s="1"/>
  <c r="AR215" i="4"/>
  <c r="AR218" i="13" s="1"/>
  <c r="AS215" i="4"/>
  <c r="AS218" i="13" s="1"/>
  <c r="AT215" i="4"/>
  <c r="AT218" i="13" s="1"/>
  <c r="AU215" i="4"/>
  <c r="AU218" i="13" s="1"/>
  <c r="AV215" i="4"/>
  <c r="AV218" i="13" s="1"/>
  <c r="Q216" i="4"/>
  <c r="Q219" i="13" s="1"/>
  <c r="R216" i="4"/>
  <c r="R219" i="13" s="1"/>
  <c r="S216" i="4"/>
  <c r="S219" i="13" s="1"/>
  <c r="T216" i="4"/>
  <c r="T219" i="13" s="1"/>
  <c r="U216" i="4"/>
  <c r="U219" i="13" s="1"/>
  <c r="V216" i="4"/>
  <c r="V219" i="13" s="1"/>
  <c r="W216" i="4"/>
  <c r="W219" i="13" s="1"/>
  <c r="X216" i="4"/>
  <c r="X219" i="13" s="1"/>
  <c r="Y216" i="4"/>
  <c r="Y219" i="13" s="1"/>
  <c r="Z216" i="4"/>
  <c r="Z219" i="13" s="1"/>
  <c r="AA216" i="4"/>
  <c r="AA219" i="13" s="1"/>
  <c r="AB216" i="4"/>
  <c r="AB219" i="13" s="1"/>
  <c r="AC216" i="4"/>
  <c r="AC219" i="13" s="1"/>
  <c r="AD216" i="4"/>
  <c r="AD219" i="13" s="1"/>
  <c r="AE216" i="4"/>
  <c r="AE219" i="13" s="1"/>
  <c r="AF216" i="4"/>
  <c r="AF219" i="13" s="1"/>
  <c r="AG216" i="4"/>
  <c r="AG219" i="13" s="1"/>
  <c r="AH216" i="4"/>
  <c r="AH219" i="13" s="1"/>
  <c r="AI216" i="4"/>
  <c r="AI219" i="13" s="1"/>
  <c r="AJ216" i="4"/>
  <c r="AJ219" i="13" s="1"/>
  <c r="AK216" i="4"/>
  <c r="AK219" i="13" s="1"/>
  <c r="AL216" i="4"/>
  <c r="AL219" i="13" s="1"/>
  <c r="AM216" i="4"/>
  <c r="AM219" i="13" s="1"/>
  <c r="AN216" i="4"/>
  <c r="AN219" i="13" s="1"/>
  <c r="AO216" i="4"/>
  <c r="AO219" i="13" s="1"/>
  <c r="AP216" i="4"/>
  <c r="AP219" i="13" s="1"/>
  <c r="AQ216" i="4"/>
  <c r="AQ219" i="13" s="1"/>
  <c r="AR216" i="4"/>
  <c r="AR219" i="13" s="1"/>
  <c r="AS216" i="4"/>
  <c r="AS219" i="13" s="1"/>
  <c r="AT216" i="4"/>
  <c r="AT219" i="13" s="1"/>
  <c r="AU216" i="4"/>
  <c r="AU219" i="13" s="1"/>
  <c r="AV216" i="4"/>
  <c r="AV219" i="13" s="1"/>
  <c r="Q217" i="4"/>
  <c r="Q220" i="13" s="1"/>
  <c r="R217" i="4"/>
  <c r="R220" i="13" s="1"/>
  <c r="S217" i="4"/>
  <c r="S220" i="13" s="1"/>
  <c r="T217" i="4"/>
  <c r="T220" i="13" s="1"/>
  <c r="U217" i="4"/>
  <c r="U220" i="13" s="1"/>
  <c r="V217" i="4"/>
  <c r="V220" i="13" s="1"/>
  <c r="W217" i="4"/>
  <c r="W220" i="13" s="1"/>
  <c r="X217" i="4"/>
  <c r="X220" i="13" s="1"/>
  <c r="Y217" i="4"/>
  <c r="Y220" i="13" s="1"/>
  <c r="Z217" i="4"/>
  <c r="Z220" i="13" s="1"/>
  <c r="AA217" i="4"/>
  <c r="AA220" i="13" s="1"/>
  <c r="AB217" i="4"/>
  <c r="AB220" i="13" s="1"/>
  <c r="AC217" i="4"/>
  <c r="AC220" i="13" s="1"/>
  <c r="AD217" i="4"/>
  <c r="AD220" i="13" s="1"/>
  <c r="AE217" i="4"/>
  <c r="AE220" i="13" s="1"/>
  <c r="AF217" i="4"/>
  <c r="AF220" i="13" s="1"/>
  <c r="AG217" i="4"/>
  <c r="AG220" i="13" s="1"/>
  <c r="AH217" i="4"/>
  <c r="AH220" i="13" s="1"/>
  <c r="AI217" i="4"/>
  <c r="AI220" i="13" s="1"/>
  <c r="AJ217" i="4"/>
  <c r="AJ220" i="13" s="1"/>
  <c r="AK217" i="4"/>
  <c r="AK220" i="13" s="1"/>
  <c r="AL217" i="4"/>
  <c r="AL220" i="13" s="1"/>
  <c r="AM217" i="4"/>
  <c r="AM220" i="13" s="1"/>
  <c r="AN217" i="4"/>
  <c r="AN220" i="13" s="1"/>
  <c r="AO217" i="4"/>
  <c r="AO220" i="13" s="1"/>
  <c r="AP217" i="4"/>
  <c r="AP220" i="13" s="1"/>
  <c r="AQ217" i="4"/>
  <c r="AQ220" i="13" s="1"/>
  <c r="AR217" i="4"/>
  <c r="AR220" i="13" s="1"/>
  <c r="AS217" i="4"/>
  <c r="AS220" i="13" s="1"/>
  <c r="AT217" i="4"/>
  <c r="AT220" i="13" s="1"/>
  <c r="AU217" i="4"/>
  <c r="AU220" i="13" s="1"/>
  <c r="AV217" i="4"/>
  <c r="AV220" i="13" s="1"/>
  <c r="Q218" i="4"/>
  <c r="Q221" i="13" s="1"/>
  <c r="R218" i="4"/>
  <c r="R221" i="13" s="1"/>
  <c r="S218" i="4"/>
  <c r="S221" i="13" s="1"/>
  <c r="T218" i="4"/>
  <c r="T221" i="13" s="1"/>
  <c r="U218" i="4"/>
  <c r="U221" i="13" s="1"/>
  <c r="V218" i="4"/>
  <c r="V221" i="13" s="1"/>
  <c r="W218" i="4"/>
  <c r="W221" i="13" s="1"/>
  <c r="X218" i="4"/>
  <c r="X221" i="13" s="1"/>
  <c r="Y218" i="4"/>
  <c r="Y221" i="13" s="1"/>
  <c r="Z218" i="4"/>
  <c r="Z221" i="13" s="1"/>
  <c r="AA218" i="4"/>
  <c r="AA221" i="13" s="1"/>
  <c r="AB218" i="4"/>
  <c r="AB221" i="13" s="1"/>
  <c r="AC218" i="4"/>
  <c r="AC221" i="13" s="1"/>
  <c r="AD218" i="4"/>
  <c r="AD221" i="13" s="1"/>
  <c r="AE218" i="4"/>
  <c r="AE221" i="13" s="1"/>
  <c r="AF218" i="4"/>
  <c r="AF221" i="13" s="1"/>
  <c r="AG218" i="4"/>
  <c r="AG221" i="13" s="1"/>
  <c r="AH218" i="4"/>
  <c r="AH221" i="13" s="1"/>
  <c r="AI218" i="4"/>
  <c r="AI221" i="13" s="1"/>
  <c r="AJ218" i="4"/>
  <c r="AJ221" i="13" s="1"/>
  <c r="AK218" i="4"/>
  <c r="AK221" i="13" s="1"/>
  <c r="AL218" i="4"/>
  <c r="AL221" i="13" s="1"/>
  <c r="AM218" i="4"/>
  <c r="AM221" i="13" s="1"/>
  <c r="AN218" i="4"/>
  <c r="AN221" i="13" s="1"/>
  <c r="AO218" i="4"/>
  <c r="AO221" i="13" s="1"/>
  <c r="AP218" i="4"/>
  <c r="AP221" i="13" s="1"/>
  <c r="AQ218" i="4"/>
  <c r="AQ221" i="13" s="1"/>
  <c r="AR218" i="4"/>
  <c r="AR221" i="13" s="1"/>
  <c r="AS218" i="4"/>
  <c r="AS221" i="13" s="1"/>
  <c r="AT218" i="4"/>
  <c r="AT221" i="13" s="1"/>
  <c r="AU218" i="4"/>
  <c r="AU221" i="13" s="1"/>
  <c r="AV218" i="4"/>
  <c r="AV221" i="13" s="1"/>
  <c r="Q219" i="4"/>
  <c r="Q222" i="13" s="1"/>
  <c r="R219" i="4"/>
  <c r="R222" i="13" s="1"/>
  <c r="S219" i="4"/>
  <c r="S222" i="13" s="1"/>
  <c r="T219" i="4"/>
  <c r="T222" i="13" s="1"/>
  <c r="U219" i="4"/>
  <c r="U222" i="13" s="1"/>
  <c r="V219" i="4"/>
  <c r="V222" i="13" s="1"/>
  <c r="W219" i="4"/>
  <c r="W222" i="13" s="1"/>
  <c r="X219" i="4"/>
  <c r="X222" i="13" s="1"/>
  <c r="Y219" i="4"/>
  <c r="Y222" i="13" s="1"/>
  <c r="Z219" i="4"/>
  <c r="Z222" i="13" s="1"/>
  <c r="AA219" i="4"/>
  <c r="AA222" i="13" s="1"/>
  <c r="AB219" i="4"/>
  <c r="AB222" i="13" s="1"/>
  <c r="AC219" i="4"/>
  <c r="AC222" i="13" s="1"/>
  <c r="AD219" i="4"/>
  <c r="AD222" i="13" s="1"/>
  <c r="AE219" i="4"/>
  <c r="AE222" i="13" s="1"/>
  <c r="AF219" i="4"/>
  <c r="AF222" i="13" s="1"/>
  <c r="AG219" i="4"/>
  <c r="AG222" i="13" s="1"/>
  <c r="AH219" i="4"/>
  <c r="AH222" i="13" s="1"/>
  <c r="AI219" i="4"/>
  <c r="AI222" i="13" s="1"/>
  <c r="AJ219" i="4"/>
  <c r="AJ222" i="13" s="1"/>
  <c r="AK219" i="4"/>
  <c r="AK222" i="13" s="1"/>
  <c r="AL219" i="4"/>
  <c r="AL222" i="13" s="1"/>
  <c r="AM219" i="4"/>
  <c r="AM222" i="13" s="1"/>
  <c r="AN219" i="4"/>
  <c r="AN222" i="13" s="1"/>
  <c r="AO219" i="4"/>
  <c r="AO222" i="13" s="1"/>
  <c r="AP219" i="4"/>
  <c r="AP222" i="13" s="1"/>
  <c r="AQ219" i="4"/>
  <c r="AQ222" i="13" s="1"/>
  <c r="AR219" i="4"/>
  <c r="AR222" i="13" s="1"/>
  <c r="AS219" i="4"/>
  <c r="AS222" i="13" s="1"/>
  <c r="AT219" i="4"/>
  <c r="AT222" i="13" s="1"/>
  <c r="AU219" i="4"/>
  <c r="AU222" i="13" s="1"/>
  <c r="AV219" i="4"/>
  <c r="AV222" i="13" s="1"/>
  <c r="Q190" i="4"/>
  <c r="Q193" i="13" s="1"/>
  <c r="R190" i="4"/>
  <c r="R193" i="13" s="1"/>
  <c r="S190" i="4"/>
  <c r="S193" i="13" s="1"/>
  <c r="T190" i="4"/>
  <c r="T193" i="13" s="1"/>
  <c r="U190" i="4"/>
  <c r="U193" i="13" s="1"/>
  <c r="V190" i="4"/>
  <c r="V193" i="13" s="1"/>
  <c r="W190" i="4"/>
  <c r="W193" i="13" s="1"/>
  <c r="X190" i="4"/>
  <c r="X193" i="13" s="1"/>
  <c r="Y190" i="4"/>
  <c r="Y193" i="13" s="1"/>
  <c r="Z190" i="4"/>
  <c r="Z193" i="13" s="1"/>
  <c r="AA190" i="4"/>
  <c r="AA193" i="13" s="1"/>
  <c r="AB190" i="4"/>
  <c r="AB193" i="13" s="1"/>
  <c r="AC190" i="4"/>
  <c r="AC193" i="13" s="1"/>
  <c r="AD190" i="4"/>
  <c r="AD193" i="13" s="1"/>
  <c r="AE190" i="4"/>
  <c r="AE193" i="13" s="1"/>
  <c r="AF190" i="4"/>
  <c r="AF193" i="13" s="1"/>
  <c r="AG190" i="4"/>
  <c r="AG193" i="13" s="1"/>
  <c r="AH190" i="4"/>
  <c r="AH193" i="13" s="1"/>
  <c r="AI190" i="4"/>
  <c r="AI193" i="13" s="1"/>
  <c r="AJ190" i="4"/>
  <c r="AJ193" i="13" s="1"/>
  <c r="AK190" i="4"/>
  <c r="AK193" i="13" s="1"/>
  <c r="AL190" i="4"/>
  <c r="AL193" i="13" s="1"/>
  <c r="AM190" i="4"/>
  <c r="AM193" i="13" s="1"/>
  <c r="AN190" i="4"/>
  <c r="AN193" i="13" s="1"/>
  <c r="AO190" i="4"/>
  <c r="AO193" i="13" s="1"/>
  <c r="AP190" i="4"/>
  <c r="AP193" i="13" s="1"/>
  <c r="AQ190" i="4"/>
  <c r="AQ193" i="13" s="1"/>
  <c r="AR190" i="4"/>
  <c r="AR193" i="13" s="1"/>
  <c r="AS190" i="4"/>
  <c r="AS193" i="13" s="1"/>
  <c r="AT190" i="4"/>
  <c r="AT193" i="13" s="1"/>
  <c r="AU190" i="4"/>
  <c r="AU193" i="13" s="1"/>
  <c r="AV190" i="4"/>
  <c r="AV193" i="13" s="1"/>
  <c r="Q191" i="4"/>
  <c r="Q194" i="13" s="1"/>
  <c r="R191" i="4"/>
  <c r="R194" i="13" s="1"/>
  <c r="S191" i="4"/>
  <c r="S194" i="13" s="1"/>
  <c r="T191" i="4"/>
  <c r="T194" i="13" s="1"/>
  <c r="U191" i="4"/>
  <c r="U194" i="13" s="1"/>
  <c r="V191" i="4"/>
  <c r="V194" i="13" s="1"/>
  <c r="W191" i="4"/>
  <c r="W194" i="13" s="1"/>
  <c r="X191" i="4"/>
  <c r="X194" i="13" s="1"/>
  <c r="Y191" i="4"/>
  <c r="Y194" i="13" s="1"/>
  <c r="Z191" i="4"/>
  <c r="Z194" i="13" s="1"/>
  <c r="AA191" i="4"/>
  <c r="AA194" i="13" s="1"/>
  <c r="AB191" i="4"/>
  <c r="AB194" i="13" s="1"/>
  <c r="AC191" i="4"/>
  <c r="AC194" i="13" s="1"/>
  <c r="AD191" i="4"/>
  <c r="AD194" i="13" s="1"/>
  <c r="AE191" i="4"/>
  <c r="AE194" i="13" s="1"/>
  <c r="AF191" i="4"/>
  <c r="AF194" i="13" s="1"/>
  <c r="AG191" i="4"/>
  <c r="AG194" i="13" s="1"/>
  <c r="AH191" i="4"/>
  <c r="AH194" i="13" s="1"/>
  <c r="AI191" i="4"/>
  <c r="AI194" i="13" s="1"/>
  <c r="AJ191" i="4"/>
  <c r="AJ194" i="13" s="1"/>
  <c r="AK191" i="4"/>
  <c r="AK194" i="13" s="1"/>
  <c r="AL191" i="4"/>
  <c r="AL194" i="13" s="1"/>
  <c r="AM191" i="4"/>
  <c r="AM194" i="13" s="1"/>
  <c r="AN191" i="4"/>
  <c r="AN194" i="13" s="1"/>
  <c r="AO191" i="4"/>
  <c r="AO194" i="13" s="1"/>
  <c r="AP191" i="4"/>
  <c r="AP194" i="13" s="1"/>
  <c r="AQ191" i="4"/>
  <c r="AQ194" i="13" s="1"/>
  <c r="AR191" i="4"/>
  <c r="AR194" i="13" s="1"/>
  <c r="AS191" i="4"/>
  <c r="AS194" i="13" s="1"/>
  <c r="AT191" i="4"/>
  <c r="AT194" i="13" s="1"/>
  <c r="AU191" i="4"/>
  <c r="AU194" i="13" s="1"/>
  <c r="AV191" i="4"/>
  <c r="AV194" i="13" s="1"/>
  <c r="Q192" i="4"/>
  <c r="Q195" i="13" s="1"/>
  <c r="R192" i="4"/>
  <c r="R195" i="13" s="1"/>
  <c r="S192" i="4"/>
  <c r="S195" i="13" s="1"/>
  <c r="T192" i="4"/>
  <c r="T195" i="13" s="1"/>
  <c r="U192" i="4"/>
  <c r="U195" i="13" s="1"/>
  <c r="V192" i="4"/>
  <c r="V195" i="13" s="1"/>
  <c r="W192" i="4"/>
  <c r="W195" i="13" s="1"/>
  <c r="X192" i="4"/>
  <c r="X195" i="13" s="1"/>
  <c r="Y192" i="4"/>
  <c r="Y195" i="13" s="1"/>
  <c r="Z192" i="4"/>
  <c r="Z195" i="13" s="1"/>
  <c r="AA192" i="4"/>
  <c r="AA195" i="13" s="1"/>
  <c r="AB192" i="4"/>
  <c r="AB195" i="13" s="1"/>
  <c r="AC192" i="4"/>
  <c r="AC195" i="13" s="1"/>
  <c r="AD192" i="4"/>
  <c r="AD195" i="13" s="1"/>
  <c r="AE192" i="4"/>
  <c r="AE195" i="13" s="1"/>
  <c r="AF192" i="4"/>
  <c r="AF195" i="13" s="1"/>
  <c r="AG192" i="4"/>
  <c r="AG195" i="13" s="1"/>
  <c r="AH192" i="4"/>
  <c r="AH195" i="13" s="1"/>
  <c r="AI192" i="4"/>
  <c r="AI195" i="13" s="1"/>
  <c r="AJ192" i="4"/>
  <c r="AJ195" i="13" s="1"/>
  <c r="AK192" i="4"/>
  <c r="AK195" i="13" s="1"/>
  <c r="AL192" i="4"/>
  <c r="AL195" i="13" s="1"/>
  <c r="AM192" i="4"/>
  <c r="AM195" i="13" s="1"/>
  <c r="AN192" i="4"/>
  <c r="AN195" i="13" s="1"/>
  <c r="AO192" i="4"/>
  <c r="AO195" i="13" s="1"/>
  <c r="AP192" i="4"/>
  <c r="AP195" i="13" s="1"/>
  <c r="AQ192" i="4"/>
  <c r="AQ195" i="13" s="1"/>
  <c r="AR192" i="4"/>
  <c r="AR195" i="13" s="1"/>
  <c r="AS192" i="4"/>
  <c r="AS195" i="13" s="1"/>
  <c r="AT192" i="4"/>
  <c r="AT195" i="13" s="1"/>
  <c r="AU192" i="4"/>
  <c r="AU195" i="13" s="1"/>
  <c r="AV192" i="4"/>
  <c r="AV195" i="13" s="1"/>
  <c r="Q193" i="4"/>
  <c r="Q196" i="13" s="1"/>
  <c r="R193" i="4"/>
  <c r="R196" i="13" s="1"/>
  <c r="S193" i="4"/>
  <c r="S196" i="13" s="1"/>
  <c r="T193" i="4"/>
  <c r="T196" i="13" s="1"/>
  <c r="U193" i="4"/>
  <c r="U196" i="13" s="1"/>
  <c r="V193" i="4"/>
  <c r="V196" i="13" s="1"/>
  <c r="W193" i="4"/>
  <c r="W196" i="13" s="1"/>
  <c r="X193" i="4"/>
  <c r="X196" i="13" s="1"/>
  <c r="Y193" i="4"/>
  <c r="Y196" i="13" s="1"/>
  <c r="Z193" i="4"/>
  <c r="Z196" i="13" s="1"/>
  <c r="AA193" i="4"/>
  <c r="AA196" i="13" s="1"/>
  <c r="AB193" i="4"/>
  <c r="AB196" i="13" s="1"/>
  <c r="AC193" i="4"/>
  <c r="AC196" i="13" s="1"/>
  <c r="AD193" i="4"/>
  <c r="AD196" i="13" s="1"/>
  <c r="AE193" i="4"/>
  <c r="AE196" i="13" s="1"/>
  <c r="AF193" i="4"/>
  <c r="AF196" i="13" s="1"/>
  <c r="AG193" i="4"/>
  <c r="AG196" i="13" s="1"/>
  <c r="AH193" i="4"/>
  <c r="AH196" i="13" s="1"/>
  <c r="AI193" i="4"/>
  <c r="AI196" i="13" s="1"/>
  <c r="AJ193" i="4"/>
  <c r="AJ196" i="13" s="1"/>
  <c r="AK193" i="4"/>
  <c r="AK196" i="13" s="1"/>
  <c r="AL193" i="4"/>
  <c r="AL196" i="13" s="1"/>
  <c r="AM193" i="4"/>
  <c r="AM196" i="13" s="1"/>
  <c r="AN193" i="4"/>
  <c r="AN196" i="13" s="1"/>
  <c r="AO193" i="4"/>
  <c r="AO196" i="13" s="1"/>
  <c r="AP193" i="4"/>
  <c r="AP196" i="13" s="1"/>
  <c r="AQ193" i="4"/>
  <c r="AQ196" i="13" s="1"/>
  <c r="AR193" i="4"/>
  <c r="AR196" i="13" s="1"/>
  <c r="AS193" i="4"/>
  <c r="AS196" i="13" s="1"/>
  <c r="AT193" i="4"/>
  <c r="AT196" i="13" s="1"/>
  <c r="AU193" i="4"/>
  <c r="AU196" i="13" s="1"/>
  <c r="AV193" i="4"/>
  <c r="AV196" i="13" s="1"/>
  <c r="Q194" i="4"/>
  <c r="Q197" i="13" s="1"/>
  <c r="R194" i="4"/>
  <c r="R197" i="13" s="1"/>
  <c r="S194" i="4"/>
  <c r="S197" i="13" s="1"/>
  <c r="T194" i="4"/>
  <c r="T197" i="13" s="1"/>
  <c r="U194" i="4"/>
  <c r="U197" i="13" s="1"/>
  <c r="V194" i="4"/>
  <c r="V197" i="13" s="1"/>
  <c r="W194" i="4"/>
  <c r="W197" i="13" s="1"/>
  <c r="X194" i="4"/>
  <c r="X197" i="13" s="1"/>
  <c r="Y194" i="4"/>
  <c r="Y197" i="13" s="1"/>
  <c r="Z194" i="4"/>
  <c r="Z197" i="13" s="1"/>
  <c r="AA194" i="4"/>
  <c r="AA197" i="13" s="1"/>
  <c r="AB194" i="4"/>
  <c r="AB197" i="13" s="1"/>
  <c r="AC194" i="4"/>
  <c r="AC197" i="13" s="1"/>
  <c r="AD194" i="4"/>
  <c r="AD197" i="13" s="1"/>
  <c r="AE194" i="4"/>
  <c r="AE197" i="13" s="1"/>
  <c r="AF194" i="4"/>
  <c r="AF197" i="13" s="1"/>
  <c r="AG194" i="4"/>
  <c r="AG197" i="13" s="1"/>
  <c r="AH194" i="4"/>
  <c r="AH197" i="13" s="1"/>
  <c r="AI194" i="4"/>
  <c r="AI197" i="13" s="1"/>
  <c r="AJ194" i="4"/>
  <c r="AJ197" i="13" s="1"/>
  <c r="AK194" i="4"/>
  <c r="AK197" i="13" s="1"/>
  <c r="AL194" i="4"/>
  <c r="AL197" i="13" s="1"/>
  <c r="AM194" i="4"/>
  <c r="AM197" i="13" s="1"/>
  <c r="AN194" i="4"/>
  <c r="AN197" i="13" s="1"/>
  <c r="AO194" i="4"/>
  <c r="AO197" i="13" s="1"/>
  <c r="AP194" i="4"/>
  <c r="AP197" i="13" s="1"/>
  <c r="AQ194" i="4"/>
  <c r="AQ197" i="13" s="1"/>
  <c r="AR194" i="4"/>
  <c r="AR197" i="13" s="1"/>
  <c r="AS194" i="4"/>
  <c r="AS197" i="13" s="1"/>
  <c r="AT194" i="4"/>
  <c r="AT197" i="13" s="1"/>
  <c r="AU194" i="4"/>
  <c r="AU197" i="13" s="1"/>
  <c r="AV194" i="4"/>
  <c r="AV197" i="13" s="1"/>
  <c r="Q195" i="4"/>
  <c r="Q198" i="13" s="1"/>
  <c r="R195" i="4"/>
  <c r="R198" i="13" s="1"/>
  <c r="S195" i="4"/>
  <c r="S198" i="13" s="1"/>
  <c r="T195" i="4"/>
  <c r="T198" i="13" s="1"/>
  <c r="U195" i="4"/>
  <c r="U198" i="13" s="1"/>
  <c r="V195" i="4"/>
  <c r="V198" i="13" s="1"/>
  <c r="W195" i="4"/>
  <c r="W198" i="13" s="1"/>
  <c r="X195" i="4"/>
  <c r="X198" i="13" s="1"/>
  <c r="Y195" i="4"/>
  <c r="Y198" i="13" s="1"/>
  <c r="Z195" i="4"/>
  <c r="Z198" i="13" s="1"/>
  <c r="AA195" i="4"/>
  <c r="AA198" i="13" s="1"/>
  <c r="AB195" i="4"/>
  <c r="AB198" i="13" s="1"/>
  <c r="AC195" i="4"/>
  <c r="AC198" i="13" s="1"/>
  <c r="AD195" i="4"/>
  <c r="AD198" i="13" s="1"/>
  <c r="AE195" i="4"/>
  <c r="AE198" i="13" s="1"/>
  <c r="AF195" i="4"/>
  <c r="AF198" i="13" s="1"/>
  <c r="AG195" i="4"/>
  <c r="AG198" i="13" s="1"/>
  <c r="AH195" i="4"/>
  <c r="AH198" i="13" s="1"/>
  <c r="AI195" i="4"/>
  <c r="AI198" i="13" s="1"/>
  <c r="AJ195" i="4"/>
  <c r="AJ198" i="13" s="1"/>
  <c r="AK195" i="4"/>
  <c r="AK198" i="13" s="1"/>
  <c r="AL195" i="4"/>
  <c r="AL198" i="13" s="1"/>
  <c r="AM195" i="4"/>
  <c r="AM198" i="13" s="1"/>
  <c r="AN195" i="4"/>
  <c r="AN198" i="13" s="1"/>
  <c r="AO195" i="4"/>
  <c r="AO198" i="13" s="1"/>
  <c r="AP195" i="4"/>
  <c r="AP198" i="13" s="1"/>
  <c r="AQ195" i="4"/>
  <c r="AQ198" i="13" s="1"/>
  <c r="AR195" i="4"/>
  <c r="AR198" i="13" s="1"/>
  <c r="AS195" i="4"/>
  <c r="AS198" i="13" s="1"/>
  <c r="AT195" i="4"/>
  <c r="AT198" i="13" s="1"/>
  <c r="AU195" i="4"/>
  <c r="AU198" i="13" s="1"/>
  <c r="AV195" i="4"/>
  <c r="AV198" i="13" s="1"/>
  <c r="Q196" i="4"/>
  <c r="Q199" i="13" s="1"/>
  <c r="R196" i="4"/>
  <c r="R199" i="13" s="1"/>
  <c r="S196" i="4"/>
  <c r="S199" i="13" s="1"/>
  <c r="T196" i="4"/>
  <c r="T199" i="13" s="1"/>
  <c r="U196" i="4"/>
  <c r="U199" i="13" s="1"/>
  <c r="V196" i="4"/>
  <c r="V199" i="13" s="1"/>
  <c r="W196" i="4"/>
  <c r="W199" i="13" s="1"/>
  <c r="X196" i="4"/>
  <c r="X199" i="13" s="1"/>
  <c r="Y196" i="4"/>
  <c r="Y199" i="13" s="1"/>
  <c r="Z196" i="4"/>
  <c r="Z199" i="13" s="1"/>
  <c r="AA196" i="4"/>
  <c r="AA199" i="13" s="1"/>
  <c r="AB196" i="4"/>
  <c r="AB199" i="13" s="1"/>
  <c r="AC196" i="4"/>
  <c r="AC199" i="13" s="1"/>
  <c r="AD196" i="4"/>
  <c r="AD199" i="13" s="1"/>
  <c r="AE196" i="4"/>
  <c r="AE199" i="13" s="1"/>
  <c r="AF196" i="4"/>
  <c r="AF199" i="13" s="1"/>
  <c r="AG196" i="4"/>
  <c r="AG199" i="13" s="1"/>
  <c r="AH196" i="4"/>
  <c r="AH199" i="13" s="1"/>
  <c r="AI196" i="4"/>
  <c r="AI199" i="13" s="1"/>
  <c r="AJ196" i="4"/>
  <c r="AJ199" i="13" s="1"/>
  <c r="AK196" i="4"/>
  <c r="AK199" i="13" s="1"/>
  <c r="AL196" i="4"/>
  <c r="AL199" i="13" s="1"/>
  <c r="AM196" i="4"/>
  <c r="AM199" i="13" s="1"/>
  <c r="AN196" i="4"/>
  <c r="AN199" i="13" s="1"/>
  <c r="AO196" i="4"/>
  <c r="AO199" i="13" s="1"/>
  <c r="AP196" i="4"/>
  <c r="AP199" i="13" s="1"/>
  <c r="AQ196" i="4"/>
  <c r="AQ199" i="13" s="1"/>
  <c r="AR196" i="4"/>
  <c r="AR199" i="13" s="1"/>
  <c r="AS196" i="4"/>
  <c r="AS199" i="13" s="1"/>
  <c r="AT196" i="4"/>
  <c r="AT199" i="13" s="1"/>
  <c r="AU196" i="4"/>
  <c r="AU199" i="13" s="1"/>
  <c r="AV196" i="4"/>
  <c r="AV199" i="13" s="1"/>
  <c r="Q197" i="4"/>
  <c r="Q200" i="13" s="1"/>
  <c r="R197" i="4"/>
  <c r="R200" i="13" s="1"/>
  <c r="S197" i="4"/>
  <c r="S200" i="13" s="1"/>
  <c r="T197" i="4"/>
  <c r="T200" i="13" s="1"/>
  <c r="U197" i="4"/>
  <c r="U200" i="13" s="1"/>
  <c r="V197" i="4"/>
  <c r="V200" i="13" s="1"/>
  <c r="W197" i="4"/>
  <c r="W200" i="13" s="1"/>
  <c r="X197" i="4"/>
  <c r="X200" i="13" s="1"/>
  <c r="Y197" i="4"/>
  <c r="Y200" i="13" s="1"/>
  <c r="Z197" i="4"/>
  <c r="Z200" i="13" s="1"/>
  <c r="AA197" i="4"/>
  <c r="AA200" i="13" s="1"/>
  <c r="AB197" i="4"/>
  <c r="AB200" i="13" s="1"/>
  <c r="AC197" i="4"/>
  <c r="AC200" i="13" s="1"/>
  <c r="AD197" i="4"/>
  <c r="AD200" i="13" s="1"/>
  <c r="AE197" i="4"/>
  <c r="AE200" i="13" s="1"/>
  <c r="AF197" i="4"/>
  <c r="AF200" i="13" s="1"/>
  <c r="AG197" i="4"/>
  <c r="AG200" i="13" s="1"/>
  <c r="AH197" i="4"/>
  <c r="AH200" i="13" s="1"/>
  <c r="AI197" i="4"/>
  <c r="AI200" i="13" s="1"/>
  <c r="AJ197" i="4"/>
  <c r="AJ200" i="13" s="1"/>
  <c r="AK197" i="4"/>
  <c r="AK200" i="13" s="1"/>
  <c r="AL197" i="4"/>
  <c r="AL200" i="13" s="1"/>
  <c r="AM197" i="4"/>
  <c r="AM200" i="13" s="1"/>
  <c r="AN197" i="4"/>
  <c r="AN200" i="13" s="1"/>
  <c r="AO197" i="4"/>
  <c r="AO200" i="13" s="1"/>
  <c r="AP197" i="4"/>
  <c r="AP200" i="13" s="1"/>
  <c r="AQ197" i="4"/>
  <c r="AQ200" i="13" s="1"/>
  <c r="AR197" i="4"/>
  <c r="AR200" i="13" s="1"/>
  <c r="AS197" i="4"/>
  <c r="AS200" i="13" s="1"/>
  <c r="AT197" i="4"/>
  <c r="AT200" i="13" s="1"/>
  <c r="AU197" i="4"/>
  <c r="AU200" i="13" s="1"/>
  <c r="AV197" i="4"/>
  <c r="AV200" i="13" s="1"/>
  <c r="Q198" i="4"/>
  <c r="Q201" i="13" s="1"/>
  <c r="R198" i="4"/>
  <c r="R201" i="13" s="1"/>
  <c r="S198" i="4"/>
  <c r="S201" i="13" s="1"/>
  <c r="T198" i="4"/>
  <c r="T201" i="13" s="1"/>
  <c r="U198" i="4"/>
  <c r="U201" i="13" s="1"/>
  <c r="V198" i="4"/>
  <c r="V201" i="13" s="1"/>
  <c r="W198" i="4"/>
  <c r="W201" i="13" s="1"/>
  <c r="X198" i="4"/>
  <c r="X201" i="13" s="1"/>
  <c r="Y198" i="4"/>
  <c r="Y201" i="13" s="1"/>
  <c r="Z198" i="4"/>
  <c r="Z201" i="13" s="1"/>
  <c r="AA198" i="4"/>
  <c r="AA201" i="13" s="1"/>
  <c r="AB198" i="4"/>
  <c r="AB201" i="13" s="1"/>
  <c r="AC198" i="4"/>
  <c r="AC201" i="13" s="1"/>
  <c r="AD198" i="4"/>
  <c r="AD201" i="13" s="1"/>
  <c r="AE198" i="4"/>
  <c r="AE201" i="13" s="1"/>
  <c r="AF198" i="4"/>
  <c r="AF201" i="13" s="1"/>
  <c r="AG198" i="4"/>
  <c r="AG201" i="13" s="1"/>
  <c r="AH198" i="4"/>
  <c r="AH201" i="13" s="1"/>
  <c r="AI198" i="4"/>
  <c r="AI201" i="13" s="1"/>
  <c r="AJ198" i="4"/>
  <c r="AJ201" i="13" s="1"/>
  <c r="AK198" i="4"/>
  <c r="AK201" i="13" s="1"/>
  <c r="AL198" i="4"/>
  <c r="AL201" i="13" s="1"/>
  <c r="AM198" i="4"/>
  <c r="AM201" i="13" s="1"/>
  <c r="AN198" i="4"/>
  <c r="AN201" i="13" s="1"/>
  <c r="AO198" i="4"/>
  <c r="AO201" i="13" s="1"/>
  <c r="AP198" i="4"/>
  <c r="AP201" i="13" s="1"/>
  <c r="AQ198" i="4"/>
  <c r="AQ201" i="13" s="1"/>
  <c r="AR198" i="4"/>
  <c r="AR201" i="13" s="1"/>
  <c r="AS198" i="4"/>
  <c r="AS201" i="13" s="1"/>
  <c r="AT198" i="4"/>
  <c r="AT201" i="13" s="1"/>
  <c r="AU198" i="4"/>
  <c r="AU201" i="13" s="1"/>
  <c r="AV198" i="4"/>
  <c r="AV201" i="13" s="1"/>
  <c r="Q199" i="4"/>
  <c r="Q202" i="13" s="1"/>
  <c r="R199" i="4"/>
  <c r="R202" i="13" s="1"/>
  <c r="S199" i="4"/>
  <c r="S202" i="13" s="1"/>
  <c r="T199" i="4"/>
  <c r="T202" i="13" s="1"/>
  <c r="U199" i="4"/>
  <c r="U202" i="13" s="1"/>
  <c r="V199" i="4"/>
  <c r="V202" i="13" s="1"/>
  <c r="W199" i="4"/>
  <c r="W202" i="13" s="1"/>
  <c r="X199" i="4"/>
  <c r="X202" i="13" s="1"/>
  <c r="Y199" i="4"/>
  <c r="Y202" i="13" s="1"/>
  <c r="Z199" i="4"/>
  <c r="Z202" i="13" s="1"/>
  <c r="AA199" i="4"/>
  <c r="AA202" i="13" s="1"/>
  <c r="AB199" i="4"/>
  <c r="AB202" i="13" s="1"/>
  <c r="AC199" i="4"/>
  <c r="AC202" i="13" s="1"/>
  <c r="AD199" i="4"/>
  <c r="AD202" i="13" s="1"/>
  <c r="AE199" i="4"/>
  <c r="AE202" i="13" s="1"/>
  <c r="AF199" i="4"/>
  <c r="AF202" i="13" s="1"/>
  <c r="AG199" i="4"/>
  <c r="AG202" i="13" s="1"/>
  <c r="AH199" i="4"/>
  <c r="AH202" i="13" s="1"/>
  <c r="AI199" i="4"/>
  <c r="AI202" i="13" s="1"/>
  <c r="AJ199" i="4"/>
  <c r="AJ202" i="13" s="1"/>
  <c r="AK199" i="4"/>
  <c r="AK202" i="13" s="1"/>
  <c r="AL199" i="4"/>
  <c r="AL202" i="13" s="1"/>
  <c r="AM199" i="4"/>
  <c r="AM202" i="13" s="1"/>
  <c r="AN199" i="4"/>
  <c r="AN202" i="13" s="1"/>
  <c r="AO199" i="4"/>
  <c r="AO202" i="13" s="1"/>
  <c r="AP199" i="4"/>
  <c r="AP202" i="13" s="1"/>
  <c r="AQ199" i="4"/>
  <c r="AQ202" i="13" s="1"/>
  <c r="AR199" i="4"/>
  <c r="AR202" i="13" s="1"/>
  <c r="AS199" i="4"/>
  <c r="AS202" i="13" s="1"/>
  <c r="AT199" i="4"/>
  <c r="AT202" i="13" s="1"/>
  <c r="AU199" i="4"/>
  <c r="AU202" i="13" s="1"/>
  <c r="AV199" i="4"/>
  <c r="AV202" i="13" s="1"/>
  <c r="Q200" i="4"/>
  <c r="Q203" i="13" s="1"/>
  <c r="R200" i="4"/>
  <c r="R203" i="13" s="1"/>
  <c r="S200" i="4"/>
  <c r="S203" i="13" s="1"/>
  <c r="T200" i="4"/>
  <c r="T203" i="13" s="1"/>
  <c r="U200" i="4"/>
  <c r="U203" i="13" s="1"/>
  <c r="V200" i="4"/>
  <c r="V203" i="13" s="1"/>
  <c r="W200" i="4"/>
  <c r="W203" i="13" s="1"/>
  <c r="X200" i="4"/>
  <c r="X203" i="13" s="1"/>
  <c r="Y200" i="4"/>
  <c r="Y203" i="13" s="1"/>
  <c r="Z200" i="4"/>
  <c r="Z203" i="13" s="1"/>
  <c r="AA200" i="4"/>
  <c r="AA203" i="13" s="1"/>
  <c r="AB200" i="4"/>
  <c r="AB203" i="13" s="1"/>
  <c r="AC200" i="4"/>
  <c r="AC203" i="13" s="1"/>
  <c r="AD200" i="4"/>
  <c r="AD203" i="13" s="1"/>
  <c r="AE200" i="4"/>
  <c r="AE203" i="13" s="1"/>
  <c r="AF200" i="4"/>
  <c r="AF203" i="13" s="1"/>
  <c r="AG200" i="4"/>
  <c r="AG203" i="13" s="1"/>
  <c r="AH200" i="4"/>
  <c r="AH203" i="13" s="1"/>
  <c r="AI200" i="4"/>
  <c r="AI203" i="13" s="1"/>
  <c r="AJ200" i="4"/>
  <c r="AJ203" i="13" s="1"/>
  <c r="AK200" i="4"/>
  <c r="AK203" i="13" s="1"/>
  <c r="AL200" i="4"/>
  <c r="AL203" i="13" s="1"/>
  <c r="AM200" i="4"/>
  <c r="AM203" i="13" s="1"/>
  <c r="AN200" i="4"/>
  <c r="AN203" i="13" s="1"/>
  <c r="AO200" i="4"/>
  <c r="AO203" i="13" s="1"/>
  <c r="AP200" i="4"/>
  <c r="AP203" i="13" s="1"/>
  <c r="AQ200" i="4"/>
  <c r="AQ203" i="13" s="1"/>
  <c r="AR200" i="4"/>
  <c r="AR203" i="13" s="1"/>
  <c r="AS200" i="4"/>
  <c r="AS203" i="13" s="1"/>
  <c r="AT200" i="4"/>
  <c r="AT203" i="13" s="1"/>
  <c r="AU200" i="4"/>
  <c r="AU203" i="13" s="1"/>
  <c r="AV200" i="4"/>
  <c r="AV203" i="13" s="1"/>
  <c r="Q169" i="4"/>
  <c r="Q172" i="13" s="1"/>
  <c r="R169" i="4"/>
  <c r="R172" i="13" s="1"/>
  <c r="S169" i="4"/>
  <c r="S172" i="13" s="1"/>
  <c r="T169" i="4"/>
  <c r="T172" i="13" s="1"/>
  <c r="U169" i="4"/>
  <c r="U172" i="13" s="1"/>
  <c r="V169" i="4"/>
  <c r="V172" i="13" s="1"/>
  <c r="W169" i="4"/>
  <c r="W172" i="13" s="1"/>
  <c r="X169" i="4"/>
  <c r="X172" i="13" s="1"/>
  <c r="Y169" i="4"/>
  <c r="Y172" i="13" s="1"/>
  <c r="Z169" i="4"/>
  <c r="Z172" i="13" s="1"/>
  <c r="AA169" i="4"/>
  <c r="AA172" i="13" s="1"/>
  <c r="AB169" i="4"/>
  <c r="AB172" i="13" s="1"/>
  <c r="AC169" i="4"/>
  <c r="AC172" i="13" s="1"/>
  <c r="AD169" i="4"/>
  <c r="AD172" i="13" s="1"/>
  <c r="AE169" i="4"/>
  <c r="AE172" i="13" s="1"/>
  <c r="AF169" i="4"/>
  <c r="AF172" i="13" s="1"/>
  <c r="AG169" i="4"/>
  <c r="AG172" i="13" s="1"/>
  <c r="AH169" i="4"/>
  <c r="AH172" i="13" s="1"/>
  <c r="AI169" i="4"/>
  <c r="AI172" i="13" s="1"/>
  <c r="AJ169" i="4"/>
  <c r="AJ172" i="13" s="1"/>
  <c r="AK169" i="4"/>
  <c r="AK172" i="13" s="1"/>
  <c r="AL169" i="4"/>
  <c r="AL172" i="13" s="1"/>
  <c r="AM169" i="4"/>
  <c r="AM172" i="13" s="1"/>
  <c r="AN169" i="4"/>
  <c r="AN172" i="13" s="1"/>
  <c r="AO169" i="4"/>
  <c r="AO172" i="13" s="1"/>
  <c r="AP169" i="4"/>
  <c r="AP172" i="13" s="1"/>
  <c r="AQ169" i="4"/>
  <c r="AQ172" i="13" s="1"/>
  <c r="AR169" i="4"/>
  <c r="AR172" i="13" s="1"/>
  <c r="AS169" i="4"/>
  <c r="AS172" i="13" s="1"/>
  <c r="AT169" i="4"/>
  <c r="AT172" i="13" s="1"/>
  <c r="AU169" i="4"/>
  <c r="AU172" i="13" s="1"/>
  <c r="AV169" i="4"/>
  <c r="AV172" i="13" s="1"/>
  <c r="Q170" i="4"/>
  <c r="Q173" i="13" s="1"/>
  <c r="R170" i="4"/>
  <c r="R173" i="13" s="1"/>
  <c r="S170" i="4"/>
  <c r="S173" i="13" s="1"/>
  <c r="T170" i="4"/>
  <c r="T173" i="13" s="1"/>
  <c r="U170" i="4"/>
  <c r="U173" i="13" s="1"/>
  <c r="V170" i="4"/>
  <c r="V173" i="13" s="1"/>
  <c r="W170" i="4"/>
  <c r="W173" i="13" s="1"/>
  <c r="X170" i="4"/>
  <c r="X173" i="13" s="1"/>
  <c r="Y170" i="4"/>
  <c r="Y173" i="13" s="1"/>
  <c r="Z170" i="4"/>
  <c r="Z173" i="13" s="1"/>
  <c r="AA170" i="4"/>
  <c r="AA173" i="13" s="1"/>
  <c r="AB170" i="4"/>
  <c r="AB173" i="13" s="1"/>
  <c r="AC170" i="4"/>
  <c r="AC173" i="13" s="1"/>
  <c r="AD170" i="4"/>
  <c r="AD173" i="13" s="1"/>
  <c r="AE170" i="4"/>
  <c r="AE173" i="13" s="1"/>
  <c r="AF170" i="4"/>
  <c r="AF173" i="13" s="1"/>
  <c r="AG170" i="4"/>
  <c r="AG173" i="13" s="1"/>
  <c r="AH170" i="4"/>
  <c r="AH173" i="13" s="1"/>
  <c r="AI170" i="4"/>
  <c r="AI173" i="13" s="1"/>
  <c r="AJ170" i="4"/>
  <c r="AJ173" i="13" s="1"/>
  <c r="AK170" i="4"/>
  <c r="AK173" i="13" s="1"/>
  <c r="AL170" i="4"/>
  <c r="AL173" i="13" s="1"/>
  <c r="AM170" i="4"/>
  <c r="AM173" i="13" s="1"/>
  <c r="AN170" i="4"/>
  <c r="AN173" i="13" s="1"/>
  <c r="AO170" i="4"/>
  <c r="AO173" i="13" s="1"/>
  <c r="AP170" i="4"/>
  <c r="AP173" i="13" s="1"/>
  <c r="AQ170" i="4"/>
  <c r="AQ173" i="13" s="1"/>
  <c r="AR170" i="4"/>
  <c r="AR173" i="13" s="1"/>
  <c r="AS170" i="4"/>
  <c r="AS173" i="13" s="1"/>
  <c r="AT170" i="4"/>
  <c r="AT173" i="13" s="1"/>
  <c r="AU170" i="4"/>
  <c r="AU173" i="13" s="1"/>
  <c r="AV170" i="4"/>
  <c r="AV173" i="13" s="1"/>
  <c r="Q171" i="4"/>
  <c r="Q174" i="13" s="1"/>
  <c r="R171" i="4"/>
  <c r="R174" i="13" s="1"/>
  <c r="S171" i="4"/>
  <c r="S174" i="13" s="1"/>
  <c r="T171" i="4"/>
  <c r="T174" i="13" s="1"/>
  <c r="U171" i="4"/>
  <c r="U174" i="13" s="1"/>
  <c r="V171" i="4"/>
  <c r="V174" i="13" s="1"/>
  <c r="W171" i="4"/>
  <c r="W174" i="13" s="1"/>
  <c r="X171" i="4"/>
  <c r="X174" i="13" s="1"/>
  <c r="Y171" i="4"/>
  <c r="Y174" i="13" s="1"/>
  <c r="Z171" i="4"/>
  <c r="Z174" i="13" s="1"/>
  <c r="AA171" i="4"/>
  <c r="AA174" i="13" s="1"/>
  <c r="AB171" i="4"/>
  <c r="AB174" i="13" s="1"/>
  <c r="AC171" i="4"/>
  <c r="AC174" i="13" s="1"/>
  <c r="AD171" i="4"/>
  <c r="AD174" i="13" s="1"/>
  <c r="AE171" i="4"/>
  <c r="AE174" i="13" s="1"/>
  <c r="AF171" i="4"/>
  <c r="AF174" i="13" s="1"/>
  <c r="AG171" i="4"/>
  <c r="AG174" i="13" s="1"/>
  <c r="AH171" i="4"/>
  <c r="AH174" i="13" s="1"/>
  <c r="AI171" i="4"/>
  <c r="AI174" i="13" s="1"/>
  <c r="AJ171" i="4"/>
  <c r="AJ174" i="13" s="1"/>
  <c r="AK171" i="4"/>
  <c r="AK174" i="13" s="1"/>
  <c r="AL171" i="4"/>
  <c r="AL174" i="13" s="1"/>
  <c r="AM171" i="4"/>
  <c r="AM174" i="13" s="1"/>
  <c r="AN171" i="4"/>
  <c r="AN174" i="13" s="1"/>
  <c r="AO171" i="4"/>
  <c r="AO174" i="13" s="1"/>
  <c r="AP171" i="4"/>
  <c r="AP174" i="13" s="1"/>
  <c r="AQ171" i="4"/>
  <c r="AQ174" i="13" s="1"/>
  <c r="AR171" i="4"/>
  <c r="AR174" i="13" s="1"/>
  <c r="AS171" i="4"/>
  <c r="AS174" i="13" s="1"/>
  <c r="AT171" i="4"/>
  <c r="AT174" i="13" s="1"/>
  <c r="AU171" i="4"/>
  <c r="AU174" i="13" s="1"/>
  <c r="AV171" i="4"/>
  <c r="AV174" i="13" s="1"/>
  <c r="Q172" i="4"/>
  <c r="Q175" i="13" s="1"/>
  <c r="R172" i="4"/>
  <c r="R175" i="13" s="1"/>
  <c r="S172" i="4"/>
  <c r="S175" i="13" s="1"/>
  <c r="T172" i="4"/>
  <c r="T175" i="13" s="1"/>
  <c r="U172" i="4"/>
  <c r="U175" i="13" s="1"/>
  <c r="V172" i="4"/>
  <c r="V175" i="13" s="1"/>
  <c r="W172" i="4"/>
  <c r="W175" i="13" s="1"/>
  <c r="X172" i="4"/>
  <c r="X175" i="13" s="1"/>
  <c r="Y172" i="4"/>
  <c r="Y175" i="13" s="1"/>
  <c r="Z172" i="4"/>
  <c r="Z175" i="13" s="1"/>
  <c r="AA172" i="4"/>
  <c r="AA175" i="13" s="1"/>
  <c r="AB172" i="4"/>
  <c r="AB175" i="13" s="1"/>
  <c r="AC172" i="4"/>
  <c r="AC175" i="13" s="1"/>
  <c r="AD172" i="4"/>
  <c r="AD175" i="13" s="1"/>
  <c r="AE172" i="4"/>
  <c r="AE175" i="13" s="1"/>
  <c r="AF172" i="4"/>
  <c r="AF175" i="13" s="1"/>
  <c r="AG172" i="4"/>
  <c r="AG175" i="13" s="1"/>
  <c r="AH172" i="4"/>
  <c r="AH175" i="13" s="1"/>
  <c r="AI172" i="4"/>
  <c r="AI175" i="13" s="1"/>
  <c r="AJ172" i="4"/>
  <c r="AJ175" i="13" s="1"/>
  <c r="AK172" i="4"/>
  <c r="AK175" i="13" s="1"/>
  <c r="AL172" i="4"/>
  <c r="AL175" i="13" s="1"/>
  <c r="AM172" i="4"/>
  <c r="AM175" i="13" s="1"/>
  <c r="AN172" i="4"/>
  <c r="AN175" i="13" s="1"/>
  <c r="AO172" i="4"/>
  <c r="AO175" i="13" s="1"/>
  <c r="AP172" i="4"/>
  <c r="AP175" i="13" s="1"/>
  <c r="AQ172" i="4"/>
  <c r="AQ175" i="13" s="1"/>
  <c r="AR172" i="4"/>
  <c r="AR175" i="13" s="1"/>
  <c r="AS172" i="4"/>
  <c r="AS175" i="13" s="1"/>
  <c r="AT172" i="4"/>
  <c r="AT175" i="13" s="1"/>
  <c r="AU172" i="4"/>
  <c r="AU175" i="13" s="1"/>
  <c r="AV172" i="4"/>
  <c r="AV175" i="13" s="1"/>
  <c r="Q173" i="4"/>
  <c r="Q176" i="13" s="1"/>
  <c r="R173" i="4"/>
  <c r="R176" i="13" s="1"/>
  <c r="S173" i="4"/>
  <c r="S176" i="13" s="1"/>
  <c r="T173" i="4"/>
  <c r="T176" i="13" s="1"/>
  <c r="U173" i="4"/>
  <c r="U176" i="13" s="1"/>
  <c r="V173" i="4"/>
  <c r="V176" i="13" s="1"/>
  <c r="W173" i="4"/>
  <c r="W176" i="13" s="1"/>
  <c r="X173" i="4"/>
  <c r="X176" i="13" s="1"/>
  <c r="Y173" i="4"/>
  <c r="Y176" i="13" s="1"/>
  <c r="Z173" i="4"/>
  <c r="Z176" i="13" s="1"/>
  <c r="AA173" i="4"/>
  <c r="AA176" i="13" s="1"/>
  <c r="AB173" i="4"/>
  <c r="AB176" i="13" s="1"/>
  <c r="AC173" i="4"/>
  <c r="AC176" i="13" s="1"/>
  <c r="AD173" i="4"/>
  <c r="AD176" i="13" s="1"/>
  <c r="AE173" i="4"/>
  <c r="AE176" i="13" s="1"/>
  <c r="AF173" i="4"/>
  <c r="AF176" i="13" s="1"/>
  <c r="AG173" i="4"/>
  <c r="AG176" i="13" s="1"/>
  <c r="AH173" i="4"/>
  <c r="AH176" i="13" s="1"/>
  <c r="AI173" i="4"/>
  <c r="AI176" i="13" s="1"/>
  <c r="AJ173" i="4"/>
  <c r="AJ176" i="13" s="1"/>
  <c r="AK173" i="4"/>
  <c r="AK176" i="13" s="1"/>
  <c r="AL173" i="4"/>
  <c r="AL176" i="13" s="1"/>
  <c r="AM173" i="4"/>
  <c r="AM176" i="13" s="1"/>
  <c r="AN173" i="4"/>
  <c r="AN176" i="13" s="1"/>
  <c r="AO173" i="4"/>
  <c r="AO176" i="13" s="1"/>
  <c r="AP173" i="4"/>
  <c r="AP176" i="13" s="1"/>
  <c r="AQ173" i="4"/>
  <c r="AQ176" i="13" s="1"/>
  <c r="AR173" i="4"/>
  <c r="AR176" i="13" s="1"/>
  <c r="AS173" i="4"/>
  <c r="AS176" i="13" s="1"/>
  <c r="AT173" i="4"/>
  <c r="AT176" i="13" s="1"/>
  <c r="AU173" i="4"/>
  <c r="AU176" i="13" s="1"/>
  <c r="AV173" i="4"/>
  <c r="AV176" i="13" s="1"/>
  <c r="Q174" i="4"/>
  <c r="Q177" i="13" s="1"/>
  <c r="R174" i="4"/>
  <c r="R177" i="13" s="1"/>
  <c r="S174" i="4"/>
  <c r="S177" i="13" s="1"/>
  <c r="T174" i="4"/>
  <c r="T177" i="13" s="1"/>
  <c r="U174" i="4"/>
  <c r="U177" i="13" s="1"/>
  <c r="V174" i="4"/>
  <c r="V177" i="13" s="1"/>
  <c r="W174" i="4"/>
  <c r="W177" i="13" s="1"/>
  <c r="X174" i="4"/>
  <c r="X177" i="13" s="1"/>
  <c r="Y174" i="4"/>
  <c r="Y177" i="13" s="1"/>
  <c r="Z174" i="4"/>
  <c r="Z177" i="13" s="1"/>
  <c r="AA174" i="4"/>
  <c r="AA177" i="13" s="1"/>
  <c r="AB174" i="4"/>
  <c r="AB177" i="13" s="1"/>
  <c r="AC174" i="4"/>
  <c r="AC177" i="13" s="1"/>
  <c r="AD174" i="4"/>
  <c r="AD177" i="13" s="1"/>
  <c r="AE174" i="4"/>
  <c r="AE177" i="13" s="1"/>
  <c r="AF174" i="4"/>
  <c r="AF177" i="13" s="1"/>
  <c r="AG174" i="4"/>
  <c r="AG177" i="13" s="1"/>
  <c r="AH174" i="4"/>
  <c r="AH177" i="13" s="1"/>
  <c r="AI174" i="4"/>
  <c r="AI177" i="13" s="1"/>
  <c r="AJ174" i="4"/>
  <c r="AJ177" i="13" s="1"/>
  <c r="AK174" i="4"/>
  <c r="AK177" i="13" s="1"/>
  <c r="AL174" i="4"/>
  <c r="AL177" i="13" s="1"/>
  <c r="AM174" i="4"/>
  <c r="AM177" i="13" s="1"/>
  <c r="AN174" i="4"/>
  <c r="AN177" i="13" s="1"/>
  <c r="AO174" i="4"/>
  <c r="AO177" i="13" s="1"/>
  <c r="AP174" i="4"/>
  <c r="AP177" i="13" s="1"/>
  <c r="AQ174" i="4"/>
  <c r="AQ177" i="13" s="1"/>
  <c r="AR174" i="4"/>
  <c r="AR177" i="13" s="1"/>
  <c r="AS174" i="4"/>
  <c r="AS177" i="13" s="1"/>
  <c r="AT174" i="4"/>
  <c r="AT177" i="13" s="1"/>
  <c r="AU174" i="4"/>
  <c r="AU177" i="13" s="1"/>
  <c r="AV174" i="4"/>
  <c r="AV177" i="13" s="1"/>
  <c r="Q175" i="4"/>
  <c r="Q178" i="13" s="1"/>
  <c r="R175" i="4"/>
  <c r="R178" i="13" s="1"/>
  <c r="S175" i="4"/>
  <c r="S178" i="13" s="1"/>
  <c r="T175" i="4"/>
  <c r="T178" i="13" s="1"/>
  <c r="U175" i="4"/>
  <c r="U178" i="13" s="1"/>
  <c r="V175" i="4"/>
  <c r="V178" i="13" s="1"/>
  <c r="W175" i="4"/>
  <c r="W178" i="13" s="1"/>
  <c r="X175" i="4"/>
  <c r="X178" i="13" s="1"/>
  <c r="Y175" i="4"/>
  <c r="Y178" i="13" s="1"/>
  <c r="Z175" i="4"/>
  <c r="Z178" i="13" s="1"/>
  <c r="AA175" i="4"/>
  <c r="AA178" i="13" s="1"/>
  <c r="AB175" i="4"/>
  <c r="AB178" i="13" s="1"/>
  <c r="AC175" i="4"/>
  <c r="AC178" i="13" s="1"/>
  <c r="AD175" i="4"/>
  <c r="AD178" i="13" s="1"/>
  <c r="AE175" i="4"/>
  <c r="AE178" i="13" s="1"/>
  <c r="AF175" i="4"/>
  <c r="AF178" i="13" s="1"/>
  <c r="AG175" i="4"/>
  <c r="AG178" i="13" s="1"/>
  <c r="AH175" i="4"/>
  <c r="AH178" i="13" s="1"/>
  <c r="AI175" i="4"/>
  <c r="AI178" i="13" s="1"/>
  <c r="AJ175" i="4"/>
  <c r="AJ178" i="13" s="1"/>
  <c r="AK175" i="4"/>
  <c r="AK178" i="13" s="1"/>
  <c r="AL175" i="4"/>
  <c r="AL178" i="13" s="1"/>
  <c r="AM175" i="4"/>
  <c r="AM178" i="13" s="1"/>
  <c r="AN175" i="4"/>
  <c r="AN178" i="13" s="1"/>
  <c r="AO175" i="4"/>
  <c r="AO178" i="13" s="1"/>
  <c r="AP175" i="4"/>
  <c r="AP178" i="13" s="1"/>
  <c r="AQ175" i="4"/>
  <c r="AQ178" i="13" s="1"/>
  <c r="AR175" i="4"/>
  <c r="AR178" i="13" s="1"/>
  <c r="AS175" i="4"/>
  <c r="AS178" i="13" s="1"/>
  <c r="AT175" i="4"/>
  <c r="AT178" i="13" s="1"/>
  <c r="AU175" i="4"/>
  <c r="AU178" i="13" s="1"/>
  <c r="AV175" i="4"/>
  <c r="AV178" i="13" s="1"/>
  <c r="Q176" i="4"/>
  <c r="Q179" i="13" s="1"/>
  <c r="R176" i="4"/>
  <c r="R179" i="13" s="1"/>
  <c r="S176" i="4"/>
  <c r="S179" i="13" s="1"/>
  <c r="T176" i="4"/>
  <c r="T179" i="13" s="1"/>
  <c r="U176" i="4"/>
  <c r="U179" i="13" s="1"/>
  <c r="V176" i="4"/>
  <c r="V179" i="13" s="1"/>
  <c r="W176" i="4"/>
  <c r="W179" i="13" s="1"/>
  <c r="X176" i="4"/>
  <c r="X179" i="13" s="1"/>
  <c r="Y176" i="4"/>
  <c r="Y179" i="13" s="1"/>
  <c r="Z176" i="4"/>
  <c r="Z179" i="13" s="1"/>
  <c r="AA176" i="4"/>
  <c r="AA179" i="13" s="1"/>
  <c r="AB176" i="4"/>
  <c r="AB179" i="13" s="1"/>
  <c r="AC176" i="4"/>
  <c r="AC179" i="13" s="1"/>
  <c r="AD176" i="4"/>
  <c r="AD179" i="13" s="1"/>
  <c r="AE176" i="4"/>
  <c r="AE179" i="13" s="1"/>
  <c r="AF176" i="4"/>
  <c r="AF179" i="13" s="1"/>
  <c r="AG176" i="4"/>
  <c r="AG179" i="13" s="1"/>
  <c r="AH176" i="4"/>
  <c r="AH179" i="13" s="1"/>
  <c r="AI176" i="4"/>
  <c r="AI179" i="13" s="1"/>
  <c r="AJ176" i="4"/>
  <c r="AJ179" i="13" s="1"/>
  <c r="AK176" i="4"/>
  <c r="AK179" i="13" s="1"/>
  <c r="AL176" i="4"/>
  <c r="AL179" i="13" s="1"/>
  <c r="AM176" i="4"/>
  <c r="AM179" i="13" s="1"/>
  <c r="AN176" i="4"/>
  <c r="AN179" i="13" s="1"/>
  <c r="AO176" i="4"/>
  <c r="AO179" i="13" s="1"/>
  <c r="AP176" i="4"/>
  <c r="AP179" i="13" s="1"/>
  <c r="AQ176" i="4"/>
  <c r="AQ179" i="13" s="1"/>
  <c r="AR176" i="4"/>
  <c r="AR179" i="13" s="1"/>
  <c r="AS176" i="4"/>
  <c r="AS179" i="13" s="1"/>
  <c r="AT176" i="4"/>
  <c r="AT179" i="13" s="1"/>
  <c r="AU176" i="4"/>
  <c r="AU179" i="13" s="1"/>
  <c r="AV176" i="4"/>
  <c r="AV179" i="13" s="1"/>
  <c r="Q177" i="4"/>
  <c r="Q180" i="13" s="1"/>
  <c r="R177" i="4"/>
  <c r="R180" i="13" s="1"/>
  <c r="S177" i="4"/>
  <c r="S180" i="13" s="1"/>
  <c r="T177" i="4"/>
  <c r="T180" i="13" s="1"/>
  <c r="U177" i="4"/>
  <c r="U180" i="13" s="1"/>
  <c r="V177" i="4"/>
  <c r="V180" i="13" s="1"/>
  <c r="W177" i="4"/>
  <c r="W180" i="13" s="1"/>
  <c r="X177" i="4"/>
  <c r="X180" i="13" s="1"/>
  <c r="Y177" i="4"/>
  <c r="Y180" i="13" s="1"/>
  <c r="Z177" i="4"/>
  <c r="Z180" i="13" s="1"/>
  <c r="AA177" i="4"/>
  <c r="AA180" i="13" s="1"/>
  <c r="AB177" i="4"/>
  <c r="AB180" i="13" s="1"/>
  <c r="AC177" i="4"/>
  <c r="AC180" i="13" s="1"/>
  <c r="AD177" i="4"/>
  <c r="AD180" i="13" s="1"/>
  <c r="AE177" i="4"/>
  <c r="AE180" i="13" s="1"/>
  <c r="AF177" i="4"/>
  <c r="AF180" i="13" s="1"/>
  <c r="AG177" i="4"/>
  <c r="AG180" i="13" s="1"/>
  <c r="AH177" i="4"/>
  <c r="AH180" i="13" s="1"/>
  <c r="AI177" i="4"/>
  <c r="AI180" i="13" s="1"/>
  <c r="AJ177" i="4"/>
  <c r="AJ180" i="13" s="1"/>
  <c r="AK177" i="4"/>
  <c r="AK180" i="13" s="1"/>
  <c r="AL177" i="4"/>
  <c r="AL180" i="13" s="1"/>
  <c r="AM177" i="4"/>
  <c r="AM180" i="13" s="1"/>
  <c r="AN177" i="4"/>
  <c r="AN180" i="13" s="1"/>
  <c r="AO177" i="4"/>
  <c r="AO180" i="13" s="1"/>
  <c r="AP177" i="4"/>
  <c r="AP180" i="13" s="1"/>
  <c r="AQ177" i="4"/>
  <c r="AQ180" i="13" s="1"/>
  <c r="AR177" i="4"/>
  <c r="AR180" i="13" s="1"/>
  <c r="AS177" i="4"/>
  <c r="AS180" i="13" s="1"/>
  <c r="AT177" i="4"/>
  <c r="AT180" i="13" s="1"/>
  <c r="AU177" i="4"/>
  <c r="AU180" i="13" s="1"/>
  <c r="AV177" i="4"/>
  <c r="AV180" i="13" s="1"/>
  <c r="Q178" i="4"/>
  <c r="Q181" i="13" s="1"/>
  <c r="R178" i="4"/>
  <c r="R181" i="13" s="1"/>
  <c r="S178" i="4"/>
  <c r="S181" i="13" s="1"/>
  <c r="T178" i="4"/>
  <c r="T181" i="13" s="1"/>
  <c r="U178" i="4"/>
  <c r="U181" i="13" s="1"/>
  <c r="V178" i="4"/>
  <c r="V181" i="13" s="1"/>
  <c r="W178" i="4"/>
  <c r="W181" i="13" s="1"/>
  <c r="X178" i="4"/>
  <c r="X181" i="13" s="1"/>
  <c r="Y178" i="4"/>
  <c r="Y181" i="13" s="1"/>
  <c r="Z178" i="4"/>
  <c r="Z181" i="13" s="1"/>
  <c r="AA178" i="4"/>
  <c r="AA181" i="13" s="1"/>
  <c r="AB178" i="4"/>
  <c r="AB181" i="13" s="1"/>
  <c r="AC178" i="4"/>
  <c r="AC181" i="13" s="1"/>
  <c r="AD178" i="4"/>
  <c r="AD181" i="13" s="1"/>
  <c r="AE178" i="4"/>
  <c r="AE181" i="13" s="1"/>
  <c r="AF178" i="4"/>
  <c r="AF181" i="13" s="1"/>
  <c r="AG178" i="4"/>
  <c r="AG181" i="13" s="1"/>
  <c r="AH178" i="4"/>
  <c r="AH181" i="13" s="1"/>
  <c r="AI178" i="4"/>
  <c r="AI181" i="13" s="1"/>
  <c r="AJ178" i="4"/>
  <c r="AJ181" i="13" s="1"/>
  <c r="AK178" i="4"/>
  <c r="AK181" i="13" s="1"/>
  <c r="AL178" i="4"/>
  <c r="AL181" i="13" s="1"/>
  <c r="AM178" i="4"/>
  <c r="AM181" i="13" s="1"/>
  <c r="AN178" i="4"/>
  <c r="AN181" i="13" s="1"/>
  <c r="AO178" i="4"/>
  <c r="AO181" i="13" s="1"/>
  <c r="AP178" i="4"/>
  <c r="AP181" i="13" s="1"/>
  <c r="AQ178" i="4"/>
  <c r="AQ181" i="13" s="1"/>
  <c r="AR178" i="4"/>
  <c r="AR181" i="13" s="1"/>
  <c r="AS178" i="4"/>
  <c r="AS181" i="13" s="1"/>
  <c r="AT178" i="4"/>
  <c r="AT181" i="13" s="1"/>
  <c r="AU178" i="4"/>
  <c r="AU181" i="13" s="1"/>
  <c r="AV178" i="4"/>
  <c r="AV181" i="13" s="1"/>
  <c r="Q179" i="4"/>
  <c r="Q182" i="13" s="1"/>
  <c r="R179" i="4"/>
  <c r="R182" i="13" s="1"/>
  <c r="S179" i="4"/>
  <c r="S182" i="13" s="1"/>
  <c r="T179" i="4"/>
  <c r="T182" i="13" s="1"/>
  <c r="U179" i="4"/>
  <c r="U182" i="13" s="1"/>
  <c r="V179" i="4"/>
  <c r="V182" i="13" s="1"/>
  <c r="W179" i="4"/>
  <c r="W182" i="13" s="1"/>
  <c r="X179" i="4"/>
  <c r="X182" i="13" s="1"/>
  <c r="Y179" i="4"/>
  <c r="Y182" i="13" s="1"/>
  <c r="Z179" i="4"/>
  <c r="Z182" i="13" s="1"/>
  <c r="AA179" i="4"/>
  <c r="AA182" i="13" s="1"/>
  <c r="AB179" i="4"/>
  <c r="AB182" i="13" s="1"/>
  <c r="AC179" i="4"/>
  <c r="AC182" i="13" s="1"/>
  <c r="AD179" i="4"/>
  <c r="AD182" i="13" s="1"/>
  <c r="AE179" i="4"/>
  <c r="AE182" i="13" s="1"/>
  <c r="AF179" i="4"/>
  <c r="AF182" i="13" s="1"/>
  <c r="AG179" i="4"/>
  <c r="AG182" i="13" s="1"/>
  <c r="AH179" i="4"/>
  <c r="AH182" i="13" s="1"/>
  <c r="AI179" i="4"/>
  <c r="AI182" i="13" s="1"/>
  <c r="AJ179" i="4"/>
  <c r="AJ182" i="13" s="1"/>
  <c r="AL179" i="4"/>
  <c r="AL182" i="13" s="1"/>
  <c r="AM179" i="4"/>
  <c r="AM182" i="13" s="1"/>
  <c r="AN179" i="4"/>
  <c r="AN182" i="13" s="1"/>
  <c r="AO179" i="4"/>
  <c r="AO182" i="13" s="1"/>
  <c r="AP179" i="4"/>
  <c r="AP182" i="13" s="1"/>
  <c r="AQ179" i="4"/>
  <c r="AQ182" i="13" s="1"/>
  <c r="AR179" i="4"/>
  <c r="AR182" i="13" s="1"/>
  <c r="AS179" i="4"/>
  <c r="AS182" i="13" s="1"/>
  <c r="AT179" i="4"/>
  <c r="AT182" i="13" s="1"/>
  <c r="AU179" i="4"/>
  <c r="AU182" i="13" s="1"/>
  <c r="AV179" i="4"/>
  <c r="AV182" i="13" s="1"/>
  <c r="Q149" i="4"/>
  <c r="Q152" i="13" s="1"/>
  <c r="R149" i="4"/>
  <c r="R152" i="13" s="1"/>
  <c r="S149" i="4"/>
  <c r="S152" i="13" s="1"/>
  <c r="T149" i="4"/>
  <c r="T152" i="13" s="1"/>
  <c r="U149" i="4"/>
  <c r="U152" i="13" s="1"/>
  <c r="V149" i="4"/>
  <c r="V152" i="13" s="1"/>
  <c r="W149" i="4"/>
  <c r="W152" i="13" s="1"/>
  <c r="X149" i="4"/>
  <c r="X152" i="13" s="1"/>
  <c r="Y149" i="4"/>
  <c r="Y152" i="13" s="1"/>
  <c r="Z149" i="4"/>
  <c r="Z152" i="13" s="1"/>
  <c r="AA149" i="4"/>
  <c r="AA152" i="13" s="1"/>
  <c r="AB149" i="4"/>
  <c r="AB152" i="13" s="1"/>
  <c r="AC149" i="4"/>
  <c r="AC152" i="13" s="1"/>
  <c r="AD149" i="4"/>
  <c r="AD152" i="13" s="1"/>
  <c r="AE149" i="4"/>
  <c r="AE152" i="13" s="1"/>
  <c r="AF149" i="4"/>
  <c r="AF152" i="13" s="1"/>
  <c r="AG149" i="4"/>
  <c r="AG152" i="13" s="1"/>
  <c r="AH149" i="4"/>
  <c r="AH152" i="13" s="1"/>
  <c r="AI149" i="4"/>
  <c r="AI152" i="13" s="1"/>
  <c r="AJ149" i="4"/>
  <c r="AJ152" i="13" s="1"/>
  <c r="AK149" i="4"/>
  <c r="AK152" i="13" s="1"/>
  <c r="AL149" i="4"/>
  <c r="AL152" i="13" s="1"/>
  <c r="AM149" i="4"/>
  <c r="AM152" i="13" s="1"/>
  <c r="AN149" i="4"/>
  <c r="AN152" i="13" s="1"/>
  <c r="AO149" i="4"/>
  <c r="AO152" i="13" s="1"/>
  <c r="AP149" i="4"/>
  <c r="AP152" i="13" s="1"/>
  <c r="AQ149" i="4"/>
  <c r="AQ152" i="13" s="1"/>
  <c r="AR149" i="4"/>
  <c r="AR152" i="13" s="1"/>
  <c r="AS149" i="4"/>
  <c r="AS152" i="13" s="1"/>
  <c r="AT149" i="4"/>
  <c r="AT152" i="13" s="1"/>
  <c r="AU149" i="4"/>
  <c r="AU152" i="13" s="1"/>
  <c r="AV149" i="4"/>
  <c r="AV152" i="13" s="1"/>
  <c r="Q150" i="4"/>
  <c r="Q153" i="13" s="1"/>
  <c r="R150" i="4"/>
  <c r="R153" i="13" s="1"/>
  <c r="S150" i="4"/>
  <c r="S153" i="13" s="1"/>
  <c r="T150" i="4"/>
  <c r="T153" i="13" s="1"/>
  <c r="U150" i="4"/>
  <c r="U153" i="13" s="1"/>
  <c r="V150" i="4"/>
  <c r="V153" i="13" s="1"/>
  <c r="W150" i="4"/>
  <c r="W153" i="13" s="1"/>
  <c r="X150" i="4"/>
  <c r="X153" i="13" s="1"/>
  <c r="Y150" i="4"/>
  <c r="Y153" i="13" s="1"/>
  <c r="Z150" i="4"/>
  <c r="Z153" i="13" s="1"/>
  <c r="AA150" i="4"/>
  <c r="AA153" i="13" s="1"/>
  <c r="AB150" i="4"/>
  <c r="AB153" i="13" s="1"/>
  <c r="AC150" i="4"/>
  <c r="AC153" i="13" s="1"/>
  <c r="AD150" i="4"/>
  <c r="AD153" i="13" s="1"/>
  <c r="AE150" i="4"/>
  <c r="AE153" i="13" s="1"/>
  <c r="AF150" i="4"/>
  <c r="AF153" i="13" s="1"/>
  <c r="AG150" i="4"/>
  <c r="AG153" i="13" s="1"/>
  <c r="AH150" i="4"/>
  <c r="AH153" i="13" s="1"/>
  <c r="AI150" i="4"/>
  <c r="AI153" i="13" s="1"/>
  <c r="AJ150" i="4"/>
  <c r="AJ153" i="13" s="1"/>
  <c r="AK150" i="4"/>
  <c r="AK153" i="13" s="1"/>
  <c r="AL150" i="4"/>
  <c r="AL153" i="13" s="1"/>
  <c r="AM150" i="4"/>
  <c r="AM153" i="13" s="1"/>
  <c r="AN150" i="4"/>
  <c r="AN153" i="13" s="1"/>
  <c r="AO150" i="4"/>
  <c r="AO153" i="13" s="1"/>
  <c r="AP150" i="4"/>
  <c r="AP153" i="13" s="1"/>
  <c r="AQ150" i="4"/>
  <c r="AQ153" i="13" s="1"/>
  <c r="AR150" i="4"/>
  <c r="AR153" i="13" s="1"/>
  <c r="AS150" i="4"/>
  <c r="AS153" i="13" s="1"/>
  <c r="AT150" i="4"/>
  <c r="AT153" i="13" s="1"/>
  <c r="AU150" i="4"/>
  <c r="AU153" i="13" s="1"/>
  <c r="AV150" i="4"/>
  <c r="AV153" i="13" s="1"/>
  <c r="Q151" i="4"/>
  <c r="Q154" i="13" s="1"/>
  <c r="R151" i="4"/>
  <c r="R154" i="13" s="1"/>
  <c r="S151" i="4"/>
  <c r="S154" i="13" s="1"/>
  <c r="T151" i="4"/>
  <c r="T154" i="13" s="1"/>
  <c r="U151" i="4"/>
  <c r="U154" i="13" s="1"/>
  <c r="V151" i="4"/>
  <c r="V154" i="13" s="1"/>
  <c r="W151" i="4"/>
  <c r="W154" i="13" s="1"/>
  <c r="X151" i="4"/>
  <c r="X154" i="13" s="1"/>
  <c r="Y151" i="4"/>
  <c r="Y154" i="13" s="1"/>
  <c r="Z151" i="4"/>
  <c r="Z154" i="13" s="1"/>
  <c r="AA151" i="4"/>
  <c r="AA154" i="13" s="1"/>
  <c r="AB151" i="4"/>
  <c r="AB154" i="13" s="1"/>
  <c r="AC151" i="4"/>
  <c r="AC154" i="13" s="1"/>
  <c r="AD151" i="4"/>
  <c r="AD154" i="13" s="1"/>
  <c r="AE151" i="4"/>
  <c r="AE154" i="13" s="1"/>
  <c r="AF151" i="4"/>
  <c r="AF154" i="13" s="1"/>
  <c r="AG151" i="4"/>
  <c r="AG154" i="13" s="1"/>
  <c r="AH151" i="4"/>
  <c r="AH154" i="13" s="1"/>
  <c r="AI151" i="4"/>
  <c r="AI154" i="13" s="1"/>
  <c r="AJ151" i="4"/>
  <c r="AJ154" i="13" s="1"/>
  <c r="AK151" i="4"/>
  <c r="AK154" i="13" s="1"/>
  <c r="AL151" i="4"/>
  <c r="AL154" i="13" s="1"/>
  <c r="AM151" i="4"/>
  <c r="AM154" i="13" s="1"/>
  <c r="AN151" i="4"/>
  <c r="AN154" i="13" s="1"/>
  <c r="AO151" i="4"/>
  <c r="AO154" i="13" s="1"/>
  <c r="AP151" i="4"/>
  <c r="AP154" i="13" s="1"/>
  <c r="AQ151" i="4"/>
  <c r="AQ154" i="13" s="1"/>
  <c r="AR151" i="4"/>
  <c r="AR154" i="13" s="1"/>
  <c r="AS151" i="4"/>
  <c r="AS154" i="13" s="1"/>
  <c r="AT151" i="4"/>
  <c r="AT154" i="13" s="1"/>
  <c r="AU151" i="4"/>
  <c r="AU154" i="13" s="1"/>
  <c r="AV151" i="4"/>
  <c r="AV154" i="13" s="1"/>
  <c r="Q152" i="4"/>
  <c r="Q155" i="13" s="1"/>
  <c r="R152" i="4"/>
  <c r="R155" i="13" s="1"/>
  <c r="S152" i="4"/>
  <c r="S155" i="13" s="1"/>
  <c r="T152" i="4"/>
  <c r="T155" i="13" s="1"/>
  <c r="U152" i="4"/>
  <c r="U155" i="13" s="1"/>
  <c r="V152" i="4"/>
  <c r="V155" i="13" s="1"/>
  <c r="W152" i="4"/>
  <c r="W155" i="13" s="1"/>
  <c r="X152" i="4"/>
  <c r="X155" i="13" s="1"/>
  <c r="Y152" i="4"/>
  <c r="Y155" i="13" s="1"/>
  <c r="Z152" i="4"/>
  <c r="Z155" i="13" s="1"/>
  <c r="AA152" i="4"/>
  <c r="AA155" i="13" s="1"/>
  <c r="AB152" i="4"/>
  <c r="AB155" i="13" s="1"/>
  <c r="AC152" i="4"/>
  <c r="AC155" i="13" s="1"/>
  <c r="AD152" i="4"/>
  <c r="AD155" i="13" s="1"/>
  <c r="AE152" i="4"/>
  <c r="AE155" i="13" s="1"/>
  <c r="AF152" i="4"/>
  <c r="AF155" i="13" s="1"/>
  <c r="AG152" i="4"/>
  <c r="AG155" i="13" s="1"/>
  <c r="AH152" i="4"/>
  <c r="AH155" i="13" s="1"/>
  <c r="AI152" i="4"/>
  <c r="AI155" i="13" s="1"/>
  <c r="AJ152" i="4"/>
  <c r="AJ155" i="13" s="1"/>
  <c r="AK152" i="4"/>
  <c r="AK155" i="13" s="1"/>
  <c r="AL152" i="4"/>
  <c r="AL155" i="13" s="1"/>
  <c r="AM152" i="4"/>
  <c r="AM155" i="13" s="1"/>
  <c r="AN152" i="4"/>
  <c r="AN155" i="13" s="1"/>
  <c r="AO152" i="4"/>
  <c r="AO155" i="13" s="1"/>
  <c r="AP152" i="4"/>
  <c r="AP155" i="13" s="1"/>
  <c r="AQ152" i="4"/>
  <c r="AQ155" i="13" s="1"/>
  <c r="AR152" i="4"/>
  <c r="AR155" i="13" s="1"/>
  <c r="AS152" i="4"/>
  <c r="AS155" i="13" s="1"/>
  <c r="AT152" i="4"/>
  <c r="AT155" i="13" s="1"/>
  <c r="AU152" i="4"/>
  <c r="AU155" i="13" s="1"/>
  <c r="AV152" i="4"/>
  <c r="AV155" i="13" s="1"/>
  <c r="Q153" i="4"/>
  <c r="Q156" i="13" s="1"/>
  <c r="R153" i="4"/>
  <c r="R156" i="13" s="1"/>
  <c r="S153" i="4"/>
  <c r="S156" i="13" s="1"/>
  <c r="T153" i="4"/>
  <c r="T156" i="13" s="1"/>
  <c r="U153" i="4"/>
  <c r="U156" i="13" s="1"/>
  <c r="V153" i="4"/>
  <c r="V156" i="13" s="1"/>
  <c r="W153" i="4"/>
  <c r="W156" i="13" s="1"/>
  <c r="X153" i="4"/>
  <c r="X156" i="13" s="1"/>
  <c r="Y153" i="4"/>
  <c r="Y156" i="13" s="1"/>
  <c r="Z153" i="4"/>
  <c r="Z156" i="13" s="1"/>
  <c r="AA153" i="4"/>
  <c r="AA156" i="13" s="1"/>
  <c r="AB153" i="4"/>
  <c r="AB156" i="13" s="1"/>
  <c r="AC153" i="4"/>
  <c r="AC156" i="13" s="1"/>
  <c r="AD153" i="4"/>
  <c r="AD156" i="13" s="1"/>
  <c r="AE153" i="4"/>
  <c r="AE156" i="13" s="1"/>
  <c r="AF153" i="4"/>
  <c r="AF156" i="13" s="1"/>
  <c r="AG153" i="4"/>
  <c r="AG156" i="13" s="1"/>
  <c r="AH153" i="4"/>
  <c r="AH156" i="13" s="1"/>
  <c r="AI153" i="4"/>
  <c r="AI156" i="13" s="1"/>
  <c r="AJ153" i="4"/>
  <c r="AJ156" i="13" s="1"/>
  <c r="AK153" i="4"/>
  <c r="AK156" i="13" s="1"/>
  <c r="AL153" i="4"/>
  <c r="AL156" i="13" s="1"/>
  <c r="AM153" i="4"/>
  <c r="AM156" i="13" s="1"/>
  <c r="AN153" i="4"/>
  <c r="AN156" i="13" s="1"/>
  <c r="AO153" i="4"/>
  <c r="AO156" i="13" s="1"/>
  <c r="AP153" i="4"/>
  <c r="AP156" i="13" s="1"/>
  <c r="AQ153" i="4"/>
  <c r="AQ156" i="13" s="1"/>
  <c r="AR153" i="4"/>
  <c r="AR156" i="13" s="1"/>
  <c r="AS153" i="4"/>
  <c r="AS156" i="13" s="1"/>
  <c r="AT153" i="4"/>
  <c r="AT156" i="13" s="1"/>
  <c r="AU153" i="4"/>
  <c r="AU156" i="13" s="1"/>
  <c r="AV153" i="4"/>
  <c r="AV156" i="13" s="1"/>
  <c r="Q154" i="4"/>
  <c r="Q157" i="13" s="1"/>
  <c r="R154" i="4"/>
  <c r="R157" i="13" s="1"/>
  <c r="S154" i="4"/>
  <c r="S157" i="13" s="1"/>
  <c r="T154" i="4"/>
  <c r="T157" i="13" s="1"/>
  <c r="U154" i="4"/>
  <c r="U157" i="13" s="1"/>
  <c r="V154" i="4"/>
  <c r="V157" i="13" s="1"/>
  <c r="W154" i="4"/>
  <c r="W157" i="13" s="1"/>
  <c r="X154" i="4"/>
  <c r="X157" i="13" s="1"/>
  <c r="Y154" i="4"/>
  <c r="Y157" i="13" s="1"/>
  <c r="Z154" i="4"/>
  <c r="Z157" i="13" s="1"/>
  <c r="AA154" i="4"/>
  <c r="AA157" i="13" s="1"/>
  <c r="AB154" i="4"/>
  <c r="AB157" i="13" s="1"/>
  <c r="AC154" i="4"/>
  <c r="AC157" i="13" s="1"/>
  <c r="AD154" i="4"/>
  <c r="AD157" i="13" s="1"/>
  <c r="AE154" i="4"/>
  <c r="AE157" i="13" s="1"/>
  <c r="AF154" i="4"/>
  <c r="AF157" i="13" s="1"/>
  <c r="AG154" i="4"/>
  <c r="AG157" i="13" s="1"/>
  <c r="AH154" i="4"/>
  <c r="AH157" i="13" s="1"/>
  <c r="AI154" i="4"/>
  <c r="AI157" i="13" s="1"/>
  <c r="AJ154" i="4"/>
  <c r="AJ157" i="13" s="1"/>
  <c r="AK154" i="4"/>
  <c r="AK157" i="13" s="1"/>
  <c r="AL154" i="4"/>
  <c r="AL157" i="13" s="1"/>
  <c r="AM154" i="4"/>
  <c r="AM157" i="13" s="1"/>
  <c r="AN154" i="4"/>
  <c r="AN157" i="13" s="1"/>
  <c r="AO154" i="4"/>
  <c r="AO157" i="13" s="1"/>
  <c r="AP154" i="4"/>
  <c r="AP157" i="13" s="1"/>
  <c r="AQ154" i="4"/>
  <c r="AQ157" i="13" s="1"/>
  <c r="AR154" i="4"/>
  <c r="AR157" i="13" s="1"/>
  <c r="AS154" i="4"/>
  <c r="AS157" i="13" s="1"/>
  <c r="AT154" i="4"/>
  <c r="AT157" i="13" s="1"/>
  <c r="AU154" i="4"/>
  <c r="AU157" i="13" s="1"/>
  <c r="AV154" i="4"/>
  <c r="AV157" i="13" s="1"/>
  <c r="Q155" i="4"/>
  <c r="Q158" i="13" s="1"/>
  <c r="R155" i="4"/>
  <c r="R158" i="13" s="1"/>
  <c r="S155" i="4"/>
  <c r="S158" i="13" s="1"/>
  <c r="T155" i="4"/>
  <c r="T158" i="13" s="1"/>
  <c r="U155" i="4"/>
  <c r="U158" i="13" s="1"/>
  <c r="V155" i="4"/>
  <c r="V158" i="13" s="1"/>
  <c r="W155" i="4"/>
  <c r="W158" i="13" s="1"/>
  <c r="X155" i="4"/>
  <c r="X158" i="13" s="1"/>
  <c r="Y155" i="4"/>
  <c r="Y158" i="13" s="1"/>
  <c r="Z155" i="4"/>
  <c r="Z158" i="13" s="1"/>
  <c r="AA155" i="4"/>
  <c r="AA158" i="13" s="1"/>
  <c r="AB155" i="4"/>
  <c r="AB158" i="13" s="1"/>
  <c r="AC155" i="4"/>
  <c r="AC158" i="13" s="1"/>
  <c r="AD155" i="4"/>
  <c r="AD158" i="13" s="1"/>
  <c r="AE155" i="4"/>
  <c r="AE158" i="13" s="1"/>
  <c r="AF155" i="4"/>
  <c r="AF158" i="13" s="1"/>
  <c r="AG155" i="4"/>
  <c r="AG158" i="13" s="1"/>
  <c r="AH155" i="4"/>
  <c r="AH158" i="13" s="1"/>
  <c r="AI155" i="4"/>
  <c r="AI158" i="13" s="1"/>
  <c r="AJ155" i="4"/>
  <c r="AJ158" i="13" s="1"/>
  <c r="AK155" i="4"/>
  <c r="AK158" i="13" s="1"/>
  <c r="AL155" i="4"/>
  <c r="AL158" i="13" s="1"/>
  <c r="AM155" i="4"/>
  <c r="AM158" i="13" s="1"/>
  <c r="AN155" i="4"/>
  <c r="AN158" i="13" s="1"/>
  <c r="AO155" i="4"/>
  <c r="AO158" i="13" s="1"/>
  <c r="AP155" i="4"/>
  <c r="AP158" i="13" s="1"/>
  <c r="AQ155" i="4"/>
  <c r="AQ158" i="13" s="1"/>
  <c r="AR155" i="4"/>
  <c r="AR158" i="13" s="1"/>
  <c r="AS155" i="4"/>
  <c r="AS158" i="13" s="1"/>
  <c r="AT155" i="4"/>
  <c r="AT158" i="13" s="1"/>
  <c r="AU155" i="4"/>
  <c r="AU158" i="13" s="1"/>
  <c r="AV155" i="4"/>
  <c r="AV158" i="13" s="1"/>
  <c r="Q156" i="4"/>
  <c r="Q159" i="13" s="1"/>
  <c r="R156" i="4"/>
  <c r="R159" i="13" s="1"/>
  <c r="S156" i="4"/>
  <c r="S159" i="13" s="1"/>
  <c r="T156" i="4"/>
  <c r="T159" i="13" s="1"/>
  <c r="U156" i="4"/>
  <c r="U159" i="13" s="1"/>
  <c r="V156" i="4"/>
  <c r="V159" i="13" s="1"/>
  <c r="W156" i="4"/>
  <c r="W159" i="13" s="1"/>
  <c r="X156" i="4"/>
  <c r="X159" i="13" s="1"/>
  <c r="Y156" i="4"/>
  <c r="Y159" i="13" s="1"/>
  <c r="Z156" i="4"/>
  <c r="Z159" i="13" s="1"/>
  <c r="AA156" i="4"/>
  <c r="AA159" i="13" s="1"/>
  <c r="AB156" i="4"/>
  <c r="AB159" i="13" s="1"/>
  <c r="AC156" i="4"/>
  <c r="AC159" i="13" s="1"/>
  <c r="AD156" i="4"/>
  <c r="AD159" i="13" s="1"/>
  <c r="AE156" i="4"/>
  <c r="AE159" i="13" s="1"/>
  <c r="AF156" i="4"/>
  <c r="AF159" i="13" s="1"/>
  <c r="AG156" i="4"/>
  <c r="AG159" i="13" s="1"/>
  <c r="AH156" i="4"/>
  <c r="AH159" i="13" s="1"/>
  <c r="AI156" i="4"/>
  <c r="AI159" i="13" s="1"/>
  <c r="AJ156" i="4"/>
  <c r="AJ159" i="13" s="1"/>
  <c r="AK156" i="4"/>
  <c r="AK159" i="13" s="1"/>
  <c r="AL156" i="4"/>
  <c r="AL159" i="13" s="1"/>
  <c r="AM156" i="4"/>
  <c r="AM159" i="13" s="1"/>
  <c r="AN156" i="4"/>
  <c r="AN159" i="13" s="1"/>
  <c r="AO156" i="4"/>
  <c r="AO159" i="13" s="1"/>
  <c r="AP156" i="4"/>
  <c r="AP159" i="13" s="1"/>
  <c r="AQ156" i="4"/>
  <c r="AQ159" i="13" s="1"/>
  <c r="AR156" i="4"/>
  <c r="AR159" i="13" s="1"/>
  <c r="AS156" i="4"/>
  <c r="AS159" i="13" s="1"/>
  <c r="AT156" i="4"/>
  <c r="AT159" i="13" s="1"/>
  <c r="AU156" i="4"/>
  <c r="AU159" i="13" s="1"/>
  <c r="AV156" i="4"/>
  <c r="AV159" i="13" s="1"/>
  <c r="Q157" i="4"/>
  <c r="Q160" i="13" s="1"/>
  <c r="R157" i="4"/>
  <c r="R160" i="13" s="1"/>
  <c r="S157" i="4"/>
  <c r="S160" i="13" s="1"/>
  <c r="T157" i="4"/>
  <c r="T160" i="13" s="1"/>
  <c r="U157" i="4"/>
  <c r="U160" i="13" s="1"/>
  <c r="V157" i="4"/>
  <c r="V160" i="13" s="1"/>
  <c r="W157" i="4"/>
  <c r="W160" i="13" s="1"/>
  <c r="X157" i="4"/>
  <c r="X160" i="13" s="1"/>
  <c r="Y157" i="4"/>
  <c r="Y160" i="13" s="1"/>
  <c r="Z157" i="4"/>
  <c r="Z160" i="13" s="1"/>
  <c r="AA157" i="4"/>
  <c r="AA160" i="13" s="1"/>
  <c r="AB157" i="4"/>
  <c r="AB160" i="13" s="1"/>
  <c r="AC157" i="4"/>
  <c r="AC160" i="13" s="1"/>
  <c r="AD157" i="4"/>
  <c r="AD160" i="13" s="1"/>
  <c r="AE157" i="4"/>
  <c r="AE160" i="13" s="1"/>
  <c r="AF157" i="4"/>
  <c r="AF160" i="13" s="1"/>
  <c r="AG157" i="4"/>
  <c r="AG160" i="13" s="1"/>
  <c r="AH157" i="4"/>
  <c r="AH160" i="13" s="1"/>
  <c r="AI157" i="4"/>
  <c r="AI160" i="13" s="1"/>
  <c r="AJ157" i="4"/>
  <c r="AJ160" i="13" s="1"/>
  <c r="AK157" i="4"/>
  <c r="AK160" i="13" s="1"/>
  <c r="AL157" i="4"/>
  <c r="AL160" i="13" s="1"/>
  <c r="AM157" i="4"/>
  <c r="AM160" i="13" s="1"/>
  <c r="AN157" i="4"/>
  <c r="AN160" i="13" s="1"/>
  <c r="AO157" i="4"/>
  <c r="AO160" i="13" s="1"/>
  <c r="AP157" i="4"/>
  <c r="AP160" i="13" s="1"/>
  <c r="AQ157" i="4"/>
  <c r="AQ160" i="13" s="1"/>
  <c r="AR157" i="4"/>
  <c r="AR160" i="13" s="1"/>
  <c r="AS157" i="4"/>
  <c r="AS160" i="13" s="1"/>
  <c r="AT157" i="4"/>
  <c r="AT160" i="13" s="1"/>
  <c r="AU157" i="4"/>
  <c r="AU160" i="13" s="1"/>
  <c r="AV157" i="4"/>
  <c r="AV160" i="13" s="1"/>
  <c r="Q158" i="4"/>
  <c r="Q161" i="13" s="1"/>
  <c r="R158" i="4"/>
  <c r="R161" i="13" s="1"/>
  <c r="S158" i="4"/>
  <c r="S161" i="13" s="1"/>
  <c r="T158" i="4"/>
  <c r="T161" i="13" s="1"/>
  <c r="U158" i="4"/>
  <c r="U161" i="13" s="1"/>
  <c r="V158" i="4"/>
  <c r="V161" i="13" s="1"/>
  <c r="W158" i="4"/>
  <c r="W161" i="13" s="1"/>
  <c r="X158" i="4"/>
  <c r="X161" i="13" s="1"/>
  <c r="Y158" i="4"/>
  <c r="Y161" i="13" s="1"/>
  <c r="Z158" i="4"/>
  <c r="Z161" i="13" s="1"/>
  <c r="AA158" i="4"/>
  <c r="AA161" i="13" s="1"/>
  <c r="AB158" i="4"/>
  <c r="AB161" i="13" s="1"/>
  <c r="AC158" i="4"/>
  <c r="AC161" i="13" s="1"/>
  <c r="AD158" i="4"/>
  <c r="AD161" i="13" s="1"/>
  <c r="AE158" i="4"/>
  <c r="AE161" i="13" s="1"/>
  <c r="AF158" i="4"/>
  <c r="AF161" i="13" s="1"/>
  <c r="AG158" i="4"/>
  <c r="AG161" i="13" s="1"/>
  <c r="AH158" i="4"/>
  <c r="AH161" i="13" s="1"/>
  <c r="AI158" i="4"/>
  <c r="AI161" i="13" s="1"/>
  <c r="AJ158" i="4"/>
  <c r="AJ161" i="13" s="1"/>
  <c r="AK158" i="4"/>
  <c r="AK161" i="13" s="1"/>
  <c r="AL158" i="4"/>
  <c r="AL161" i="13" s="1"/>
  <c r="AM158" i="4"/>
  <c r="AM161" i="13" s="1"/>
  <c r="AN158" i="4"/>
  <c r="AN161" i="13" s="1"/>
  <c r="AO158" i="4"/>
  <c r="AO161" i="13" s="1"/>
  <c r="AP158" i="4"/>
  <c r="AP161" i="13" s="1"/>
  <c r="AQ158" i="4"/>
  <c r="AQ161" i="13" s="1"/>
  <c r="AR158" i="4"/>
  <c r="AR161" i="13" s="1"/>
  <c r="AS158" i="4"/>
  <c r="AS161" i="13" s="1"/>
  <c r="AT158" i="4"/>
  <c r="AT161" i="13" s="1"/>
  <c r="AU158" i="4"/>
  <c r="AU161" i="13" s="1"/>
  <c r="AV158" i="4"/>
  <c r="AV161" i="13" s="1"/>
  <c r="Q159" i="4"/>
  <c r="Q162" i="13" s="1"/>
  <c r="R159" i="4"/>
  <c r="R162" i="13" s="1"/>
  <c r="S159" i="4"/>
  <c r="S162" i="13" s="1"/>
  <c r="T159" i="4"/>
  <c r="T162" i="13" s="1"/>
  <c r="U159" i="4"/>
  <c r="U162" i="13" s="1"/>
  <c r="W159" i="4"/>
  <c r="W162" i="13" s="1"/>
  <c r="X159" i="4"/>
  <c r="X162" i="13" s="1"/>
  <c r="Y159" i="4"/>
  <c r="Y162" i="13" s="1"/>
  <c r="Z159" i="4"/>
  <c r="Z162" i="13" s="1"/>
  <c r="AA159" i="4"/>
  <c r="AA162" i="13" s="1"/>
  <c r="AB159" i="4"/>
  <c r="AB162" i="13" s="1"/>
  <c r="AC159" i="4"/>
  <c r="AC162" i="13" s="1"/>
  <c r="AD159" i="4"/>
  <c r="AD162" i="13" s="1"/>
  <c r="AE159" i="4"/>
  <c r="AE162" i="13" s="1"/>
  <c r="AF159" i="4"/>
  <c r="AF162" i="13" s="1"/>
  <c r="AG159" i="4"/>
  <c r="AG162" i="13" s="1"/>
  <c r="AH159" i="4"/>
  <c r="AH162" i="13" s="1"/>
  <c r="AI159" i="4"/>
  <c r="AI162" i="13" s="1"/>
  <c r="AJ159" i="4"/>
  <c r="AJ162" i="13" s="1"/>
  <c r="AK159" i="4"/>
  <c r="AK162" i="13" s="1"/>
  <c r="AL159" i="4"/>
  <c r="AL162" i="13" s="1"/>
  <c r="AM159" i="4"/>
  <c r="AM162" i="13" s="1"/>
  <c r="AN159" i="4"/>
  <c r="AN162" i="13" s="1"/>
  <c r="AO159" i="4"/>
  <c r="AO162" i="13" s="1"/>
  <c r="AP159" i="4"/>
  <c r="AP162" i="13" s="1"/>
  <c r="AQ159" i="4"/>
  <c r="AQ162" i="13" s="1"/>
  <c r="AR159" i="4"/>
  <c r="AR162" i="13" s="1"/>
  <c r="AS159" i="4"/>
  <c r="AS162" i="13" s="1"/>
  <c r="AT159" i="4"/>
  <c r="AT162" i="13" s="1"/>
  <c r="AU159" i="4"/>
  <c r="AU162" i="13" s="1"/>
  <c r="AV159" i="4"/>
  <c r="AV162" i="13" s="1"/>
  <c r="Q128" i="4"/>
  <c r="Q131" i="13" s="1"/>
  <c r="R128" i="4"/>
  <c r="R131" i="13" s="1"/>
  <c r="S128" i="4"/>
  <c r="S131" i="13" s="1"/>
  <c r="T128" i="4"/>
  <c r="T131" i="13" s="1"/>
  <c r="U128" i="4"/>
  <c r="U131" i="13" s="1"/>
  <c r="V128" i="4"/>
  <c r="V131" i="13" s="1"/>
  <c r="W128" i="4"/>
  <c r="W131" i="13" s="1"/>
  <c r="X128" i="4"/>
  <c r="X131" i="13" s="1"/>
  <c r="Y128" i="4"/>
  <c r="Y131" i="13" s="1"/>
  <c r="Z128" i="4"/>
  <c r="Z131" i="13" s="1"/>
  <c r="AA128" i="4"/>
  <c r="AA131" i="13" s="1"/>
  <c r="AB128" i="4"/>
  <c r="AB131" i="13" s="1"/>
  <c r="AC128" i="4"/>
  <c r="AC131" i="13" s="1"/>
  <c r="AD128" i="4"/>
  <c r="AD131" i="13" s="1"/>
  <c r="AE128" i="4"/>
  <c r="AE131" i="13" s="1"/>
  <c r="AF128" i="4"/>
  <c r="AF131" i="13" s="1"/>
  <c r="AG128" i="4"/>
  <c r="AG131" i="13" s="1"/>
  <c r="AH128" i="4"/>
  <c r="AH131" i="13" s="1"/>
  <c r="AI128" i="4"/>
  <c r="AI131" i="13" s="1"/>
  <c r="AJ128" i="4"/>
  <c r="AJ131" i="13" s="1"/>
  <c r="AK128" i="4"/>
  <c r="AK131" i="13" s="1"/>
  <c r="AL128" i="4"/>
  <c r="AL131" i="13" s="1"/>
  <c r="AM128" i="4"/>
  <c r="AM131" i="13" s="1"/>
  <c r="AN128" i="4"/>
  <c r="AN131" i="13" s="1"/>
  <c r="AO128" i="4"/>
  <c r="AO131" i="13" s="1"/>
  <c r="AP128" i="4"/>
  <c r="AP131" i="13" s="1"/>
  <c r="AQ128" i="4"/>
  <c r="AQ131" i="13" s="1"/>
  <c r="AR128" i="4"/>
  <c r="AR131" i="13" s="1"/>
  <c r="AS128" i="4"/>
  <c r="AS131" i="13" s="1"/>
  <c r="AT128" i="4"/>
  <c r="AT131" i="13" s="1"/>
  <c r="AU128" i="4"/>
  <c r="AU131" i="13" s="1"/>
  <c r="AV128" i="4"/>
  <c r="AV131" i="13" s="1"/>
  <c r="Q129" i="4"/>
  <c r="Q132" i="13" s="1"/>
  <c r="R129" i="4"/>
  <c r="R132" i="13" s="1"/>
  <c r="S129" i="4"/>
  <c r="S132" i="13" s="1"/>
  <c r="T129" i="4"/>
  <c r="T132" i="13" s="1"/>
  <c r="U129" i="4"/>
  <c r="U132" i="13" s="1"/>
  <c r="V129" i="4"/>
  <c r="V132" i="13" s="1"/>
  <c r="W129" i="4"/>
  <c r="W132" i="13" s="1"/>
  <c r="X129" i="4"/>
  <c r="X132" i="13" s="1"/>
  <c r="Y129" i="4"/>
  <c r="Y132" i="13" s="1"/>
  <c r="Z129" i="4"/>
  <c r="Z132" i="13" s="1"/>
  <c r="AA129" i="4"/>
  <c r="AA132" i="13" s="1"/>
  <c r="AB129" i="4"/>
  <c r="AB132" i="13" s="1"/>
  <c r="AC129" i="4"/>
  <c r="AC132" i="13" s="1"/>
  <c r="AD129" i="4"/>
  <c r="AD132" i="13" s="1"/>
  <c r="AE129" i="4"/>
  <c r="AE132" i="13" s="1"/>
  <c r="AF129" i="4"/>
  <c r="AF132" i="13" s="1"/>
  <c r="AG129" i="4"/>
  <c r="AG132" i="13" s="1"/>
  <c r="AH129" i="4"/>
  <c r="AH132" i="13" s="1"/>
  <c r="AI129" i="4"/>
  <c r="AI132" i="13" s="1"/>
  <c r="AJ129" i="4"/>
  <c r="AJ132" i="13" s="1"/>
  <c r="AK129" i="4"/>
  <c r="AK132" i="13" s="1"/>
  <c r="AL129" i="4"/>
  <c r="AL132" i="13" s="1"/>
  <c r="AM129" i="4"/>
  <c r="AM132" i="13" s="1"/>
  <c r="AN129" i="4"/>
  <c r="AN132" i="13" s="1"/>
  <c r="AO129" i="4"/>
  <c r="AO132" i="13" s="1"/>
  <c r="AP129" i="4"/>
  <c r="AP132" i="13" s="1"/>
  <c r="AQ129" i="4"/>
  <c r="AQ132" i="13" s="1"/>
  <c r="AR129" i="4"/>
  <c r="AR132" i="13" s="1"/>
  <c r="AS129" i="4"/>
  <c r="AS132" i="13" s="1"/>
  <c r="AT129" i="4"/>
  <c r="AT132" i="13" s="1"/>
  <c r="AU129" i="4"/>
  <c r="AU132" i="13" s="1"/>
  <c r="AV129" i="4"/>
  <c r="AV132" i="13" s="1"/>
  <c r="Q130" i="4"/>
  <c r="Q133" i="13" s="1"/>
  <c r="R130" i="4"/>
  <c r="R133" i="13" s="1"/>
  <c r="S130" i="4"/>
  <c r="S133" i="13" s="1"/>
  <c r="T130" i="4"/>
  <c r="T133" i="13" s="1"/>
  <c r="U130" i="4"/>
  <c r="U133" i="13" s="1"/>
  <c r="V130" i="4"/>
  <c r="V133" i="13" s="1"/>
  <c r="W130" i="4"/>
  <c r="W133" i="13" s="1"/>
  <c r="X130" i="4"/>
  <c r="X133" i="13" s="1"/>
  <c r="Y130" i="4"/>
  <c r="Y133" i="13" s="1"/>
  <c r="Z130" i="4"/>
  <c r="Z133" i="13" s="1"/>
  <c r="AA130" i="4"/>
  <c r="AA133" i="13" s="1"/>
  <c r="AB130" i="4"/>
  <c r="AB133" i="13" s="1"/>
  <c r="AC130" i="4"/>
  <c r="AC133" i="13" s="1"/>
  <c r="AD130" i="4"/>
  <c r="AD133" i="13" s="1"/>
  <c r="AE130" i="4"/>
  <c r="AE133" i="13" s="1"/>
  <c r="AF130" i="4"/>
  <c r="AF133" i="13" s="1"/>
  <c r="AG130" i="4"/>
  <c r="AG133" i="13" s="1"/>
  <c r="AH130" i="4"/>
  <c r="AH133" i="13" s="1"/>
  <c r="AI130" i="4"/>
  <c r="AI133" i="13" s="1"/>
  <c r="AJ130" i="4"/>
  <c r="AJ133" i="13" s="1"/>
  <c r="AK130" i="4"/>
  <c r="AK133" i="13" s="1"/>
  <c r="AL130" i="4"/>
  <c r="AL133" i="13" s="1"/>
  <c r="AM130" i="4"/>
  <c r="AM133" i="13" s="1"/>
  <c r="AN130" i="4"/>
  <c r="AN133" i="13" s="1"/>
  <c r="AO130" i="4"/>
  <c r="AO133" i="13" s="1"/>
  <c r="AP130" i="4"/>
  <c r="AP133" i="13" s="1"/>
  <c r="AQ130" i="4"/>
  <c r="AQ133" i="13" s="1"/>
  <c r="AR130" i="4"/>
  <c r="AR133" i="13" s="1"/>
  <c r="AS130" i="4"/>
  <c r="AS133" i="13" s="1"/>
  <c r="AT130" i="4"/>
  <c r="AT133" i="13" s="1"/>
  <c r="AU130" i="4"/>
  <c r="AU133" i="13" s="1"/>
  <c r="AV130" i="4"/>
  <c r="AV133" i="13" s="1"/>
  <c r="Q131" i="4"/>
  <c r="Q134" i="13" s="1"/>
  <c r="R131" i="4"/>
  <c r="R134" i="13" s="1"/>
  <c r="S131" i="4"/>
  <c r="S134" i="13" s="1"/>
  <c r="T131" i="4"/>
  <c r="T134" i="13" s="1"/>
  <c r="U131" i="4"/>
  <c r="U134" i="13" s="1"/>
  <c r="V131" i="4"/>
  <c r="V134" i="13" s="1"/>
  <c r="W131" i="4"/>
  <c r="W134" i="13" s="1"/>
  <c r="X131" i="4"/>
  <c r="X134" i="13" s="1"/>
  <c r="Y131" i="4"/>
  <c r="Y134" i="13" s="1"/>
  <c r="Z131" i="4"/>
  <c r="Z134" i="13" s="1"/>
  <c r="AA131" i="4"/>
  <c r="AA134" i="13" s="1"/>
  <c r="AB131" i="4"/>
  <c r="AB134" i="13" s="1"/>
  <c r="AC131" i="4"/>
  <c r="AC134" i="13" s="1"/>
  <c r="AD131" i="4"/>
  <c r="AD134" i="13" s="1"/>
  <c r="AE131" i="4"/>
  <c r="AE134" i="13" s="1"/>
  <c r="AF131" i="4"/>
  <c r="AF134" i="13" s="1"/>
  <c r="AG131" i="4"/>
  <c r="AG134" i="13" s="1"/>
  <c r="AH131" i="4"/>
  <c r="AH134" i="13" s="1"/>
  <c r="AI131" i="4"/>
  <c r="AI134" i="13" s="1"/>
  <c r="AJ131" i="4"/>
  <c r="AJ134" i="13" s="1"/>
  <c r="AK131" i="4"/>
  <c r="AK134" i="13" s="1"/>
  <c r="AL131" i="4"/>
  <c r="AL134" i="13" s="1"/>
  <c r="AM131" i="4"/>
  <c r="AM134" i="13" s="1"/>
  <c r="AN131" i="4"/>
  <c r="AN134" i="13" s="1"/>
  <c r="AO131" i="4"/>
  <c r="AO134" i="13" s="1"/>
  <c r="AP131" i="4"/>
  <c r="AP134" i="13" s="1"/>
  <c r="AQ131" i="4"/>
  <c r="AQ134" i="13" s="1"/>
  <c r="AR131" i="4"/>
  <c r="AR134" i="13" s="1"/>
  <c r="AS131" i="4"/>
  <c r="AS134" i="13" s="1"/>
  <c r="AT131" i="4"/>
  <c r="AT134" i="13" s="1"/>
  <c r="AU131" i="4"/>
  <c r="AU134" i="13" s="1"/>
  <c r="AV131" i="4"/>
  <c r="AV134" i="13" s="1"/>
  <c r="Q132" i="4"/>
  <c r="Q135" i="13" s="1"/>
  <c r="R132" i="4"/>
  <c r="R135" i="13" s="1"/>
  <c r="S132" i="4"/>
  <c r="S135" i="13" s="1"/>
  <c r="T132" i="4"/>
  <c r="T135" i="13" s="1"/>
  <c r="U132" i="4"/>
  <c r="U135" i="13" s="1"/>
  <c r="V132" i="4"/>
  <c r="V135" i="13" s="1"/>
  <c r="W132" i="4"/>
  <c r="W135" i="13" s="1"/>
  <c r="X132" i="4"/>
  <c r="X135" i="13" s="1"/>
  <c r="Y132" i="4"/>
  <c r="Y135" i="13" s="1"/>
  <c r="Z132" i="4"/>
  <c r="Z135" i="13" s="1"/>
  <c r="AA132" i="4"/>
  <c r="AA135" i="13" s="1"/>
  <c r="AB132" i="4"/>
  <c r="AB135" i="13" s="1"/>
  <c r="AC132" i="4"/>
  <c r="AC135" i="13" s="1"/>
  <c r="AD132" i="4"/>
  <c r="AD135" i="13" s="1"/>
  <c r="AE132" i="4"/>
  <c r="AE135" i="13" s="1"/>
  <c r="AF132" i="4"/>
  <c r="AF135" i="13" s="1"/>
  <c r="AG132" i="4"/>
  <c r="AG135" i="13" s="1"/>
  <c r="AH132" i="4"/>
  <c r="AH135" i="13" s="1"/>
  <c r="AI132" i="4"/>
  <c r="AI135" i="13" s="1"/>
  <c r="AJ132" i="4"/>
  <c r="AJ135" i="13" s="1"/>
  <c r="AK132" i="4"/>
  <c r="AK135" i="13" s="1"/>
  <c r="AL132" i="4"/>
  <c r="AL135" i="13" s="1"/>
  <c r="AM132" i="4"/>
  <c r="AM135" i="13" s="1"/>
  <c r="AN132" i="4"/>
  <c r="AN135" i="13" s="1"/>
  <c r="AO132" i="4"/>
  <c r="AO135" i="13" s="1"/>
  <c r="AP132" i="4"/>
  <c r="AP135" i="13" s="1"/>
  <c r="AQ132" i="4"/>
  <c r="AQ135" i="13" s="1"/>
  <c r="AR132" i="4"/>
  <c r="AR135" i="13" s="1"/>
  <c r="AS132" i="4"/>
  <c r="AS135" i="13" s="1"/>
  <c r="AT132" i="4"/>
  <c r="AT135" i="13" s="1"/>
  <c r="AU132" i="4"/>
  <c r="AU135" i="13" s="1"/>
  <c r="AV132" i="4"/>
  <c r="AV135" i="13" s="1"/>
  <c r="Q133" i="4"/>
  <c r="Q136" i="13" s="1"/>
  <c r="R133" i="4"/>
  <c r="R136" i="13" s="1"/>
  <c r="S133" i="4"/>
  <c r="S136" i="13" s="1"/>
  <c r="T133" i="4"/>
  <c r="T136" i="13" s="1"/>
  <c r="U133" i="4"/>
  <c r="U136" i="13" s="1"/>
  <c r="V133" i="4"/>
  <c r="V136" i="13" s="1"/>
  <c r="W133" i="4"/>
  <c r="W136" i="13" s="1"/>
  <c r="X133" i="4"/>
  <c r="X136" i="13" s="1"/>
  <c r="Y133" i="4"/>
  <c r="Y136" i="13" s="1"/>
  <c r="Z133" i="4"/>
  <c r="Z136" i="13" s="1"/>
  <c r="AA133" i="4"/>
  <c r="AA136" i="13" s="1"/>
  <c r="AB133" i="4"/>
  <c r="AB136" i="13" s="1"/>
  <c r="AC133" i="4"/>
  <c r="AC136" i="13" s="1"/>
  <c r="AD133" i="4"/>
  <c r="AD136" i="13" s="1"/>
  <c r="AE133" i="4"/>
  <c r="AE136" i="13" s="1"/>
  <c r="AF133" i="4"/>
  <c r="AF136" i="13" s="1"/>
  <c r="AG133" i="4"/>
  <c r="AG136" i="13" s="1"/>
  <c r="AH133" i="4"/>
  <c r="AH136" i="13" s="1"/>
  <c r="AI133" i="4"/>
  <c r="AI136" i="13" s="1"/>
  <c r="AJ133" i="4"/>
  <c r="AJ136" i="13" s="1"/>
  <c r="AK133" i="4"/>
  <c r="AK136" i="13" s="1"/>
  <c r="AL133" i="4"/>
  <c r="AL136" i="13" s="1"/>
  <c r="AM133" i="4"/>
  <c r="AM136" i="13" s="1"/>
  <c r="AN133" i="4"/>
  <c r="AN136" i="13" s="1"/>
  <c r="AO133" i="4"/>
  <c r="AO136" i="13" s="1"/>
  <c r="AP133" i="4"/>
  <c r="AP136" i="13" s="1"/>
  <c r="AQ133" i="4"/>
  <c r="AQ136" i="13" s="1"/>
  <c r="AR133" i="4"/>
  <c r="AR136" i="13" s="1"/>
  <c r="AS133" i="4"/>
  <c r="AS136" i="13" s="1"/>
  <c r="AT133" i="4"/>
  <c r="AT136" i="13" s="1"/>
  <c r="AU133" i="4"/>
  <c r="AU136" i="13" s="1"/>
  <c r="AV133" i="4"/>
  <c r="AV136" i="13" s="1"/>
  <c r="Q134" i="4"/>
  <c r="Q137" i="13" s="1"/>
  <c r="R134" i="4"/>
  <c r="R137" i="13" s="1"/>
  <c r="S134" i="4"/>
  <c r="S137" i="13" s="1"/>
  <c r="T134" i="4"/>
  <c r="T137" i="13" s="1"/>
  <c r="U134" i="4"/>
  <c r="U137" i="13" s="1"/>
  <c r="V134" i="4"/>
  <c r="V137" i="13" s="1"/>
  <c r="W134" i="4"/>
  <c r="W137" i="13" s="1"/>
  <c r="X134" i="4"/>
  <c r="X137" i="13" s="1"/>
  <c r="Y134" i="4"/>
  <c r="Y137" i="13" s="1"/>
  <c r="Z134" i="4"/>
  <c r="Z137" i="13" s="1"/>
  <c r="AA134" i="4"/>
  <c r="AA137" i="13" s="1"/>
  <c r="AB134" i="4"/>
  <c r="AB137" i="13" s="1"/>
  <c r="AC134" i="4"/>
  <c r="AC137" i="13" s="1"/>
  <c r="AD134" i="4"/>
  <c r="AD137" i="13" s="1"/>
  <c r="AE134" i="4"/>
  <c r="AE137" i="13" s="1"/>
  <c r="AF134" i="4"/>
  <c r="AF137" i="13" s="1"/>
  <c r="AG134" i="4"/>
  <c r="AG137" i="13" s="1"/>
  <c r="AH134" i="4"/>
  <c r="AH137" i="13" s="1"/>
  <c r="AI134" i="4"/>
  <c r="AI137" i="13" s="1"/>
  <c r="AJ134" i="4"/>
  <c r="AJ137" i="13" s="1"/>
  <c r="AK134" i="4"/>
  <c r="AK137" i="13" s="1"/>
  <c r="AL134" i="4"/>
  <c r="AL137" i="13" s="1"/>
  <c r="AM134" i="4"/>
  <c r="AM137" i="13" s="1"/>
  <c r="AN134" i="4"/>
  <c r="AN137" i="13" s="1"/>
  <c r="AO134" i="4"/>
  <c r="AO137" i="13" s="1"/>
  <c r="AP134" i="4"/>
  <c r="AP137" i="13" s="1"/>
  <c r="AQ134" i="4"/>
  <c r="AQ137" i="13" s="1"/>
  <c r="AR134" i="4"/>
  <c r="AR137" i="13" s="1"/>
  <c r="AS134" i="4"/>
  <c r="AS137" i="13" s="1"/>
  <c r="AT134" i="4"/>
  <c r="AT137" i="13" s="1"/>
  <c r="AU134" i="4"/>
  <c r="AU137" i="13" s="1"/>
  <c r="AV134" i="4"/>
  <c r="AV137" i="13" s="1"/>
  <c r="Q135" i="4"/>
  <c r="Q138" i="13" s="1"/>
  <c r="R135" i="4"/>
  <c r="R138" i="13" s="1"/>
  <c r="S135" i="4"/>
  <c r="S138" i="13" s="1"/>
  <c r="T135" i="4"/>
  <c r="T138" i="13" s="1"/>
  <c r="U135" i="4"/>
  <c r="U138" i="13" s="1"/>
  <c r="V135" i="4"/>
  <c r="V138" i="13" s="1"/>
  <c r="W135" i="4"/>
  <c r="W138" i="13" s="1"/>
  <c r="X135" i="4"/>
  <c r="X138" i="13" s="1"/>
  <c r="Y135" i="4"/>
  <c r="Y138" i="13" s="1"/>
  <c r="Z135" i="4"/>
  <c r="Z138" i="13" s="1"/>
  <c r="AA135" i="4"/>
  <c r="AA138" i="13" s="1"/>
  <c r="AB135" i="4"/>
  <c r="AB138" i="13" s="1"/>
  <c r="AC135" i="4"/>
  <c r="AC138" i="13" s="1"/>
  <c r="AD135" i="4"/>
  <c r="AD138" i="13" s="1"/>
  <c r="AE135" i="4"/>
  <c r="AE138" i="13" s="1"/>
  <c r="AF135" i="4"/>
  <c r="AF138" i="13" s="1"/>
  <c r="AG135" i="4"/>
  <c r="AG138" i="13" s="1"/>
  <c r="AH135" i="4"/>
  <c r="AH138" i="13" s="1"/>
  <c r="AI135" i="4"/>
  <c r="AI138" i="13" s="1"/>
  <c r="AJ135" i="4"/>
  <c r="AJ138" i="13" s="1"/>
  <c r="AK135" i="4"/>
  <c r="AK138" i="13" s="1"/>
  <c r="AL135" i="4"/>
  <c r="AL138" i="13" s="1"/>
  <c r="AM135" i="4"/>
  <c r="AM138" i="13" s="1"/>
  <c r="AN135" i="4"/>
  <c r="AN138" i="13" s="1"/>
  <c r="AO135" i="4"/>
  <c r="AO138" i="13" s="1"/>
  <c r="AP135" i="4"/>
  <c r="AP138" i="13" s="1"/>
  <c r="AQ135" i="4"/>
  <c r="AQ138" i="13" s="1"/>
  <c r="AR135" i="4"/>
  <c r="AR138" i="13" s="1"/>
  <c r="AS135" i="4"/>
  <c r="AS138" i="13" s="1"/>
  <c r="AT135" i="4"/>
  <c r="AT138" i="13" s="1"/>
  <c r="AU135" i="4"/>
  <c r="AU138" i="13" s="1"/>
  <c r="AV135" i="4"/>
  <c r="AV138" i="13" s="1"/>
  <c r="Q136" i="4"/>
  <c r="Q139" i="13" s="1"/>
  <c r="R136" i="4"/>
  <c r="R139" i="13" s="1"/>
  <c r="S136" i="4"/>
  <c r="S139" i="13" s="1"/>
  <c r="T136" i="4"/>
  <c r="T139" i="13" s="1"/>
  <c r="U136" i="4"/>
  <c r="U139" i="13" s="1"/>
  <c r="V136" i="4"/>
  <c r="V139" i="13" s="1"/>
  <c r="W136" i="4"/>
  <c r="W139" i="13" s="1"/>
  <c r="X136" i="4"/>
  <c r="X139" i="13" s="1"/>
  <c r="Y136" i="4"/>
  <c r="Y139" i="13" s="1"/>
  <c r="Z136" i="4"/>
  <c r="Z139" i="13" s="1"/>
  <c r="AA136" i="4"/>
  <c r="AA139" i="13" s="1"/>
  <c r="AB136" i="4"/>
  <c r="AB139" i="13" s="1"/>
  <c r="AC136" i="4"/>
  <c r="AC139" i="13" s="1"/>
  <c r="AD136" i="4"/>
  <c r="AD139" i="13" s="1"/>
  <c r="AE136" i="4"/>
  <c r="AE139" i="13" s="1"/>
  <c r="AF136" i="4"/>
  <c r="AF139" i="13" s="1"/>
  <c r="AG136" i="4"/>
  <c r="AG139" i="13" s="1"/>
  <c r="AH136" i="4"/>
  <c r="AH139" i="13" s="1"/>
  <c r="AI136" i="4"/>
  <c r="AI139" i="13" s="1"/>
  <c r="AJ136" i="4"/>
  <c r="AJ139" i="13" s="1"/>
  <c r="AK136" i="4"/>
  <c r="AK139" i="13" s="1"/>
  <c r="AL136" i="4"/>
  <c r="AL139" i="13" s="1"/>
  <c r="AM136" i="4"/>
  <c r="AM139" i="13" s="1"/>
  <c r="AN136" i="4"/>
  <c r="AN139" i="13" s="1"/>
  <c r="AO136" i="4"/>
  <c r="AO139" i="13" s="1"/>
  <c r="AP136" i="4"/>
  <c r="AP139" i="13" s="1"/>
  <c r="AQ136" i="4"/>
  <c r="AQ139" i="13" s="1"/>
  <c r="AR136" i="4"/>
  <c r="AR139" i="13" s="1"/>
  <c r="AS136" i="4"/>
  <c r="AS139" i="13" s="1"/>
  <c r="AT136" i="4"/>
  <c r="AT139" i="13" s="1"/>
  <c r="AU136" i="4"/>
  <c r="AU139" i="13" s="1"/>
  <c r="AV136" i="4"/>
  <c r="AV139" i="13" s="1"/>
  <c r="Q137" i="4"/>
  <c r="Q140" i="13" s="1"/>
  <c r="R137" i="4"/>
  <c r="R140" i="13" s="1"/>
  <c r="S137" i="4"/>
  <c r="S140" i="13" s="1"/>
  <c r="T137" i="4"/>
  <c r="T140" i="13" s="1"/>
  <c r="U137" i="4"/>
  <c r="U140" i="13" s="1"/>
  <c r="V137" i="4"/>
  <c r="V140" i="13" s="1"/>
  <c r="W137" i="4"/>
  <c r="W140" i="13" s="1"/>
  <c r="X137" i="4"/>
  <c r="X140" i="13" s="1"/>
  <c r="Y137" i="4"/>
  <c r="Y140" i="13" s="1"/>
  <c r="Z137" i="4"/>
  <c r="Z140" i="13" s="1"/>
  <c r="AA137" i="4"/>
  <c r="AA140" i="13" s="1"/>
  <c r="AB137" i="4"/>
  <c r="AB140" i="13" s="1"/>
  <c r="AC137" i="4"/>
  <c r="AC140" i="13" s="1"/>
  <c r="AD137" i="4"/>
  <c r="AD140" i="13" s="1"/>
  <c r="AE137" i="4"/>
  <c r="AE140" i="13" s="1"/>
  <c r="AF137" i="4"/>
  <c r="AF140" i="13" s="1"/>
  <c r="AG137" i="4"/>
  <c r="AG140" i="13" s="1"/>
  <c r="AH137" i="4"/>
  <c r="AH140" i="13" s="1"/>
  <c r="AI137" i="4"/>
  <c r="AI140" i="13" s="1"/>
  <c r="AJ137" i="4"/>
  <c r="AJ140" i="13" s="1"/>
  <c r="AK137" i="4"/>
  <c r="AK140" i="13" s="1"/>
  <c r="AL137" i="4"/>
  <c r="AL140" i="13" s="1"/>
  <c r="AM137" i="4"/>
  <c r="AM140" i="13" s="1"/>
  <c r="AN137" i="4"/>
  <c r="AN140" i="13" s="1"/>
  <c r="AO137" i="4"/>
  <c r="AO140" i="13" s="1"/>
  <c r="AP137" i="4"/>
  <c r="AP140" i="13" s="1"/>
  <c r="AQ137" i="4"/>
  <c r="AQ140" i="13" s="1"/>
  <c r="AR137" i="4"/>
  <c r="AR140" i="13" s="1"/>
  <c r="AS137" i="4"/>
  <c r="AS140" i="13" s="1"/>
  <c r="AT137" i="4"/>
  <c r="AT140" i="13" s="1"/>
  <c r="AU137" i="4"/>
  <c r="AU140" i="13" s="1"/>
  <c r="AV137" i="4"/>
  <c r="AV140" i="13" s="1"/>
  <c r="Q138" i="4"/>
  <c r="Q141" i="13" s="1"/>
  <c r="R138" i="4"/>
  <c r="R141" i="13" s="1"/>
  <c r="S138" i="4"/>
  <c r="S141" i="13" s="1"/>
  <c r="T138" i="4"/>
  <c r="T141" i="13" s="1"/>
  <c r="U138" i="4"/>
  <c r="U141" i="13" s="1"/>
  <c r="V138" i="4"/>
  <c r="V141" i="13" s="1"/>
  <c r="W138" i="4"/>
  <c r="W141" i="13" s="1"/>
  <c r="X138" i="4"/>
  <c r="X141" i="13" s="1"/>
  <c r="Y138" i="4"/>
  <c r="Y141" i="13" s="1"/>
  <c r="Z138" i="4"/>
  <c r="Z141" i="13" s="1"/>
  <c r="AA138" i="4"/>
  <c r="AA141" i="13" s="1"/>
  <c r="AB138" i="4"/>
  <c r="AB141" i="13" s="1"/>
  <c r="AC138" i="4"/>
  <c r="AC141" i="13" s="1"/>
  <c r="AD138" i="4"/>
  <c r="AD141" i="13" s="1"/>
  <c r="AE138" i="4"/>
  <c r="AE141" i="13" s="1"/>
  <c r="AF138" i="4"/>
  <c r="AF141" i="13" s="1"/>
  <c r="AG138" i="4"/>
  <c r="AG141" i="13" s="1"/>
  <c r="AH138" i="4"/>
  <c r="AH141" i="13" s="1"/>
  <c r="AI138" i="4"/>
  <c r="AI141" i="13" s="1"/>
  <c r="AJ138" i="4"/>
  <c r="AJ141" i="13" s="1"/>
  <c r="AK138" i="4"/>
  <c r="AK141" i="13" s="1"/>
  <c r="AL138" i="4"/>
  <c r="AL141" i="13" s="1"/>
  <c r="AM138" i="4"/>
  <c r="AM141" i="13" s="1"/>
  <c r="AN138" i="4"/>
  <c r="AN141" i="13" s="1"/>
  <c r="AO138" i="4"/>
  <c r="AO141" i="13" s="1"/>
  <c r="AP138" i="4"/>
  <c r="AP141" i="13" s="1"/>
  <c r="AQ138" i="4"/>
  <c r="AQ141" i="13" s="1"/>
  <c r="AR138" i="4"/>
  <c r="AR141" i="13" s="1"/>
  <c r="AS138" i="4"/>
  <c r="AS141" i="13" s="1"/>
  <c r="AT138" i="4"/>
  <c r="AT141" i="13" s="1"/>
  <c r="AU138" i="4"/>
  <c r="AU141" i="13" s="1"/>
  <c r="AV138" i="4"/>
  <c r="AV141" i="13" s="1"/>
  <c r="Q108" i="4"/>
  <c r="Q111" i="13" s="1"/>
  <c r="R108" i="4"/>
  <c r="R111" i="13" s="1"/>
  <c r="S108" i="4"/>
  <c r="S111" i="13" s="1"/>
  <c r="T108" i="4"/>
  <c r="T111" i="13" s="1"/>
  <c r="U108" i="4"/>
  <c r="U111" i="13" s="1"/>
  <c r="V108" i="4"/>
  <c r="V111" i="13" s="1"/>
  <c r="W108" i="4"/>
  <c r="W111" i="13" s="1"/>
  <c r="X108" i="4"/>
  <c r="X111" i="13" s="1"/>
  <c r="Y108" i="4"/>
  <c r="Y111" i="13" s="1"/>
  <c r="Z108" i="4"/>
  <c r="Z111" i="13" s="1"/>
  <c r="AA108" i="4"/>
  <c r="AA111" i="13" s="1"/>
  <c r="AB108" i="4"/>
  <c r="AB111" i="13" s="1"/>
  <c r="AC108" i="4"/>
  <c r="AC111" i="13" s="1"/>
  <c r="AD108" i="4"/>
  <c r="AD111" i="13" s="1"/>
  <c r="AE108" i="4"/>
  <c r="AE111" i="13" s="1"/>
  <c r="AF108" i="4"/>
  <c r="AF111" i="13" s="1"/>
  <c r="AG108" i="4"/>
  <c r="AG111" i="13" s="1"/>
  <c r="AH108" i="4"/>
  <c r="AH111" i="13" s="1"/>
  <c r="AI108" i="4"/>
  <c r="AI111" i="13" s="1"/>
  <c r="AJ108" i="4"/>
  <c r="AJ111" i="13" s="1"/>
  <c r="AK108" i="4"/>
  <c r="AK111" i="13" s="1"/>
  <c r="AL108" i="4"/>
  <c r="AL111" i="13" s="1"/>
  <c r="AM108" i="4"/>
  <c r="AM111" i="13" s="1"/>
  <c r="AN108" i="4"/>
  <c r="AN111" i="13" s="1"/>
  <c r="AO108" i="4"/>
  <c r="AO111" i="13" s="1"/>
  <c r="AP108" i="4"/>
  <c r="AP111" i="13" s="1"/>
  <c r="AQ108" i="4"/>
  <c r="AQ111" i="13" s="1"/>
  <c r="AR108" i="4"/>
  <c r="AR111" i="13" s="1"/>
  <c r="AS108" i="4"/>
  <c r="AS111" i="13" s="1"/>
  <c r="AT108" i="4"/>
  <c r="AT111" i="13" s="1"/>
  <c r="AU108" i="4"/>
  <c r="AU111" i="13" s="1"/>
  <c r="AV108" i="4"/>
  <c r="AV111" i="13" s="1"/>
  <c r="Q109" i="4"/>
  <c r="Q112" i="13" s="1"/>
  <c r="R109" i="4"/>
  <c r="R112" i="13" s="1"/>
  <c r="S109" i="4"/>
  <c r="S112" i="13" s="1"/>
  <c r="T109" i="4"/>
  <c r="T112" i="13" s="1"/>
  <c r="U109" i="4"/>
  <c r="U112" i="13" s="1"/>
  <c r="V109" i="4"/>
  <c r="V112" i="13" s="1"/>
  <c r="W109" i="4"/>
  <c r="W112" i="13" s="1"/>
  <c r="X109" i="4"/>
  <c r="X112" i="13" s="1"/>
  <c r="Y109" i="4"/>
  <c r="Y112" i="13" s="1"/>
  <c r="Z109" i="4"/>
  <c r="Z112" i="13" s="1"/>
  <c r="AA109" i="4"/>
  <c r="AA112" i="13" s="1"/>
  <c r="AB109" i="4"/>
  <c r="AB112" i="13" s="1"/>
  <c r="AC109" i="4"/>
  <c r="AC112" i="13" s="1"/>
  <c r="AD109" i="4"/>
  <c r="AD112" i="13" s="1"/>
  <c r="AE109" i="4"/>
  <c r="AE112" i="13" s="1"/>
  <c r="AF109" i="4"/>
  <c r="AF112" i="13" s="1"/>
  <c r="AG109" i="4"/>
  <c r="AG112" i="13" s="1"/>
  <c r="AH109" i="4"/>
  <c r="AH112" i="13" s="1"/>
  <c r="AI109" i="4"/>
  <c r="AI112" i="13" s="1"/>
  <c r="AJ109" i="4"/>
  <c r="AJ112" i="13" s="1"/>
  <c r="AK109" i="4"/>
  <c r="AK112" i="13" s="1"/>
  <c r="AL109" i="4"/>
  <c r="AL112" i="13" s="1"/>
  <c r="AM109" i="4"/>
  <c r="AM112" i="13" s="1"/>
  <c r="AN109" i="4"/>
  <c r="AN112" i="13" s="1"/>
  <c r="AO109" i="4"/>
  <c r="AO112" i="13" s="1"/>
  <c r="AP109" i="4"/>
  <c r="AP112" i="13" s="1"/>
  <c r="AQ109" i="4"/>
  <c r="AQ112" i="13" s="1"/>
  <c r="AR109" i="4"/>
  <c r="AR112" i="13" s="1"/>
  <c r="AS109" i="4"/>
  <c r="AS112" i="13" s="1"/>
  <c r="AT109" i="4"/>
  <c r="AT112" i="13" s="1"/>
  <c r="AU109" i="4"/>
  <c r="AU112" i="13" s="1"/>
  <c r="AV109" i="4"/>
  <c r="AV112" i="13" s="1"/>
  <c r="Q110" i="4"/>
  <c r="Q113" i="13" s="1"/>
  <c r="R110" i="4"/>
  <c r="R113" i="13" s="1"/>
  <c r="S110" i="4"/>
  <c r="S113" i="13" s="1"/>
  <c r="T110" i="4"/>
  <c r="T113" i="13" s="1"/>
  <c r="U110" i="4"/>
  <c r="U113" i="13" s="1"/>
  <c r="V110" i="4"/>
  <c r="V113" i="13" s="1"/>
  <c r="W110" i="4"/>
  <c r="W113" i="13" s="1"/>
  <c r="X110" i="4"/>
  <c r="X113" i="13" s="1"/>
  <c r="Y110" i="4"/>
  <c r="Y113" i="13" s="1"/>
  <c r="Z110" i="4"/>
  <c r="Z113" i="13" s="1"/>
  <c r="AA110" i="4"/>
  <c r="AA113" i="13" s="1"/>
  <c r="AB110" i="4"/>
  <c r="AB113" i="13" s="1"/>
  <c r="AC110" i="4"/>
  <c r="AC113" i="13" s="1"/>
  <c r="AD110" i="4"/>
  <c r="AD113" i="13" s="1"/>
  <c r="AE110" i="4"/>
  <c r="AE113" i="13" s="1"/>
  <c r="AF110" i="4"/>
  <c r="AF113" i="13" s="1"/>
  <c r="AG110" i="4"/>
  <c r="AG113" i="13" s="1"/>
  <c r="AH110" i="4"/>
  <c r="AH113" i="13" s="1"/>
  <c r="AI110" i="4"/>
  <c r="AI113" i="13" s="1"/>
  <c r="AJ110" i="4"/>
  <c r="AJ113" i="13" s="1"/>
  <c r="AK110" i="4"/>
  <c r="AK113" i="13" s="1"/>
  <c r="AL110" i="4"/>
  <c r="AL113" i="13" s="1"/>
  <c r="AM110" i="4"/>
  <c r="AM113" i="13" s="1"/>
  <c r="AN110" i="4"/>
  <c r="AN113" i="13" s="1"/>
  <c r="AO110" i="4"/>
  <c r="AO113" i="13" s="1"/>
  <c r="AP110" i="4"/>
  <c r="AP113" i="13" s="1"/>
  <c r="AQ110" i="4"/>
  <c r="AQ113" i="13" s="1"/>
  <c r="AR110" i="4"/>
  <c r="AR113" i="13" s="1"/>
  <c r="AS110" i="4"/>
  <c r="AS113" i="13" s="1"/>
  <c r="AT110" i="4"/>
  <c r="AT113" i="13" s="1"/>
  <c r="AU110" i="4"/>
  <c r="AU113" i="13" s="1"/>
  <c r="AV110" i="4"/>
  <c r="AV113" i="13" s="1"/>
  <c r="Q111" i="4"/>
  <c r="Q114" i="13" s="1"/>
  <c r="R111" i="4"/>
  <c r="R114" i="13" s="1"/>
  <c r="S111" i="4"/>
  <c r="S114" i="13" s="1"/>
  <c r="T111" i="4"/>
  <c r="T114" i="13" s="1"/>
  <c r="U111" i="4"/>
  <c r="U114" i="13" s="1"/>
  <c r="V111" i="4"/>
  <c r="V114" i="13" s="1"/>
  <c r="W111" i="4"/>
  <c r="W114" i="13" s="1"/>
  <c r="X111" i="4"/>
  <c r="X114" i="13" s="1"/>
  <c r="Y111" i="4"/>
  <c r="Y114" i="13" s="1"/>
  <c r="Z111" i="4"/>
  <c r="Z114" i="13" s="1"/>
  <c r="AA111" i="4"/>
  <c r="AA114" i="13" s="1"/>
  <c r="AB111" i="4"/>
  <c r="AB114" i="13" s="1"/>
  <c r="AC111" i="4"/>
  <c r="AC114" i="13" s="1"/>
  <c r="AD111" i="4"/>
  <c r="AD114" i="13" s="1"/>
  <c r="AE111" i="4"/>
  <c r="AE114" i="13" s="1"/>
  <c r="AF111" i="4"/>
  <c r="AF114" i="13" s="1"/>
  <c r="AG111" i="4"/>
  <c r="AG114" i="13" s="1"/>
  <c r="AH111" i="4"/>
  <c r="AH114" i="13" s="1"/>
  <c r="AI111" i="4"/>
  <c r="AI114" i="13" s="1"/>
  <c r="AJ111" i="4"/>
  <c r="AJ114" i="13" s="1"/>
  <c r="AK111" i="4"/>
  <c r="AK114" i="13" s="1"/>
  <c r="AL111" i="4"/>
  <c r="AL114" i="13" s="1"/>
  <c r="AM111" i="4"/>
  <c r="AM114" i="13" s="1"/>
  <c r="AN111" i="4"/>
  <c r="AN114" i="13" s="1"/>
  <c r="AO111" i="4"/>
  <c r="AO114" i="13" s="1"/>
  <c r="AP111" i="4"/>
  <c r="AP114" i="13" s="1"/>
  <c r="AQ111" i="4"/>
  <c r="AQ114" i="13" s="1"/>
  <c r="AR111" i="4"/>
  <c r="AR114" i="13" s="1"/>
  <c r="AS111" i="4"/>
  <c r="AS114" i="13" s="1"/>
  <c r="AT111" i="4"/>
  <c r="AT114" i="13" s="1"/>
  <c r="AU111" i="4"/>
  <c r="AU114" i="13" s="1"/>
  <c r="AV111" i="4"/>
  <c r="AV114" i="13" s="1"/>
  <c r="Q112" i="4"/>
  <c r="Q115" i="13" s="1"/>
  <c r="R112" i="4"/>
  <c r="R115" i="13" s="1"/>
  <c r="S112" i="4"/>
  <c r="S115" i="13" s="1"/>
  <c r="T112" i="4"/>
  <c r="T115" i="13" s="1"/>
  <c r="U112" i="4"/>
  <c r="U115" i="13" s="1"/>
  <c r="V112" i="4"/>
  <c r="V115" i="13" s="1"/>
  <c r="W112" i="4"/>
  <c r="W115" i="13" s="1"/>
  <c r="X112" i="4"/>
  <c r="X115" i="13" s="1"/>
  <c r="Y112" i="4"/>
  <c r="Y115" i="13" s="1"/>
  <c r="Z112" i="4"/>
  <c r="Z115" i="13" s="1"/>
  <c r="AA112" i="4"/>
  <c r="AA115" i="13" s="1"/>
  <c r="AB112" i="4"/>
  <c r="AB115" i="13" s="1"/>
  <c r="AC112" i="4"/>
  <c r="AC115" i="13" s="1"/>
  <c r="AD112" i="4"/>
  <c r="AD115" i="13" s="1"/>
  <c r="AE112" i="4"/>
  <c r="AE115" i="13" s="1"/>
  <c r="AF112" i="4"/>
  <c r="AF115" i="13" s="1"/>
  <c r="AG112" i="4"/>
  <c r="AG115" i="13" s="1"/>
  <c r="AH112" i="4"/>
  <c r="AH115" i="13" s="1"/>
  <c r="AI112" i="4"/>
  <c r="AI115" i="13" s="1"/>
  <c r="AJ112" i="4"/>
  <c r="AJ115" i="13" s="1"/>
  <c r="AK112" i="4"/>
  <c r="AK115" i="13" s="1"/>
  <c r="AL112" i="4"/>
  <c r="AL115" i="13" s="1"/>
  <c r="AM112" i="4"/>
  <c r="AM115" i="13" s="1"/>
  <c r="AN112" i="4"/>
  <c r="AN115" i="13" s="1"/>
  <c r="AO112" i="4"/>
  <c r="AO115" i="13" s="1"/>
  <c r="AP112" i="4"/>
  <c r="AP115" i="13" s="1"/>
  <c r="AQ112" i="4"/>
  <c r="AQ115" i="13" s="1"/>
  <c r="AR112" i="4"/>
  <c r="AR115" i="13" s="1"/>
  <c r="AS112" i="4"/>
  <c r="AS115" i="13" s="1"/>
  <c r="AT112" i="4"/>
  <c r="AT115" i="13" s="1"/>
  <c r="AU112" i="4"/>
  <c r="AU115" i="13" s="1"/>
  <c r="AV112" i="4"/>
  <c r="AV115" i="13" s="1"/>
  <c r="Q113" i="4"/>
  <c r="Q116" i="13" s="1"/>
  <c r="R113" i="4"/>
  <c r="R116" i="13" s="1"/>
  <c r="S113" i="4"/>
  <c r="S116" i="13" s="1"/>
  <c r="T113" i="4"/>
  <c r="T116" i="13" s="1"/>
  <c r="U113" i="4"/>
  <c r="U116" i="13" s="1"/>
  <c r="V113" i="4"/>
  <c r="V116" i="13" s="1"/>
  <c r="W113" i="4"/>
  <c r="W116" i="13" s="1"/>
  <c r="X113" i="4"/>
  <c r="X116" i="13" s="1"/>
  <c r="Y113" i="4"/>
  <c r="Y116" i="13" s="1"/>
  <c r="Z113" i="4"/>
  <c r="Z116" i="13" s="1"/>
  <c r="AA113" i="4"/>
  <c r="AA116" i="13" s="1"/>
  <c r="AB113" i="4"/>
  <c r="AB116" i="13" s="1"/>
  <c r="AC113" i="4"/>
  <c r="AC116" i="13" s="1"/>
  <c r="AD113" i="4"/>
  <c r="AD116" i="13" s="1"/>
  <c r="AE113" i="4"/>
  <c r="AE116" i="13" s="1"/>
  <c r="AF113" i="4"/>
  <c r="AF116" i="13" s="1"/>
  <c r="AG113" i="4"/>
  <c r="AG116" i="13" s="1"/>
  <c r="AH113" i="4"/>
  <c r="AH116" i="13" s="1"/>
  <c r="AI113" i="4"/>
  <c r="AI116" i="13" s="1"/>
  <c r="AJ113" i="4"/>
  <c r="AJ116" i="13" s="1"/>
  <c r="AK113" i="4"/>
  <c r="AK116" i="13" s="1"/>
  <c r="AL113" i="4"/>
  <c r="AL116" i="13" s="1"/>
  <c r="AM113" i="4"/>
  <c r="AM116" i="13" s="1"/>
  <c r="AN113" i="4"/>
  <c r="AN116" i="13" s="1"/>
  <c r="AO113" i="4"/>
  <c r="AO116" i="13" s="1"/>
  <c r="AP113" i="4"/>
  <c r="AP116" i="13" s="1"/>
  <c r="AQ113" i="4"/>
  <c r="AQ116" i="13" s="1"/>
  <c r="AR113" i="4"/>
  <c r="AR116" i="13" s="1"/>
  <c r="AS113" i="4"/>
  <c r="AS116" i="13" s="1"/>
  <c r="AT113" i="4"/>
  <c r="AT116" i="13" s="1"/>
  <c r="AU113" i="4"/>
  <c r="AU116" i="13" s="1"/>
  <c r="AV113" i="4"/>
  <c r="AV116" i="13" s="1"/>
  <c r="Q114" i="4"/>
  <c r="Q117" i="13" s="1"/>
  <c r="R114" i="4"/>
  <c r="R117" i="13" s="1"/>
  <c r="S114" i="4"/>
  <c r="S117" i="13" s="1"/>
  <c r="T114" i="4"/>
  <c r="T117" i="13" s="1"/>
  <c r="U114" i="4"/>
  <c r="U117" i="13" s="1"/>
  <c r="V114" i="4"/>
  <c r="V117" i="13" s="1"/>
  <c r="W114" i="4"/>
  <c r="W117" i="13" s="1"/>
  <c r="X114" i="4"/>
  <c r="X117" i="13" s="1"/>
  <c r="Y114" i="4"/>
  <c r="Y117" i="13" s="1"/>
  <c r="Z114" i="4"/>
  <c r="Z117" i="13" s="1"/>
  <c r="AA114" i="4"/>
  <c r="AA117" i="13" s="1"/>
  <c r="AB114" i="4"/>
  <c r="AB117" i="13" s="1"/>
  <c r="AC114" i="4"/>
  <c r="AC117" i="13" s="1"/>
  <c r="AD114" i="4"/>
  <c r="AD117" i="13" s="1"/>
  <c r="AE114" i="4"/>
  <c r="AE117" i="13" s="1"/>
  <c r="AF114" i="4"/>
  <c r="AF117" i="13" s="1"/>
  <c r="AG114" i="4"/>
  <c r="AG117" i="13" s="1"/>
  <c r="AH114" i="4"/>
  <c r="AH117" i="13" s="1"/>
  <c r="AI114" i="4"/>
  <c r="AI117" i="13" s="1"/>
  <c r="AJ114" i="4"/>
  <c r="AJ117" i="13" s="1"/>
  <c r="AK114" i="4"/>
  <c r="AK117" i="13" s="1"/>
  <c r="AL114" i="4"/>
  <c r="AL117" i="13" s="1"/>
  <c r="AM114" i="4"/>
  <c r="AM117" i="13" s="1"/>
  <c r="AN114" i="4"/>
  <c r="AN117" i="13" s="1"/>
  <c r="AO114" i="4"/>
  <c r="AO117" i="13" s="1"/>
  <c r="AP114" i="4"/>
  <c r="AP117" i="13" s="1"/>
  <c r="AQ114" i="4"/>
  <c r="AQ117" i="13" s="1"/>
  <c r="AR114" i="4"/>
  <c r="AR117" i="13" s="1"/>
  <c r="AS114" i="4"/>
  <c r="AS117" i="13" s="1"/>
  <c r="AT114" i="4"/>
  <c r="AT117" i="13" s="1"/>
  <c r="AU114" i="4"/>
  <c r="AU117" i="13" s="1"/>
  <c r="AV114" i="4"/>
  <c r="AV117" i="13" s="1"/>
  <c r="Q115" i="4"/>
  <c r="Q118" i="13" s="1"/>
  <c r="R115" i="4"/>
  <c r="R118" i="13" s="1"/>
  <c r="S115" i="4"/>
  <c r="S118" i="13" s="1"/>
  <c r="T115" i="4"/>
  <c r="T118" i="13" s="1"/>
  <c r="U115" i="4"/>
  <c r="U118" i="13" s="1"/>
  <c r="V115" i="4"/>
  <c r="V118" i="13" s="1"/>
  <c r="W115" i="4"/>
  <c r="W118" i="13" s="1"/>
  <c r="X115" i="4"/>
  <c r="X118" i="13" s="1"/>
  <c r="Y115" i="4"/>
  <c r="Y118" i="13" s="1"/>
  <c r="Z115" i="4"/>
  <c r="Z118" i="13" s="1"/>
  <c r="AA115" i="4"/>
  <c r="AA118" i="13" s="1"/>
  <c r="AB115" i="4"/>
  <c r="AB118" i="13" s="1"/>
  <c r="AC115" i="4"/>
  <c r="AC118" i="13" s="1"/>
  <c r="AD115" i="4"/>
  <c r="AD118" i="13" s="1"/>
  <c r="AE115" i="4"/>
  <c r="AE118" i="13" s="1"/>
  <c r="AF115" i="4"/>
  <c r="AF118" i="13" s="1"/>
  <c r="AG115" i="4"/>
  <c r="AG118" i="13" s="1"/>
  <c r="AH115" i="4"/>
  <c r="AH118" i="13" s="1"/>
  <c r="AI115" i="4"/>
  <c r="AI118" i="13" s="1"/>
  <c r="AJ115" i="4"/>
  <c r="AJ118" i="13" s="1"/>
  <c r="AK115" i="4"/>
  <c r="AK118" i="13" s="1"/>
  <c r="AL115" i="4"/>
  <c r="AL118" i="13" s="1"/>
  <c r="AM115" i="4"/>
  <c r="AM118" i="13" s="1"/>
  <c r="AN115" i="4"/>
  <c r="AN118" i="13" s="1"/>
  <c r="AO115" i="4"/>
  <c r="AO118" i="13" s="1"/>
  <c r="AP115" i="4"/>
  <c r="AP118" i="13" s="1"/>
  <c r="AQ115" i="4"/>
  <c r="AQ118" i="13" s="1"/>
  <c r="AR115" i="4"/>
  <c r="AR118" i="13" s="1"/>
  <c r="AS115" i="4"/>
  <c r="AS118" i="13" s="1"/>
  <c r="AT115" i="4"/>
  <c r="AT118" i="13" s="1"/>
  <c r="AU115" i="4"/>
  <c r="AU118" i="13" s="1"/>
  <c r="AV115" i="4"/>
  <c r="AV118" i="13" s="1"/>
  <c r="Q116" i="4"/>
  <c r="Q119" i="13" s="1"/>
  <c r="R116" i="4"/>
  <c r="R119" i="13" s="1"/>
  <c r="S116" i="4"/>
  <c r="S119" i="13" s="1"/>
  <c r="T116" i="4"/>
  <c r="T119" i="13" s="1"/>
  <c r="U116" i="4"/>
  <c r="U119" i="13" s="1"/>
  <c r="V116" i="4"/>
  <c r="V119" i="13" s="1"/>
  <c r="W116" i="4"/>
  <c r="W119" i="13" s="1"/>
  <c r="X116" i="4"/>
  <c r="X119" i="13" s="1"/>
  <c r="Y116" i="4"/>
  <c r="Y119" i="13" s="1"/>
  <c r="Z116" i="4"/>
  <c r="Z119" i="13" s="1"/>
  <c r="AA116" i="4"/>
  <c r="AA119" i="13" s="1"/>
  <c r="AB116" i="4"/>
  <c r="AB119" i="13" s="1"/>
  <c r="AC116" i="4"/>
  <c r="AC119" i="13" s="1"/>
  <c r="AD116" i="4"/>
  <c r="AD119" i="13" s="1"/>
  <c r="AE116" i="4"/>
  <c r="AE119" i="13" s="1"/>
  <c r="AF116" i="4"/>
  <c r="AF119" i="13" s="1"/>
  <c r="AG116" i="4"/>
  <c r="AG119" i="13" s="1"/>
  <c r="AH116" i="4"/>
  <c r="AH119" i="13" s="1"/>
  <c r="AI116" i="4"/>
  <c r="AI119" i="13" s="1"/>
  <c r="AJ116" i="4"/>
  <c r="AJ119" i="13" s="1"/>
  <c r="AK116" i="4"/>
  <c r="AK119" i="13" s="1"/>
  <c r="AL116" i="4"/>
  <c r="AL119" i="13" s="1"/>
  <c r="AM116" i="4"/>
  <c r="AM119" i="13" s="1"/>
  <c r="AN116" i="4"/>
  <c r="AN119" i="13" s="1"/>
  <c r="AO116" i="4"/>
  <c r="AO119" i="13" s="1"/>
  <c r="AP116" i="4"/>
  <c r="AP119" i="13" s="1"/>
  <c r="AQ116" i="4"/>
  <c r="AQ119" i="13" s="1"/>
  <c r="AR116" i="4"/>
  <c r="AR119" i="13" s="1"/>
  <c r="AS116" i="4"/>
  <c r="AS119" i="13" s="1"/>
  <c r="AT116" i="4"/>
  <c r="AT119" i="13" s="1"/>
  <c r="AU116" i="4"/>
  <c r="AU119" i="13" s="1"/>
  <c r="AV116" i="4"/>
  <c r="AV119" i="13" s="1"/>
  <c r="Q117" i="4"/>
  <c r="Q120" i="13" s="1"/>
  <c r="R117" i="4"/>
  <c r="R120" i="13" s="1"/>
  <c r="S117" i="4"/>
  <c r="S120" i="13" s="1"/>
  <c r="T117" i="4"/>
  <c r="T120" i="13" s="1"/>
  <c r="U117" i="4"/>
  <c r="U120" i="13" s="1"/>
  <c r="V117" i="4"/>
  <c r="V120" i="13" s="1"/>
  <c r="W117" i="4"/>
  <c r="W120" i="13" s="1"/>
  <c r="X117" i="4"/>
  <c r="X120" i="13" s="1"/>
  <c r="Y117" i="4"/>
  <c r="Y120" i="13" s="1"/>
  <c r="Z117" i="4"/>
  <c r="Z120" i="13" s="1"/>
  <c r="AA117" i="4"/>
  <c r="AA120" i="13" s="1"/>
  <c r="AB117" i="4"/>
  <c r="AB120" i="13" s="1"/>
  <c r="AC117" i="4"/>
  <c r="AC120" i="13" s="1"/>
  <c r="AD117" i="4"/>
  <c r="AD120" i="13" s="1"/>
  <c r="AE117" i="4"/>
  <c r="AE120" i="13" s="1"/>
  <c r="AF117" i="4"/>
  <c r="AF120" i="13" s="1"/>
  <c r="AG117" i="4"/>
  <c r="AG120" i="13" s="1"/>
  <c r="AH117" i="4"/>
  <c r="AH120" i="13" s="1"/>
  <c r="AI117" i="4"/>
  <c r="AI120" i="13" s="1"/>
  <c r="AJ117" i="4"/>
  <c r="AJ120" i="13" s="1"/>
  <c r="AK117" i="4"/>
  <c r="AK120" i="13" s="1"/>
  <c r="AL117" i="4"/>
  <c r="AL120" i="13" s="1"/>
  <c r="AM117" i="4"/>
  <c r="AM120" i="13" s="1"/>
  <c r="AN117" i="4"/>
  <c r="AN120" i="13" s="1"/>
  <c r="AO117" i="4"/>
  <c r="AO120" i="13" s="1"/>
  <c r="AP117" i="4"/>
  <c r="AP120" i="13" s="1"/>
  <c r="AQ117" i="4"/>
  <c r="AQ120" i="13" s="1"/>
  <c r="AR117" i="4"/>
  <c r="AR120" i="13" s="1"/>
  <c r="AS117" i="4"/>
  <c r="AS120" i="13" s="1"/>
  <c r="AT117" i="4"/>
  <c r="AT120" i="13" s="1"/>
  <c r="AU117" i="4"/>
  <c r="AU120" i="13" s="1"/>
  <c r="AV117" i="4"/>
  <c r="AV120" i="13" s="1"/>
  <c r="Q118" i="4"/>
  <c r="Q121" i="13" s="1"/>
  <c r="R118" i="4"/>
  <c r="R121" i="13" s="1"/>
  <c r="S118" i="4"/>
  <c r="S121" i="13" s="1"/>
  <c r="T118" i="4"/>
  <c r="U118" i="4"/>
  <c r="V118" i="4"/>
  <c r="V121" i="13" s="1"/>
  <c r="W118" i="4"/>
  <c r="W121" i="13" s="1"/>
  <c r="X118" i="4"/>
  <c r="X121" i="13" s="1"/>
  <c r="Y118" i="4"/>
  <c r="Z118" i="4"/>
  <c r="AA118" i="4"/>
  <c r="AB118" i="4"/>
  <c r="AB121" i="13" s="1"/>
  <c r="AC118" i="4"/>
  <c r="AC121" i="13" s="1"/>
  <c r="AD118" i="4"/>
  <c r="AD121" i="13" s="1"/>
  <c r="AE118" i="4"/>
  <c r="AE121" i="13" s="1"/>
  <c r="AF118" i="4"/>
  <c r="AF121" i="13" s="1"/>
  <c r="AG118" i="4"/>
  <c r="AG121" i="13" s="1"/>
  <c r="AH118" i="4"/>
  <c r="AI118" i="4"/>
  <c r="AJ118" i="4"/>
  <c r="AJ121" i="13" s="1"/>
  <c r="AK118" i="4"/>
  <c r="AK121" i="13" s="1"/>
  <c r="AL118" i="4"/>
  <c r="AL121" i="13" s="1"/>
  <c r="AM118" i="4"/>
  <c r="AM121" i="13" s="1"/>
  <c r="AN118" i="4"/>
  <c r="AN121" i="13" s="1"/>
  <c r="AO118" i="4"/>
  <c r="AO121" i="13" s="1"/>
  <c r="AP118" i="4"/>
  <c r="AP121" i="13" s="1"/>
  <c r="AQ118" i="4"/>
  <c r="AQ121" i="13" s="1"/>
  <c r="AR118" i="4"/>
  <c r="AR121" i="13" s="1"/>
  <c r="AS118" i="4"/>
  <c r="AS121" i="13" s="1"/>
  <c r="AT118" i="4"/>
  <c r="AU118" i="4"/>
  <c r="AV118" i="4"/>
  <c r="AV121" i="13" s="1"/>
  <c r="Q87" i="4"/>
  <c r="Q90" i="13" s="1"/>
  <c r="R87" i="4"/>
  <c r="R90" i="13" s="1"/>
  <c r="S87" i="4"/>
  <c r="S90" i="13" s="1"/>
  <c r="T87" i="4"/>
  <c r="T90" i="13" s="1"/>
  <c r="U87" i="4"/>
  <c r="U90" i="13" s="1"/>
  <c r="V87" i="4"/>
  <c r="V90" i="13" s="1"/>
  <c r="W87" i="4"/>
  <c r="W90" i="13" s="1"/>
  <c r="X87" i="4"/>
  <c r="X90" i="13" s="1"/>
  <c r="Y87" i="4"/>
  <c r="Y90" i="13" s="1"/>
  <c r="Z87" i="4"/>
  <c r="Z90" i="13" s="1"/>
  <c r="AA87" i="4"/>
  <c r="AA90" i="13" s="1"/>
  <c r="AB87" i="4"/>
  <c r="AB90" i="13" s="1"/>
  <c r="AC87" i="4"/>
  <c r="AC90" i="13" s="1"/>
  <c r="AD87" i="4"/>
  <c r="AD90" i="13" s="1"/>
  <c r="AE87" i="4"/>
  <c r="AE90" i="13" s="1"/>
  <c r="AF87" i="4"/>
  <c r="AF90" i="13" s="1"/>
  <c r="AG87" i="4"/>
  <c r="AG90" i="13" s="1"/>
  <c r="AH87" i="4"/>
  <c r="AH90" i="13" s="1"/>
  <c r="AI87" i="4"/>
  <c r="AI90" i="13" s="1"/>
  <c r="AJ87" i="4"/>
  <c r="AJ90" i="13" s="1"/>
  <c r="AK87" i="4"/>
  <c r="AK90" i="13" s="1"/>
  <c r="AL87" i="4"/>
  <c r="AL90" i="13" s="1"/>
  <c r="AM87" i="4"/>
  <c r="AN87" i="4"/>
  <c r="AN90" i="13" s="1"/>
  <c r="AO87" i="4"/>
  <c r="AO90" i="13" s="1"/>
  <c r="AP87" i="4"/>
  <c r="AP90" i="13" s="1"/>
  <c r="AQ87" i="4"/>
  <c r="AQ90" i="13" s="1"/>
  <c r="AR87" i="4"/>
  <c r="AR90" i="13" s="1"/>
  <c r="AS87" i="4"/>
  <c r="AS90" i="13" s="1"/>
  <c r="AT87" i="4"/>
  <c r="AT90" i="13" s="1"/>
  <c r="AU87" i="4"/>
  <c r="AU90" i="13" s="1"/>
  <c r="AV87" i="4"/>
  <c r="AV90" i="13" s="1"/>
  <c r="Q88" i="4"/>
  <c r="Q91" i="13" s="1"/>
  <c r="R88" i="4"/>
  <c r="R91" i="13" s="1"/>
  <c r="S88" i="4"/>
  <c r="S91" i="13" s="1"/>
  <c r="T88" i="4"/>
  <c r="U88" i="4"/>
  <c r="V88" i="4"/>
  <c r="V91" i="13" s="1"/>
  <c r="W88" i="4"/>
  <c r="W91" i="13" s="1"/>
  <c r="X88" i="4"/>
  <c r="X91" i="13" s="1"/>
  <c r="Y88" i="4"/>
  <c r="Z88" i="4"/>
  <c r="AA88" i="4"/>
  <c r="AB88" i="4"/>
  <c r="AB91" i="13" s="1"/>
  <c r="AC88" i="4"/>
  <c r="AC91" i="13" s="1"/>
  <c r="AD88" i="4"/>
  <c r="AD91" i="13" s="1"/>
  <c r="AE88" i="4"/>
  <c r="AE91" i="13" s="1"/>
  <c r="AF88" i="4"/>
  <c r="AF91" i="13" s="1"/>
  <c r="AG88" i="4"/>
  <c r="AG91" i="13" s="1"/>
  <c r="AH88" i="4"/>
  <c r="AI88" i="4"/>
  <c r="AJ88" i="4"/>
  <c r="AJ91" i="13" s="1"/>
  <c r="AK88" i="4"/>
  <c r="AK91" i="13" s="1"/>
  <c r="AL88" i="4"/>
  <c r="AL91" i="13" s="1"/>
  <c r="AM88" i="4"/>
  <c r="AM91" i="13" s="1"/>
  <c r="AN88" i="4"/>
  <c r="AN91" i="13" s="1"/>
  <c r="AO88" i="4"/>
  <c r="AO91" i="13" s="1"/>
  <c r="AP88" i="4"/>
  <c r="AP91" i="13" s="1"/>
  <c r="AQ88" i="4"/>
  <c r="AQ91" i="13" s="1"/>
  <c r="AR88" i="4"/>
  <c r="AR91" i="13" s="1"/>
  <c r="AS88" i="4"/>
  <c r="AS91" i="13" s="1"/>
  <c r="AT88" i="4"/>
  <c r="AU88" i="4"/>
  <c r="AV88" i="4"/>
  <c r="AV91" i="13" s="1"/>
  <c r="Q89" i="4"/>
  <c r="Q92" i="13" s="1"/>
  <c r="R89" i="4"/>
  <c r="R92" i="13" s="1"/>
  <c r="S89" i="4"/>
  <c r="S92" i="13" s="1"/>
  <c r="T89" i="4"/>
  <c r="U89" i="4"/>
  <c r="V89" i="4"/>
  <c r="V92" i="13" s="1"/>
  <c r="W89" i="4"/>
  <c r="W92" i="13" s="1"/>
  <c r="X89" i="4"/>
  <c r="X92" i="13" s="1"/>
  <c r="Y89" i="4"/>
  <c r="Z89" i="4"/>
  <c r="AA89" i="4"/>
  <c r="AB89" i="4"/>
  <c r="AB92" i="13" s="1"/>
  <c r="AC89" i="4"/>
  <c r="AC92" i="13" s="1"/>
  <c r="AD89" i="4"/>
  <c r="AD92" i="13" s="1"/>
  <c r="AE89" i="4"/>
  <c r="AE92" i="13" s="1"/>
  <c r="AF89" i="4"/>
  <c r="AF92" i="13" s="1"/>
  <c r="AG89" i="4"/>
  <c r="AG92" i="13" s="1"/>
  <c r="AH89" i="4"/>
  <c r="AI89" i="4"/>
  <c r="AJ89" i="4"/>
  <c r="AJ92" i="13" s="1"/>
  <c r="AK89" i="4"/>
  <c r="AK92" i="13" s="1"/>
  <c r="AL89" i="4"/>
  <c r="AL92" i="13" s="1"/>
  <c r="AM89" i="4"/>
  <c r="AM92" i="13" s="1"/>
  <c r="AN89" i="4"/>
  <c r="AN92" i="13" s="1"/>
  <c r="AO89" i="4"/>
  <c r="AO92" i="13" s="1"/>
  <c r="AP89" i="4"/>
  <c r="AP92" i="13" s="1"/>
  <c r="AQ89" i="4"/>
  <c r="AQ92" i="13" s="1"/>
  <c r="AR89" i="4"/>
  <c r="AR92" i="13" s="1"/>
  <c r="AS89" i="4"/>
  <c r="AS92" i="13" s="1"/>
  <c r="AT89" i="4"/>
  <c r="AU89" i="4"/>
  <c r="AV89" i="4"/>
  <c r="AV92" i="13" s="1"/>
  <c r="Q90" i="4"/>
  <c r="Q93" i="13" s="1"/>
  <c r="R90" i="4"/>
  <c r="R93" i="13" s="1"/>
  <c r="S90" i="4"/>
  <c r="S93" i="13" s="1"/>
  <c r="T90" i="4"/>
  <c r="U90" i="4"/>
  <c r="V90" i="4"/>
  <c r="V93" i="13" s="1"/>
  <c r="W90" i="4"/>
  <c r="W93" i="13" s="1"/>
  <c r="X90" i="4"/>
  <c r="X93" i="13" s="1"/>
  <c r="Y90" i="4"/>
  <c r="Z90" i="4"/>
  <c r="AA90" i="4"/>
  <c r="AB90" i="4"/>
  <c r="AB93" i="13" s="1"/>
  <c r="AC90" i="4"/>
  <c r="AC93" i="13" s="1"/>
  <c r="AD90" i="4"/>
  <c r="AD93" i="13" s="1"/>
  <c r="AE90" i="4"/>
  <c r="AE93" i="13" s="1"/>
  <c r="AF90" i="4"/>
  <c r="AF93" i="13" s="1"/>
  <c r="AG90" i="4"/>
  <c r="AG93" i="13" s="1"/>
  <c r="AH90" i="4"/>
  <c r="AI90" i="4"/>
  <c r="AJ90" i="4"/>
  <c r="AJ93" i="13" s="1"/>
  <c r="AK90" i="4"/>
  <c r="AK93" i="13" s="1"/>
  <c r="AL90" i="4"/>
  <c r="AL93" i="13" s="1"/>
  <c r="AM90" i="4"/>
  <c r="AM93" i="13" s="1"/>
  <c r="AN90" i="4"/>
  <c r="AN93" i="13" s="1"/>
  <c r="AO90" i="4"/>
  <c r="AO93" i="13" s="1"/>
  <c r="AP90" i="4"/>
  <c r="AP93" i="13" s="1"/>
  <c r="AQ90" i="4"/>
  <c r="AQ93" i="13" s="1"/>
  <c r="AR90" i="4"/>
  <c r="AR93" i="13" s="1"/>
  <c r="AS90" i="4"/>
  <c r="AS93" i="13" s="1"/>
  <c r="AT90" i="4"/>
  <c r="AU90" i="4"/>
  <c r="AV90" i="4"/>
  <c r="AV93" i="13" s="1"/>
  <c r="Q91" i="4"/>
  <c r="Q94" i="13" s="1"/>
  <c r="R91" i="4"/>
  <c r="R94" i="13" s="1"/>
  <c r="S91" i="4"/>
  <c r="S94" i="13" s="1"/>
  <c r="T91" i="4"/>
  <c r="U91" i="4"/>
  <c r="V91" i="4"/>
  <c r="V94" i="13" s="1"/>
  <c r="W91" i="4"/>
  <c r="W94" i="13" s="1"/>
  <c r="X91" i="4"/>
  <c r="X94" i="13" s="1"/>
  <c r="Y91" i="4"/>
  <c r="Z91" i="4"/>
  <c r="AA91" i="4"/>
  <c r="AB91" i="4"/>
  <c r="AB94" i="13" s="1"/>
  <c r="AC91" i="4"/>
  <c r="AC94" i="13" s="1"/>
  <c r="AD91" i="4"/>
  <c r="AD94" i="13" s="1"/>
  <c r="AE91" i="4"/>
  <c r="AE94" i="13" s="1"/>
  <c r="AF91" i="4"/>
  <c r="AF94" i="13" s="1"/>
  <c r="AG91" i="4"/>
  <c r="AG94" i="13" s="1"/>
  <c r="AH91" i="4"/>
  <c r="AI91" i="4"/>
  <c r="AJ91" i="4"/>
  <c r="AJ94" i="13" s="1"/>
  <c r="AK91" i="4"/>
  <c r="AK94" i="13" s="1"/>
  <c r="AL91" i="4"/>
  <c r="AL94" i="13" s="1"/>
  <c r="AM91" i="4"/>
  <c r="AM94" i="13" s="1"/>
  <c r="AN91" i="4"/>
  <c r="AN94" i="13" s="1"/>
  <c r="AO91" i="4"/>
  <c r="AO94" i="13" s="1"/>
  <c r="AP91" i="4"/>
  <c r="AP94" i="13" s="1"/>
  <c r="AQ91" i="4"/>
  <c r="AQ94" i="13" s="1"/>
  <c r="AR91" i="4"/>
  <c r="AR94" i="13" s="1"/>
  <c r="AS91" i="4"/>
  <c r="AS94" i="13" s="1"/>
  <c r="AT91" i="4"/>
  <c r="AU91" i="4"/>
  <c r="AV91" i="4"/>
  <c r="AV94" i="13" s="1"/>
  <c r="Q92" i="4"/>
  <c r="Q95" i="13" s="1"/>
  <c r="R92" i="4"/>
  <c r="R95" i="13" s="1"/>
  <c r="S92" i="4"/>
  <c r="S95" i="13" s="1"/>
  <c r="T92" i="4"/>
  <c r="U92" i="4"/>
  <c r="V92" i="4"/>
  <c r="V95" i="13" s="1"/>
  <c r="W92" i="4"/>
  <c r="W95" i="13" s="1"/>
  <c r="X92" i="4"/>
  <c r="X95" i="13" s="1"/>
  <c r="Y92" i="4"/>
  <c r="Z92" i="4"/>
  <c r="AA92" i="4"/>
  <c r="AB92" i="4"/>
  <c r="AB95" i="13" s="1"/>
  <c r="AC92" i="4"/>
  <c r="AC95" i="13" s="1"/>
  <c r="AD92" i="4"/>
  <c r="AD95" i="13" s="1"/>
  <c r="AE92" i="4"/>
  <c r="AE95" i="13" s="1"/>
  <c r="AF92" i="4"/>
  <c r="AF95" i="13" s="1"/>
  <c r="AG92" i="4"/>
  <c r="AG95" i="13" s="1"/>
  <c r="AH92" i="4"/>
  <c r="AI92" i="4"/>
  <c r="AJ92" i="4"/>
  <c r="AJ95" i="13" s="1"/>
  <c r="AK92" i="4"/>
  <c r="AK95" i="13" s="1"/>
  <c r="AL92" i="4"/>
  <c r="AL95" i="13" s="1"/>
  <c r="AM92" i="4"/>
  <c r="AM95" i="13" s="1"/>
  <c r="AN92" i="4"/>
  <c r="AN95" i="13" s="1"/>
  <c r="AO92" i="4"/>
  <c r="AO95" i="13" s="1"/>
  <c r="AP92" i="4"/>
  <c r="AP95" i="13" s="1"/>
  <c r="AQ92" i="4"/>
  <c r="AQ95" i="13" s="1"/>
  <c r="AR92" i="4"/>
  <c r="AR95" i="13" s="1"/>
  <c r="AS92" i="4"/>
  <c r="AS95" i="13" s="1"/>
  <c r="AT92" i="4"/>
  <c r="AU92" i="4"/>
  <c r="AV92" i="4"/>
  <c r="AV95" i="13" s="1"/>
  <c r="Q93" i="4"/>
  <c r="Q96" i="13" s="1"/>
  <c r="R93" i="4"/>
  <c r="R96" i="13" s="1"/>
  <c r="S93" i="4"/>
  <c r="S96" i="13" s="1"/>
  <c r="T93" i="4"/>
  <c r="U93" i="4"/>
  <c r="V93" i="4"/>
  <c r="V96" i="13" s="1"/>
  <c r="W93" i="4"/>
  <c r="W96" i="13" s="1"/>
  <c r="X93" i="4"/>
  <c r="X96" i="13" s="1"/>
  <c r="Y93" i="4"/>
  <c r="Z93" i="4"/>
  <c r="AA93" i="4"/>
  <c r="AB93" i="4"/>
  <c r="AB96" i="13" s="1"/>
  <c r="AC93" i="4"/>
  <c r="AC96" i="13" s="1"/>
  <c r="AD93" i="4"/>
  <c r="AD96" i="13" s="1"/>
  <c r="AE93" i="4"/>
  <c r="AE96" i="13" s="1"/>
  <c r="AF93" i="4"/>
  <c r="AF96" i="13" s="1"/>
  <c r="AG93" i="4"/>
  <c r="AG96" i="13" s="1"/>
  <c r="AH93" i="4"/>
  <c r="AI93" i="4"/>
  <c r="AJ93" i="4"/>
  <c r="AJ96" i="13" s="1"/>
  <c r="AK93" i="4"/>
  <c r="AK96" i="13" s="1"/>
  <c r="AL93" i="4"/>
  <c r="AL96" i="13" s="1"/>
  <c r="AM93" i="4"/>
  <c r="AM96" i="13" s="1"/>
  <c r="AN93" i="4"/>
  <c r="AN96" i="13" s="1"/>
  <c r="AO93" i="4"/>
  <c r="AO96" i="13" s="1"/>
  <c r="AP93" i="4"/>
  <c r="AP96" i="13" s="1"/>
  <c r="AQ93" i="4"/>
  <c r="AQ96" i="13" s="1"/>
  <c r="AR93" i="4"/>
  <c r="AR96" i="13" s="1"/>
  <c r="AS93" i="4"/>
  <c r="AS96" i="13" s="1"/>
  <c r="AT93" i="4"/>
  <c r="AU93" i="4"/>
  <c r="AV93" i="4"/>
  <c r="AV96" i="13" s="1"/>
  <c r="Q94" i="4"/>
  <c r="Q97" i="13" s="1"/>
  <c r="R94" i="4"/>
  <c r="R97" i="13" s="1"/>
  <c r="S94" i="4"/>
  <c r="S97" i="13" s="1"/>
  <c r="T94" i="4"/>
  <c r="U94" i="4"/>
  <c r="V94" i="4"/>
  <c r="V97" i="13" s="1"/>
  <c r="W94" i="4"/>
  <c r="W97" i="13" s="1"/>
  <c r="X94" i="4"/>
  <c r="X97" i="13" s="1"/>
  <c r="Y94" i="4"/>
  <c r="Z94" i="4"/>
  <c r="AA94" i="4"/>
  <c r="AB94" i="4"/>
  <c r="AB97" i="13" s="1"/>
  <c r="AC94" i="4"/>
  <c r="AC97" i="13" s="1"/>
  <c r="AD94" i="4"/>
  <c r="AD97" i="13" s="1"/>
  <c r="AE94" i="4"/>
  <c r="AE97" i="13" s="1"/>
  <c r="AF94" i="4"/>
  <c r="AF97" i="13" s="1"/>
  <c r="AG94" i="4"/>
  <c r="AG97" i="13" s="1"/>
  <c r="AH94" i="4"/>
  <c r="AI94" i="4"/>
  <c r="AJ94" i="4"/>
  <c r="AJ97" i="13" s="1"/>
  <c r="AK94" i="4"/>
  <c r="AK97" i="13" s="1"/>
  <c r="AL94" i="4"/>
  <c r="AL97" i="13" s="1"/>
  <c r="AM94" i="4"/>
  <c r="AM97" i="13" s="1"/>
  <c r="AN94" i="4"/>
  <c r="AN97" i="13" s="1"/>
  <c r="AO94" i="4"/>
  <c r="AO97" i="13" s="1"/>
  <c r="AP94" i="4"/>
  <c r="AP97" i="13" s="1"/>
  <c r="AQ94" i="4"/>
  <c r="AQ97" i="13" s="1"/>
  <c r="AR94" i="4"/>
  <c r="AR97" i="13" s="1"/>
  <c r="AS94" i="4"/>
  <c r="AS97" i="13" s="1"/>
  <c r="AT94" i="4"/>
  <c r="AU94" i="4"/>
  <c r="AV94" i="4"/>
  <c r="AV97" i="13" s="1"/>
  <c r="Q95" i="4"/>
  <c r="Q98" i="13" s="1"/>
  <c r="R95" i="4"/>
  <c r="R98" i="13" s="1"/>
  <c r="S95" i="4"/>
  <c r="S98" i="13" s="1"/>
  <c r="T95" i="4"/>
  <c r="U95" i="4"/>
  <c r="V95" i="4"/>
  <c r="V98" i="13" s="1"/>
  <c r="W95" i="4"/>
  <c r="W98" i="13" s="1"/>
  <c r="X95" i="4"/>
  <c r="X98" i="13" s="1"/>
  <c r="Y95" i="4"/>
  <c r="Z95" i="4"/>
  <c r="AA95" i="4"/>
  <c r="AB95" i="4"/>
  <c r="AB98" i="13" s="1"/>
  <c r="AC95" i="4"/>
  <c r="AC98" i="13" s="1"/>
  <c r="AD95" i="4"/>
  <c r="AD98" i="13" s="1"/>
  <c r="AE95" i="4"/>
  <c r="AE98" i="13" s="1"/>
  <c r="AF95" i="4"/>
  <c r="AF98" i="13" s="1"/>
  <c r="AG95" i="4"/>
  <c r="AG98" i="13" s="1"/>
  <c r="AH95" i="4"/>
  <c r="AI95" i="4"/>
  <c r="AJ95" i="4"/>
  <c r="AJ98" i="13" s="1"/>
  <c r="AK95" i="4"/>
  <c r="AK98" i="13" s="1"/>
  <c r="AL95" i="4"/>
  <c r="AL98" i="13" s="1"/>
  <c r="AM95" i="4"/>
  <c r="AM98" i="13" s="1"/>
  <c r="AN95" i="4"/>
  <c r="AN98" i="13" s="1"/>
  <c r="AO95" i="4"/>
  <c r="AO98" i="13" s="1"/>
  <c r="AP95" i="4"/>
  <c r="AP98" i="13" s="1"/>
  <c r="AQ95" i="4"/>
  <c r="AQ98" i="13" s="1"/>
  <c r="AR95" i="4"/>
  <c r="AR98" i="13" s="1"/>
  <c r="AS95" i="4"/>
  <c r="AS98" i="13" s="1"/>
  <c r="AT95" i="4"/>
  <c r="AU95" i="4"/>
  <c r="AV95" i="4"/>
  <c r="AV98" i="13" s="1"/>
  <c r="Q96" i="4"/>
  <c r="Q99" i="13" s="1"/>
  <c r="R96" i="4"/>
  <c r="R99" i="13" s="1"/>
  <c r="S96" i="4"/>
  <c r="S99" i="13" s="1"/>
  <c r="T96" i="4"/>
  <c r="U96" i="4"/>
  <c r="V96" i="4"/>
  <c r="V99" i="13" s="1"/>
  <c r="W96" i="4"/>
  <c r="W99" i="13" s="1"/>
  <c r="X96" i="4"/>
  <c r="X99" i="13" s="1"/>
  <c r="Y96" i="4"/>
  <c r="Z96" i="4"/>
  <c r="AA96" i="4"/>
  <c r="AB96" i="4"/>
  <c r="AB99" i="13" s="1"/>
  <c r="AC96" i="4"/>
  <c r="AC99" i="13" s="1"/>
  <c r="AD96" i="4"/>
  <c r="AD99" i="13" s="1"/>
  <c r="AE96" i="4"/>
  <c r="AE99" i="13" s="1"/>
  <c r="AF96" i="4"/>
  <c r="AF99" i="13" s="1"/>
  <c r="AG96" i="4"/>
  <c r="AG99" i="13" s="1"/>
  <c r="AH96" i="4"/>
  <c r="AI96" i="4"/>
  <c r="AJ96" i="4"/>
  <c r="AJ99" i="13" s="1"/>
  <c r="AK96" i="4"/>
  <c r="AK99" i="13" s="1"/>
  <c r="AL96" i="4"/>
  <c r="AL99" i="13" s="1"/>
  <c r="AM96" i="4"/>
  <c r="AM99" i="13" s="1"/>
  <c r="AN96" i="4"/>
  <c r="AN99" i="13" s="1"/>
  <c r="AO96" i="4"/>
  <c r="AO99" i="13" s="1"/>
  <c r="AP96" i="4"/>
  <c r="AP99" i="13" s="1"/>
  <c r="AQ96" i="4"/>
  <c r="AQ99" i="13" s="1"/>
  <c r="AR96" i="4"/>
  <c r="AR99" i="13" s="1"/>
  <c r="AS96" i="4"/>
  <c r="AS99" i="13" s="1"/>
  <c r="AT96" i="4"/>
  <c r="AU96" i="4"/>
  <c r="AV96" i="4"/>
  <c r="AV99" i="13" s="1"/>
  <c r="Q97" i="4"/>
  <c r="Q100" i="13" s="1"/>
  <c r="R97" i="4"/>
  <c r="R100" i="13" s="1"/>
  <c r="S97" i="4"/>
  <c r="S100" i="13" s="1"/>
  <c r="T97" i="4"/>
  <c r="U97" i="4"/>
  <c r="V97" i="4"/>
  <c r="V100" i="13" s="1"/>
  <c r="W97" i="4"/>
  <c r="W100" i="13" s="1"/>
  <c r="X97" i="4"/>
  <c r="X100" i="13" s="1"/>
  <c r="Y97" i="4"/>
  <c r="Z97" i="4"/>
  <c r="AA97" i="4"/>
  <c r="AB97" i="4"/>
  <c r="AB100" i="13" s="1"/>
  <c r="AC97" i="4"/>
  <c r="AC100" i="13" s="1"/>
  <c r="AD97" i="4"/>
  <c r="AD100" i="13" s="1"/>
  <c r="AE97" i="4"/>
  <c r="AE100" i="13" s="1"/>
  <c r="AF97" i="4"/>
  <c r="AF100" i="13" s="1"/>
  <c r="AG97" i="4"/>
  <c r="AG100" i="13" s="1"/>
  <c r="AH97" i="4"/>
  <c r="AI97" i="4"/>
  <c r="AJ97" i="4"/>
  <c r="AJ100" i="13" s="1"/>
  <c r="AK97" i="4"/>
  <c r="AK100" i="13" s="1"/>
  <c r="AL97" i="4"/>
  <c r="AL100" i="13" s="1"/>
  <c r="AM97" i="4"/>
  <c r="AM100" i="13" s="1"/>
  <c r="AN97" i="4"/>
  <c r="AN100" i="13" s="1"/>
  <c r="AO97" i="4"/>
  <c r="AO100" i="13" s="1"/>
  <c r="AP97" i="4"/>
  <c r="AP100" i="13" s="1"/>
  <c r="AQ97" i="4"/>
  <c r="AQ100" i="13" s="1"/>
  <c r="AR97" i="4"/>
  <c r="AR100" i="13" s="1"/>
  <c r="AS97" i="4"/>
  <c r="AS100" i="13" s="1"/>
  <c r="AT97" i="4"/>
  <c r="AU97" i="4"/>
  <c r="AV97" i="4"/>
  <c r="AV100" i="13" s="1"/>
  <c r="Q67" i="4"/>
  <c r="Q70" i="13" s="1"/>
  <c r="R67" i="4"/>
  <c r="R70" i="13" s="1"/>
  <c r="S67" i="4"/>
  <c r="S70" i="13" s="1"/>
  <c r="T67" i="4"/>
  <c r="T70" i="13" s="1"/>
  <c r="U67" i="4"/>
  <c r="U70" i="13" s="1"/>
  <c r="V67" i="4"/>
  <c r="V70" i="13" s="1"/>
  <c r="W67" i="4"/>
  <c r="W70" i="13" s="1"/>
  <c r="X67" i="4"/>
  <c r="X70" i="13" s="1"/>
  <c r="Y67" i="4"/>
  <c r="Y70" i="13" s="1"/>
  <c r="Z67" i="4"/>
  <c r="Z70" i="13" s="1"/>
  <c r="AA67" i="4"/>
  <c r="AA70" i="13" s="1"/>
  <c r="AB67" i="4"/>
  <c r="AB70" i="13" s="1"/>
  <c r="AC67" i="4"/>
  <c r="AC70" i="13" s="1"/>
  <c r="AD67" i="4"/>
  <c r="AD70" i="13" s="1"/>
  <c r="AE67" i="4"/>
  <c r="AE70" i="13" s="1"/>
  <c r="AF67" i="4"/>
  <c r="AF70" i="13" s="1"/>
  <c r="AG67" i="4"/>
  <c r="AG70" i="13" s="1"/>
  <c r="AH67" i="4"/>
  <c r="AH70" i="13" s="1"/>
  <c r="AI67" i="4"/>
  <c r="AI70" i="13" s="1"/>
  <c r="AJ67" i="4"/>
  <c r="AJ70" i="13" s="1"/>
  <c r="AK67" i="4"/>
  <c r="AK70" i="13" s="1"/>
  <c r="AL67" i="4"/>
  <c r="AL70" i="13" s="1"/>
  <c r="AM67" i="4"/>
  <c r="AN67" i="4"/>
  <c r="AN70" i="13" s="1"/>
  <c r="AO67" i="4"/>
  <c r="AO70" i="13" s="1"/>
  <c r="AP67" i="4"/>
  <c r="AP70" i="13" s="1"/>
  <c r="AQ67" i="4"/>
  <c r="AQ70" i="13" s="1"/>
  <c r="AR67" i="4"/>
  <c r="AR70" i="13" s="1"/>
  <c r="AS67" i="4"/>
  <c r="AS70" i="13" s="1"/>
  <c r="AT67" i="4"/>
  <c r="AT70" i="13" s="1"/>
  <c r="AU67" i="4"/>
  <c r="AU70" i="13" s="1"/>
  <c r="AV67" i="4"/>
  <c r="AV70" i="13" s="1"/>
  <c r="Q68" i="4"/>
  <c r="Q71" i="13" s="1"/>
  <c r="R68" i="4"/>
  <c r="R71" i="13" s="1"/>
  <c r="S68" i="4"/>
  <c r="S71" i="13" s="1"/>
  <c r="T68" i="4"/>
  <c r="U68" i="4"/>
  <c r="V68" i="4"/>
  <c r="V71" i="13" s="1"/>
  <c r="W68" i="4"/>
  <c r="W71" i="13" s="1"/>
  <c r="X68" i="4"/>
  <c r="X71" i="13" s="1"/>
  <c r="Y68" i="4"/>
  <c r="Z68" i="4"/>
  <c r="AA68" i="4"/>
  <c r="AB68" i="4"/>
  <c r="AB71" i="13" s="1"/>
  <c r="AC68" i="4"/>
  <c r="AC71" i="13" s="1"/>
  <c r="AD68" i="4"/>
  <c r="AD71" i="13" s="1"/>
  <c r="AE68" i="4"/>
  <c r="AE71" i="13" s="1"/>
  <c r="AF68" i="4"/>
  <c r="AF71" i="13" s="1"/>
  <c r="AG68" i="4"/>
  <c r="AG71" i="13" s="1"/>
  <c r="AH68" i="4"/>
  <c r="AI68" i="4"/>
  <c r="AJ68" i="4"/>
  <c r="AJ71" i="13" s="1"/>
  <c r="AK68" i="4"/>
  <c r="AK71" i="13" s="1"/>
  <c r="AL68" i="4"/>
  <c r="AL71" i="13" s="1"/>
  <c r="AM68" i="4"/>
  <c r="AN68" i="4"/>
  <c r="AN71" i="13" s="1"/>
  <c r="AO68" i="4"/>
  <c r="AO71" i="13" s="1"/>
  <c r="AP68" i="4"/>
  <c r="AP71" i="13" s="1"/>
  <c r="AQ68" i="4"/>
  <c r="AQ71" i="13" s="1"/>
  <c r="AR68" i="4"/>
  <c r="AR71" i="13" s="1"/>
  <c r="AS68" i="4"/>
  <c r="AS71" i="13" s="1"/>
  <c r="AT68" i="4"/>
  <c r="AU68" i="4"/>
  <c r="AV68" i="4"/>
  <c r="AV71" i="13" s="1"/>
  <c r="Q69" i="4"/>
  <c r="Q72" i="13" s="1"/>
  <c r="R69" i="4"/>
  <c r="R72" i="13" s="1"/>
  <c r="S69" i="4"/>
  <c r="S72" i="13" s="1"/>
  <c r="T69" i="4"/>
  <c r="U69" i="4"/>
  <c r="V69" i="4"/>
  <c r="V72" i="13" s="1"/>
  <c r="W69" i="4"/>
  <c r="W72" i="13" s="1"/>
  <c r="X69" i="4"/>
  <c r="X72" i="13" s="1"/>
  <c r="Y69" i="4"/>
  <c r="Z69" i="4"/>
  <c r="AA69" i="4"/>
  <c r="AB69" i="4"/>
  <c r="AB72" i="13" s="1"/>
  <c r="AC69" i="4"/>
  <c r="AC72" i="13" s="1"/>
  <c r="AD69" i="4"/>
  <c r="AD72" i="13" s="1"/>
  <c r="AE69" i="4"/>
  <c r="AE72" i="13" s="1"/>
  <c r="AF69" i="4"/>
  <c r="AF72" i="13" s="1"/>
  <c r="AG69" i="4"/>
  <c r="AG72" i="13" s="1"/>
  <c r="AH69" i="4"/>
  <c r="AI69" i="4"/>
  <c r="AJ69" i="4"/>
  <c r="AJ72" i="13" s="1"/>
  <c r="AK69" i="4"/>
  <c r="AK72" i="13" s="1"/>
  <c r="AL69" i="4"/>
  <c r="AL72" i="13" s="1"/>
  <c r="AM69" i="4"/>
  <c r="AN69" i="4"/>
  <c r="AN72" i="13" s="1"/>
  <c r="AO69" i="4"/>
  <c r="AO72" i="13" s="1"/>
  <c r="AP69" i="4"/>
  <c r="AP72" i="13" s="1"/>
  <c r="AQ69" i="4"/>
  <c r="AQ72" i="13" s="1"/>
  <c r="AR69" i="4"/>
  <c r="AR72" i="13" s="1"/>
  <c r="AS69" i="4"/>
  <c r="AS72" i="13" s="1"/>
  <c r="AT69" i="4"/>
  <c r="AU69" i="4"/>
  <c r="AV69" i="4"/>
  <c r="AV72" i="13" s="1"/>
  <c r="Q70" i="4"/>
  <c r="Q73" i="13" s="1"/>
  <c r="R70" i="4"/>
  <c r="R73" i="13" s="1"/>
  <c r="S70" i="4"/>
  <c r="S73" i="13" s="1"/>
  <c r="T70" i="4"/>
  <c r="U70" i="4"/>
  <c r="V70" i="4"/>
  <c r="V73" i="13" s="1"/>
  <c r="W70" i="4"/>
  <c r="W73" i="13" s="1"/>
  <c r="X70" i="4"/>
  <c r="X73" i="13" s="1"/>
  <c r="Y70" i="4"/>
  <c r="Z70" i="4"/>
  <c r="AA70" i="4"/>
  <c r="AB70" i="4"/>
  <c r="AB73" i="13" s="1"/>
  <c r="AC70" i="4"/>
  <c r="AC73" i="13" s="1"/>
  <c r="AD70" i="4"/>
  <c r="AD73" i="13" s="1"/>
  <c r="AE70" i="4"/>
  <c r="AE73" i="13" s="1"/>
  <c r="AF70" i="4"/>
  <c r="AF73" i="13" s="1"/>
  <c r="AG70" i="4"/>
  <c r="AG73" i="13" s="1"/>
  <c r="AH70" i="4"/>
  <c r="AI70" i="4"/>
  <c r="AJ70" i="4"/>
  <c r="AJ73" i="13" s="1"/>
  <c r="AK70" i="4"/>
  <c r="AK73" i="13" s="1"/>
  <c r="AL70" i="4"/>
  <c r="AL73" i="13" s="1"/>
  <c r="AM70" i="4"/>
  <c r="AN70" i="4"/>
  <c r="AN73" i="13" s="1"/>
  <c r="AO70" i="4"/>
  <c r="AO73" i="13" s="1"/>
  <c r="AP70" i="4"/>
  <c r="AP73" i="13" s="1"/>
  <c r="AQ70" i="4"/>
  <c r="AQ73" i="13" s="1"/>
  <c r="AR70" i="4"/>
  <c r="AR73" i="13" s="1"/>
  <c r="AS70" i="4"/>
  <c r="AS73" i="13" s="1"/>
  <c r="AT70" i="4"/>
  <c r="AU70" i="4"/>
  <c r="AV70" i="4"/>
  <c r="AV73" i="13" s="1"/>
  <c r="Q71" i="4"/>
  <c r="Q74" i="13" s="1"/>
  <c r="R71" i="4"/>
  <c r="R74" i="13" s="1"/>
  <c r="S71" i="4"/>
  <c r="S74" i="13" s="1"/>
  <c r="T71" i="4"/>
  <c r="U71" i="4"/>
  <c r="V71" i="4"/>
  <c r="V74" i="13" s="1"/>
  <c r="W71" i="4"/>
  <c r="W74" i="13" s="1"/>
  <c r="X71" i="4"/>
  <c r="X74" i="13" s="1"/>
  <c r="Y71" i="4"/>
  <c r="Z71" i="4"/>
  <c r="AA71" i="4"/>
  <c r="AB71" i="4"/>
  <c r="AB74" i="13" s="1"/>
  <c r="AC71" i="4"/>
  <c r="AC74" i="13" s="1"/>
  <c r="AD71" i="4"/>
  <c r="AD74" i="13" s="1"/>
  <c r="AE71" i="4"/>
  <c r="AE74" i="13" s="1"/>
  <c r="AF71" i="4"/>
  <c r="AF74" i="13" s="1"/>
  <c r="AG71" i="4"/>
  <c r="AG74" i="13" s="1"/>
  <c r="AH71" i="4"/>
  <c r="AI71" i="4"/>
  <c r="AJ71" i="4"/>
  <c r="AJ74" i="13" s="1"/>
  <c r="AK71" i="4"/>
  <c r="AK74" i="13" s="1"/>
  <c r="AL71" i="4"/>
  <c r="AL74" i="13" s="1"/>
  <c r="AM71" i="4"/>
  <c r="AN71" i="4"/>
  <c r="AN74" i="13" s="1"/>
  <c r="AO71" i="4"/>
  <c r="AO74" i="13" s="1"/>
  <c r="AP71" i="4"/>
  <c r="AP74" i="13" s="1"/>
  <c r="AQ71" i="4"/>
  <c r="AQ74" i="13" s="1"/>
  <c r="AR71" i="4"/>
  <c r="AR74" i="13" s="1"/>
  <c r="AS71" i="4"/>
  <c r="AS74" i="13" s="1"/>
  <c r="AT71" i="4"/>
  <c r="AU71" i="4"/>
  <c r="AV71" i="4"/>
  <c r="AV74" i="13" s="1"/>
  <c r="Q72" i="4"/>
  <c r="Q75" i="13" s="1"/>
  <c r="R72" i="4"/>
  <c r="R75" i="13" s="1"/>
  <c r="S72" i="4"/>
  <c r="S75" i="13" s="1"/>
  <c r="T72" i="4"/>
  <c r="U72" i="4"/>
  <c r="V72" i="4"/>
  <c r="V75" i="13" s="1"/>
  <c r="W72" i="4"/>
  <c r="W75" i="13" s="1"/>
  <c r="X72" i="4"/>
  <c r="X75" i="13" s="1"/>
  <c r="Y72" i="4"/>
  <c r="Z72" i="4"/>
  <c r="AA72" i="4"/>
  <c r="AB72" i="4"/>
  <c r="AB75" i="13" s="1"/>
  <c r="AC72" i="4"/>
  <c r="AC75" i="13" s="1"/>
  <c r="AD72" i="4"/>
  <c r="AD75" i="13" s="1"/>
  <c r="AE72" i="4"/>
  <c r="AE75" i="13" s="1"/>
  <c r="AF72" i="4"/>
  <c r="AF75" i="13" s="1"/>
  <c r="AG72" i="4"/>
  <c r="AG75" i="13" s="1"/>
  <c r="AH72" i="4"/>
  <c r="AI72" i="4"/>
  <c r="AJ72" i="4"/>
  <c r="AJ75" i="13" s="1"/>
  <c r="AK72" i="4"/>
  <c r="AK75" i="13" s="1"/>
  <c r="AL72" i="4"/>
  <c r="AL75" i="13" s="1"/>
  <c r="AM72" i="4"/>
  <c r="AN72" i="4"/>
  <c r="AN75" i="13" s="1"/>
  <c r="AO72" i="4"/>
  <c r="AO75" i="13" s="1"/>
  <c r="AP72" i="4"/>
  <c r="AP75" i="13" s="1"/>
  <c r="AQ72" i="4"/>
  <c r="AQ75" i="13" s="1"/>
  <c r="AR72" i="4"/>
  <c r="AR75" i="13" s="1"/>
  <c r="AS72" i="4"/>
  <c r="AS75" i="13" s="1"/>
  <c r="AT72" i="4"/>
  <c r="AU72" i="4"/>
  <c r="AV72" i="4"/>
  <c r="AV75" i="13" s="1"/>
  <c r="Q73" i="4"/>
  <c r="Q76" i="13" s="1"/>
  <c r="R73" i="4"/>
  <c r="R76" i="13" s="1"/>
  <c r="S73" i="4"/>
  <c r="S76" i="13" s="1"/>
  <c r="T73" i="4"/>
  <c r="U73" i="4"/>
  <c r="V73" i="4"/>
  <c r="V76" i="13" s="1"/>
  <c r="W73" i="4"/>
  <c r="W76" i="13" s="1"/>
  <c r="X73" i="4"/>
  <c r="X76" i="13" s="1"/>
  <c r="Y73" i="4"/>
  <c r="Z73" i="4"/>
  <c r="AA73" i="4"/>
  <c r="AB73" i="4"/>
  <c r="AB76" i="13" s="1"/>
  <c r="AC73" i="4"/>
  <c r="AC76" i="13" s="1"/>
  <c r="AD73" i="4"/>
  <c r="AD76" i="13" s="1"/>
  <c r="AE73" i="4"/>
  <c r="AE76" i="13" s="1"/>
  <c r="AF73" i="4"/>
  <c r="AF76" i="13" s="1"/>
  <c r="AG73" i="4"/>
  <c r="AG76" i="13" s="1"/>
  <c r="AH73" i="4"/>
  <c r="AI73" i="4"/>
  <c r="AJ73" i="4"/>
  <c r="AJ76" i="13" s="1"/>
  <c r="AK73" i="4"/>
  <c r="AK76" i="13" s="1"/>
  <c r="AL73" i="4"/>
  <c r="AL76" i="13" s="1"/>
  <c r="AM73" i="4"/>
  <c r="AN73" i="4"/>
  <c r="AN76" i="13" s="1"/>
  <c r="AO73" i="4"/>
  <c r="AO76" i="13" s="1"/>
  <c r="AP73" i="4"/>
  <c r="AP76" i="13" s="1"/>
  <c r="AQ73" i="4"/>
  <c r="AQ76" i="13" s="1"/>
  <c r="AR73" i="4"/>
  <c r="AR76" i="13" s="1"/>
  <c r="AS73" i="4"/>
  <c r="AS76" i="13" s="1"/>
  <c r="AT73" i="4"/>
  <c r="AU73" i="4"/>
  <c r="AV73" i="4"/>
  <c r="AV76" i="13" s="1"/>
  <c r="Q74" i="4"/>
  <c r="Q77" i="13" s="1"/>
  <c r="R74" i="4"/>
  <c r="R77" i="13" s="1"/>
  <c r="S74" i="4"/>
  <c r="S77" i="13" s="1"/>
  <c r="T74" i="4"/>
  <c r="U74" i="4"/>
  <c r="V74" i="4"/>
  <c r="V77" i="13" s="1"/>
  <c r="W74" i="4"/>
  <c r="W77" i="13" s="1"/>
  <c r="X74" i="4"/>
  <c r="X77" i="13" s="1"/>
  <c r="Y74" i="4"/>
  <c r="Z74" i="4"/>
  <c r="AA74" i="4"/>
  <c r="AB74" i="4"/>
  <c r="AB77" i="13" s="1"/>
  <c r="AC74" i="4"/>
  <c r="AC77" i="13" s="1"/>
  <c r="AD74" i="4"/>
  <c r="AD77" i="13" s="1"/>
  <c r="AE74" i="4"/>
  <c r="AE77" i="13" s="1"/>
  <c r="AF74" i="4"/>
  <c r="AF77" i="13" s="1"/>
  <c r="AG74" i="4"/>
  <c r="AG77" i="13" s="1"/>
  <c r="AH74" i="4"/>
  <c r="AI74" i="4"/>
  <c r="AJ74" i="4"/>
  <c r="AJ77" i="13" s="1"/>
  <c r="AK74" i="4"/>
  <c r="AK77" i="13" s="1"/>
  <c r="AL74" i="4"/>
  <c r="AL77" i="13" s="1"/>
  <c r="AM74" i="4"/>
  <c r="AN74" i="4"/>
  <c r="AN77" i="13" s="1"/>
  <c r="AO74" i="4"/>
  <c r="AO77" i="13" s="1"/>
  <c r="AP74" i="4"/>
  <c r="AP77" i="13" s="1"/>
  <c r="AQ74" i="4"/>
  <c r="AQ77" i="13" s="1"/>
  <c r="AR74" i="4"/>
  <c r="AR77" i="13" s="1"/>
  <c r="AS74" i="4"/>
  <c r="AS77" i="13" s="1"/>
  <c r="AT74" i="4"/>
  <c r="AU74" i="4"/>
  <c r="AV74" i="4"/>
  <c r="AV77" i="13" s="1"/>
  <c r="Q75" i="4"/>
  <c r="Q78" i="13" s="1"/>
  <c r="R75" i="4"/>
  <c r="R78" i="13" s="1"/>
  <c r="S75" i="4"/>
  <c r="S78" i="13" s="1"/>
  <c r="T75" i="4"/>
  <c r="U75" i="4"/>
  <c r="V75" i="4"/>
  <c r="V78" i="13" s="1"/>
  <c r="W75" i="4"/>
  <c r="W78" i="13" s="1"/>
  <c r="X75" i="4"/>
  <c r="X78" i="13" s="1"/>
  <c r="Y75" i="4"/>
  <c r="Z75" i="4"/>
  <c r="AA75" i="4"/>
  <c r="AB75" i="4"/>
  <c r="AB78" i="13" s="1"/>
  <c r="AC75" i="4"/>
  <c r="AC78" i="13" s="1"/>
  <c r="AD75" i="4"/>
  <c r="AD78" i="13" s="1"/>
  <c r="AE75" i="4"/>
  <c r="AE78" i="13" s="1"/>
  <c r="AF75" i="4"/>
  <c r="AF78" i="13" s="1"/>
  <c r="AG75" i="4"/>
  <c r="AG78" i="13" s="1"/>
  <c r="AH75" i="4"/>
  <c r="AI75" i="4"/>
  <c r="AJ75" i="4"/>
  <c r="AJ78" i="13" s="1"/>
  <c r="AK75" i="4"/>
  <c r="AK78" i="13" s="1"/>
  <c r="AL75" i="4"/>
  <c r="AL78" i="13" s="1"/>
  <c r="AM75" i="4"/>
  <c r="AN75" i="4"/>
  <c r="AN78" i="13" s="1"/>
  <c r="AO75" i="4"/>
  <c r="AO78" i="13" s="1"/>
  <c r="AP75" i="4"/>
  <c r="AP78" i="13" s="1"/>
  <c r="AQ75" i="4"/>
  <c r="AQ78" i="13" s="1"/>
  <c r="AR75" i="4"/>
  <c r="AR78" i="13" s="1"/>
  <c r="AS75" i="4"/>
  <c r="AS78" i="13" s="1"/>
  <c r="AT75" i="4"/>
  <c r="AU75" i="4"/>
  <c r="AV75" i="4"/>
  <c r="AV78" i="13" s="1"/>
  <c r="Q76" i="4"/>
  <c r="Q79" i="13" s="1"/>
  <c r="R76" i="4"/>
  <c r="R79" i="13" s="1"/>
  <c r="S76" i="4"/>
  <c r="S79" i="13" s="1"/>
  <c r="T76" i="4"/>
  <c r="U76" i="4"/>
  <c r="V76" i="4"/>
  <c r="V79" i="13" s="1"/>
  <c r="W76" i="4"/>
  <c r="W79" i="13" s="1"/>
  <c r="X76" i="4"/>
  <c r="X79" i="13" s="1"/>
  <c r="Y76" i="4"/>
  <c r="Z76" i="4"/>
  <c r="AA76" i="4"/>
  <c r="AB76" i="4"/>
  <c r="AB79" i="13" s="1"/>
  <c r="AC76" i="4"/>
  <c r="AC79" i="13" s="1"/>
  <c r="AD76" i="4"/>
  <c r="AD79" i="13" s="1"/>
  <c r="AE76" i="4"/>
  <c r="AE79" i="13" s="1"/>
  <c r="AF76" i="4"/>
  <c r="AF79" i="13" s="1"/>
  <c r="AG76" i="4"/>
  <c r="AG79" i="13" s="1"/>
  <c r="AH76" i="4"/>
  <c r="AI76" i="4"/>
  <c r="AJ76" i="4"/>
  <c r="AJ79" i="13" s="1"/>
  <c r="AK76" i="4"/>
  <c r="AK79" i="13" s="1"/>
  <c r="AL76" i="4"/>
  <c r="AL79" i="13" s="1"/>
  <c r="AM76" i="4"/>
  <c r="AN76" i="4"/>
  <c r="AN79" i="13" s="1"/>
  <c r="AO76" i="4"/>
  <c r="AO79" i="13" s="1"/>
  <c r="AP76" i="4"/>
  <c r="AP79" i="13" s="1"/>
  <c r="AQ76" i="4"/>
  <c r="AQ79" i="13" s="1"/>
  <c r="AR76" i="4"/>
  <c r="AR79" i="13" s="1"/>
  <c r="AS76" i="4"/>
  <c r="AS79" i="13" s="1"/>
  <c r="AT76" i="4"/>
  <c r="AU76" i="4"/>
  <c r="AV76" i="4"/>
  <c r="AV79" i="13" s="1"/>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AQ48" i="4"/>
  <c r="AR48" i="4"/>
  <c r="AS48" i="4"/>
  <c r="AT48" i="4"/>
  <c r="AU48" i="4"/>
  <c r="AV48"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Q50" i="4"/>
  <c r="R50" i="4"/>
  <c r="S50" i="4"/>
  <c r="T50" i="4"/>
  <c r="U50" i="4"/>
  <c r="V50" i="4"/>
  <c r="W50" i="4"/>
  <c r="X50" i="4"/>
  <c r="Y50" i="4"/>
  <c r="Z50" i="4"/>
  <c r="AA50" i="4"/>
  <c r="AB50" i="4"/>
  <c r="AC50" i="4"/>
  <c r="AD50" i="4"/>
  <c r="AE50" i="4"/>
  <c r="AF50" i="4"/>
  <c r="AG50" i="4"/>
  <c r="AH50" i="4"/>
  <c r="AI50" i="4"/>
  <c r="AJ50" i="4"/>
  <c r="AK50" i="4"/>
  <c r="AL50" i="4"/>
  <c r="AM50" i="4"/>
  <c r="AN50" i="4"/>
  <c r="AO50" i="4"/>
  <c r="AP50" i="4"/>
  <c r="AQ50" i="4"/>
  <c r="AR50" i="4"/>
  <c r="AS50" i="4"/>
  <c r="AT50" i="4"/>
  <c r="AU50" i="4"/>
  <c r="AV50" i="4"/>
  <c r="Q51" i="4"/>
  <c r="R51" i="4"/>
  <c r="S51" i="4"/>
  <c r="T51" i="4"/>
  <c r="U51" i="4"/>
  <c r="V51" i="4"/>
  <c r="W51" i="4"/>
  <c r="X51" i="4"/>
  <c r="Y51" i="4"/>
  <c r="Z51" i="4"/>
  <c r="AA51" i="4"/>
  <c r="AB51" i="4"/>
  <c r="AC51" i="4"/>
  <c r="AD51" i="4"/>
  <c r="AE51" i="4"/>
  <c r="AF51" i="4"/>
  <c r="AG51" i="4"/>
  <c r="AH51" i="4"/>
  <c r="AI51" i="4"/>
  <c r="AJ51" i="4"/>
  <c r="AK51" i="4"/>
  <c r="AL51" i="4"/>
  <c r="AM51" i="4"/>
  <c r="AN51" i="4"/>
  <c r="AO51" i="4"/>
  <c r="AP51" i="4"/>
  <c r="AQ51" i="4"/>
  <c r="AR51" i="4"/>
  <c r="AS51" i="4"/>
  <c r="AT51" i="4"/>
  <c r="AU51" i="4"/>
  <c r="AV51"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AQ53" i="4"/>
  <c r="AR53" i="4"/>
  <c r="AS53" i="4"/>
  <c r="AT53" i="4"/>
  <c r="AU53" i="4"/>
  <c r="AV53"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Q55" i="4"/>
  <c r="R55" i="4"/>
  <c r="S55" i="4"/>
  <c r="T55" i="4"/>
  <c r="U55" i="4"/>
  <c r="V55" i="4"/>
  <c r="W55" i="4"/>
  <c r="X55" i="4"/>
  <c r="Y55" i="4"/>
  <c r="Z55" i="4"/>
  <c r="AA55" i="4"/>
  <c r="AB55" i="4"/>
  <c r="AC55" i="4"/>
  <c r="AD55" i="4"/>
  <c r="AE55" i="4"/>
  <c r="AF55" i="4"/>
  <c r="AG55" i="4"/>
  <c r="AH55" i="4"/>
  <c r="AI55" i="4"/>
  <c r="AJ55" i="4"/>
  <c r="AK55" i="4"/>
  <c r="AL55" i="4"/>
  <c r="AM55" i="4"/>
  <c r="AN55" i="4"/>
  <c r="AO55" i="4"/>
  <c r="AP55" i="4"/>
  <c r="AQ55" i="4"/>
  <c r="AR55" i="4"/>
  <c r="AS55" i="4"/>
  <c r="AT55" i="4"/>
  <c r="AU55" i="4"/>
  <c r="AV55" i="4"/>
  <c r="Q56" i="4"/>
  <c r="R56" i="4"/>
  <c r="S56" i="4"/>
  <c r="T56" i="4"/>
  <c r="U56" i="4"/>
  <c r="V56" i="4"/>
  <c r="W56" i="4"/>
  <c r="X56" i="4"/>
  <c r="Y56" i="4"/>
  <c r="Z56" i="4"/>
  <c r="AA56" i="4"/>
  <c r="AB56" i="4"/>
  <c r="AC56" i="4"/>
  <c r="AD56" i="4"/>
  <c r="AE56" i="4"/>
  <c r="AF56" i="4"/>
  <c r="AG56" i="4"/>
  <c r="AH56" i="4"/>
  <c r="AI56" i="4"/>
  <c r="AJ56" i="4"/>
  <c r="AK56" i="4"/>
  <c r="AL56" i="4"/>
  <c r="AM56" i="4"/>
  <c r="AN56" i="4"/>
  <c r="AO56" i="4"/>
  <c r="AP56" i="4"/>
  <c r="AQ56" i="4"/>
  <c r="AR56" i="4"/>
  <c r="AS56" i="4"/>
  <c r="AT56" i="4"/>
  <c r="AU56" i="4"/>
  <c r="AV56" i="4"/>
  <c r="Q57" i="4"/>
  <c r="R57" i="4"/>
  <c r="S57" i="4"/>
  <c r="T57" i="4"/>
  <c r="U57" i="4"/>
  <c r="V57" i="4"/>
  <c r="W57" i="4"/>
  <c r="X57" i="4"/>
  <c r="Y57" i="4"/>
  <c r="Z57" i="4"/>
  <c r="AA57" i="4"/>
  <c r="AB57" i="4"/>
  <c r="AC57" i="4"/>
  <c r="AD57" i="4"/>
  <c r="AE57" i="4"/>
  <c r="AF57" i="4"/>
  <c r="AG57" i="4"/>
  <c r="AH57" i="4"/>
  <c r="AI57" i="4"/>
  <c r="AJ57" i="4"/>
  <c r="AL57" i="4"/>
  <c r="AM57" i="4"/>
  <c r="AN57" i="4"/>
  <c r="AO57" i="4"/>
  <c r="AP57" i="4"/>
  <c r="AQ57" i="4"/>
  <c r="AR57" i="4"/>
  <c r="AS57" i="4"/>
  <c r="AT57" i="4"/>
  <c r="AU57" i="4"/>
  <c r="AV57"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Q35" i="4"/>
  <c r="R35" i="4"/>
  <c r="S35" i="4"/>
  <c r="T35" i="4"/>
  <c r="U35" i="4"/>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Q36" i="4"/>
  <c r="R36" i="4"/>
  <c r="S36" i="4"/>
  <c r="T36" i="4"/>
  <c r="U36" i="4"/>
  <c r="V36" i="4"/>
  <c r="W36" i="4"/>
  <c r="X36" i="4"/>
  <c r="Y36" i="4"/>
  <c r="Z36" i="4"/>
  <c r="AA36" i="4"/>
  <c r="AB36" i="4"/>
  <c r="AC36" i="4"/>
  <c r="AD36" i="4"/>
  <c r="AE36" i="4"/>
  <c r="AF36" i="4"/>
  <c r="AG36" i="4"/>
  <c r="AH36" i="4"/>
  <c r="AI36" i="4"/>
  <c r="AJ36" i="4"/>
  <c r="AK36" i="4"/>
  <c r="AL36" i="4"/>
  <c r="AM36" i="4"/>
  <c r="AN36" i="4"/>
  <c r="AO36" i="4"/>
  <c r="AP36" i="4"/>
  <c r="AQ36" i="4"/>
  <c r="AR36" i="4"/>
  <c r="AS36" i="4"/>
  <c r="AT36" i="4"/>
  <c r="AU36" i="4"/>
  <c r="AV36"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Q38" i="4"/>
  <c r="R38" i="4"/>
  <c r="S38" i="4"/>
  <c r="T38" i="4"/>
  <c r="U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U38" i="13" l="1"/>
  <c r="AU79" i="13"/>
  <c r="AS38" i="13"/>
  <c r="AQ38" i="13"/>
  <c r="AO38" i="13"/>
  <c r="AM79" i="13"/>
  <c r="E79" i="5"/>
  <c r="AK38" i="13"/>
  <c r="AI38" i="13"/>
  <c r="AI79" i="13"/>
  <c r="AG38" i="13"/>
  <c r="AE38" i="13"/>
  <c r="AC38" i="13"/>
  <c r="AA79" i="13"/>
  <c r="AA38" i="13" s="1"/>
  <c r="Y79" i="13"/>
  <c r="Y38" i="13" s="1"/>
  <c r="W38" i="13"/>
  <c r="U38" i="13"/>
  <c r="U79" i="13"/>
  <c r="S38" i="13"/>
  <c r="Q38" i="13"/>
  <c r="AU37" i="13"/>
  <c r="AU78" i="13"/>
  <c r="AS37" i="13"/>
  <c r="AQ37" i="13"/>
  <c r="AO37" i="13"/>
  <c r="AM78" i="13"/>
  <c r="E78" i="5"/>
  <c r="AK37" i="13"/>
  <c r="AI78" i="13"/>
  <c r="AI37" i="13" s="1"/>
  <c r="AG37" i="13"/>
  <c r="AE37" i="13"/>
  <c r="AC37" i="13"/>
  <c r="AA78" i="13"/>
  <c r="AA37" i="13" s="1"/>
  <c r="Y78" i="13"/>
  <c r="Y37" i="13" s="1"/>
  <c r="W37" i="13"/>
  <c r="U78" i="13"/>
  <c r="U37" i="13" s="1"/>
  <c r="S37" i="13"/>
  <c r="Q37" i="13"/>
  <c r="AU36" i="13"/>
  <c r="AU77" i="13"/>
  <c r="AS36" i="13"/>
  <c r="AQ36" i="13"/>
  <c r="AO36" i="13"/>
  <c r="AM77" i="13"/>
  <c r="E77" i="5"/>
  <c r="AK36" i="13"/>
  <c r="AI77" i="13"/>
  <c r="AI36" i="13" s="1"/>
  <c r="AG36" i="13"/>
  <c r="AE36" i="13"/>
  <c r="AC36" i="13"/>
  <c r="AA77" i="13"/>
  <c r="AA36" i="13" s="1"/>
  <c r="Y77" i="13"/>
  <c r="Y36" i="13" s="1"/>
  <c r="W36" i="13"/>
  <c r="U77" i="13"/>
  <c r="U36" i="13" s="1"/>
  <c r="S36" i="13"/>
  <c r="Q36" i="13"/>
  <c r="AU76" i="13"/>
  <c r="AU35" i="13" s="1"/>
  <c r="AS35" i="13"/>
  <c r="AQ35" i="13"/>
  <c r="AO35" i="13"/>
  <c r="AM76" i="13"/>
  <c r="E76" i="5"/>
  <c r="AK35" i="13"/>
  <c r="AI76" i="13"/>
  <c r="AI35" i="13" s="1"/>
  <c r="AG35" i="13"/>
  <c r="AE35" i="13"/>
  <c r="AC35" i="13"/>
  <c r="AA76" i="13"/>
  <c r="AA35" i="13" s="1"/>
  <c r="Y76" i="13"/>
  <c r="Y35" i="13" s="1"/>
  <c r="W35" i="13"/>
  <c r="U76" i="13"/>
  <c r="U35" i="13" s="1"/>
  <c r="S35" i="13"/>
  <c r="Q35" i="13"/>
  <c r="AU75" i="13"/>
  <c r="AU34" i="13" s="1"/>
  <c r="AS34" i="13"/>
  <c r="AQ34" i="13"/>
  <c r="AO34" i="13"/>
  <c r="AM75" i="13"/>
  <c r="E75" i="5"/>
  <c r="AK34" i="13"/>
  <c r="AI75" i="13"/>
  <c r="AI34" i="13" s="1"/>
  <c r="AG34" i="13"/>
  <c r="AE34" i="13"/>
  <c r="AC34" i="13"/>
  <c r="AA75" i="13"/>
  <c r="AA34" i="13" s="1"/>
  <c r="Y75" i="13"/>
  <c r="Y34" i="13" s="1"/>
  <c r="W34" i="13"/>
  <c r="U75" i="13"/>
  <c r="U34" i="13" s="1"/>
  <c r="S34" i="13"/>
  <c r="Q34" i="13"/>
  <c r="AU74" i="13"/>
  <c r="AU33" i="13" s="1"/>
  <c r="AS33" i="13"/>
  <c r="AQ33" i="13"/>
  <c r="AO33" i="13"/>
  <c r="AM74" i="13"/>
  <c r="E74" i="5"/>
  <c r="AK33" i="13"/>
  <c r="AI74" i="13"/>
  <c r="AI33" i="13" s="1"/>
  <c r="AG33" i="13"/>
  <c r="AE33" i="13"/>
  <c r="AC33" i="13"/>
  <c r="AA74" i="13"/>
  <c r="AA33" i="13" s="1"/>
  <c r="Y74" i="13"/>
  <c r="Y33" i="13" s="1"/>
  <c r="W33" i="13"/>
  <c r="U74" i="13"/>
  <c r="U33" i="13" s="1"/>
  <c r="S33" i="13"/>
  <c r="Q33" i="13"/>
  <c r="AU73" i="13"/>
  <c r="AU32" i="13" s="1"/>
  <c r="AS32" i="13"/>
  <c r="AQ32" i="13"/>
  <c r="AO32" i="13"/>
  <c r="AM73" i="13"/>
  <c r="E73" i="5"/>
  <c r="AK32" i="13"/>
  <c r="AI73" i="13"/>
  <c r="AI32" i="13" s="1"/>
  <c r="AG32" i="13"/>
  <c r="AE32" i="13"/>
  <c r="AC32" i="13"/>
  <c r="AA73" i="13"/>
  <c r="AA32" i="13" s="1"/>
  <c r="Y73" i="13"/>
  <c r="Y32" i="13" s="1"/>
  <c r="W32" i="13"/>
  <c r="U73" i="13"/>
  <c r="U32" i="13" s="1"/>
  <c r="S32" i="13"/>
  <c r="Q32" i="13"/>
  <c r="AU72" i="13"/>
  <c r="AU31" i="13" s="1"/>
  <c r="AS31" i="13"/>
  <c r="AQ31" i="13"/>
  <c r="AO31" i="13"/>
  <c r="AM72" i="13"/>
  <c r="E72" i="5"/>
  <c r="AK31" i="13"/>
  <c r="AI72" i="13"/>
  <c r="AI31" i="13" s="1"/>
  <c r="AG31" i="13"/>
  <c r="AE31" i="13"/>
  <c r="AC31" i="13"/>
  <c r="AA72" i="13"/>
  <c r="AA31" i="13" s="1"/>
  <c r="Y72" i="13"/>
  <c r="Y31" i="13" s="1"/>
  <c r="W31" i="13"/>
  <c r="U72" i="13"/>
  <c r="U31" i="13" s="1"/>
  <c r="S31" i="13"/>
  <c r="Q31" i="13"/>
  <c r="AU71" i="13"/>
  <c r="AU30" i="13" s="1"/>
  <c r="AS30" i="13"/>
  <c r="AQ30" i="13"/>
  <c r="AO30" i="13"/>
  <c r="AM71" i="13"/>
  <c r="E71" i="5"/>
  <c r="AK30" i="13"/>
  <c r="AI71" i="13"/>
  <c r="AI30" i="13" s="1"/>
  <c r="AG30" i="13"/>
  <c r="AE30" i="13"/>
  <c r="AC30" i="13"/>
  <c r="AA71" i="13"/>
  <c r="AA30" i="13" s="1"/>
  <c r="Y71" i="13"/>
  <c r="Y30" i="13" s="1"/>
  <c r="W30" i="13"/>
  <c r="U71" i="13"/>
  <c r="U30" i="13" s="1"/>
  <c r="S30" i="13"/>
  <c r="Q30" i="13"/>
  <c r="AS272" i="13"/>
  <c r="AS276" i="13" s="1"/>
  <c r="AS12" i="13"/>
  <c r="AS273" i="13"/>
  <c r="AS277" i="13" s="1"/>
  <c r="AS29" i="13"/>
  <c r="AQ272" i="13"/>
  <c r="AQ276" i="13" s="1"/>
  <c r="AQ12" i="13"/>
  <c r="AQ273" i="13"/>
  <c r="AQ277" i="13" s="1"/>
  <c r="AQ29" i="13"/>
  <c r="AO272" i="13"/>
  <c r="AO276" i="13" s="1"/>
  <c r="AO12" i="13"/>
  <c r="AO273" i="13"/>
  <c r="AO277" i="13" s="1"/>
  <c r="AO29" i="13"/>
  <c r="AM70" i="13"/>
  <c r="E70" i="5"/>
  <c r="AK272" i="13"/>
  <c r="AK276" i="13" s="1"/>
  <c r="AK12" i="13"/>
  <c r="AK273" i="13"/>
  <c r="AK277" i="13" s="1"/>
  <c r="AK29" i="13"/>
  <c r="AG272" i="13"/>
  <c r="AG276" i="13" s="1"/>
  <c r="AG12" i="13"/>
  <c r="AG273" i="13"/>
  <c r="AG277" i="13" s="1"/>
  <c r="AG29" i="13"/>
  <c r="AE272" i="13"/>
  <c r="AE276" i="13" s="1"/>
  <c r="AE12" i="13"/>
  <c r="AE273" i="13"/>
  <c r="AE277" i="13" s="1"/>
  <c r="AE29" i="13"/>
  <c r="AC272" i="13"/>
  <c r="AC276" i="13" s="1"/>
  <c r="AC12" i="13"/>
  <c r="AC273" i="13"/>
  <c r="AC277" i="13" s="1"/>
  <c r="AC29" i="13"/>
  <c r="W272" i="13"/>
  <c r="W276" i="13" s="1"/>
  <c r="W12" i="13"/>
  <c r="W273" i="13"/>
  <c r="W277" i="13" s="1"/>
  <c r="W29" i="13"/>
  <c r="S272" i="13"/>
  <c r="S276" i="13" s="1"/>
  <c r="S12" i="13"/>
  <c r="S273" i="13"/>
  <c r="S277" i="13" s="1"/>
  <c r="S29" i="13"/>
  <c r="Q272" i="13"/>
  <c r="Q276" i="13" s="1"/>
  <c r="Q12" i="13"/>
  <c r="Q273" i="13"/>
  <c r="Q277" i="13" s="1"/>
  <c r="Q29" i="13"/>
  <c r="AU100" i="13"/>
  <c r="AU59" i="13" s="1"/>
  <c r="AS59" i="13"/>
  <c r="AQ59" i="13"/>
  <c r="AO59" i="13"/>
  <c r="AM59" i="13"/>
  <c r="AK59" i="13"/>
  <c r="AI100" i="13"/>
  <c r="AI59" i="13" s="1"/>
  <c r="AG59" i="13"/>
  <c r="AE59" i="13"/>
  <c r="AC59" i="13"/>
  <c r="AA100" i="13"/>
  <c r="AA59" i="13" s="1"/>
  <c r="Y100" i="13"/>
  <c r="Y59" i="13" s="1"/>
  <c r="W59" i="13"/>
  <c r="U100" i="13"/>
  <c r="U59" i="13" s="1"/>
  <c r="S59" i="13"/>
  <c r="Q59" i="13"/>
  <c r="AU99" i="13"/>
  <c r="AU58" i="13" s="1"/>
  <c r="AS58" i="13"/>
  <c r="AQ58" i="13"/>
  <c r="AO58" i="13"/>
  <c r="AM58" i="13"/>
  <c r="AK58" i="13"/>
  <c r="AI99" i="13"/>
  <c r="AI58" i="13" s="1"/>
  <c r="AG58" i="13"/>
  <c r="AE58" i="13"/>
  <c r="AC58" i="13"/>
  <c r="AA99" i="13"/>
  <c r="AA58" i="13" s="1"/>
  <c r="Y99" i="13"/>
  <c r="Y58" i="13" s="1"/>
  <c r="W58" i="13"/>
  <c r="U99" i="13"/>
  <c r="U58" i="13" s="1"/>
  <c r="S58" i="13"/>
  <c r="Q58" i="13"/>
  <c r="AU98" i="13"/>
  <c r="AU57" i="13" s="1"/>
  <c r="AS57" i="13"/>
  <c r="AQ57" i="13"/>
  <c r="AO57" i="13"/>
  <c r="AM57" i="13"/>
  <c r="AK57" i="13"/>
  <c r="AI98" i="13"/>
  <c r="AI57" i="13" s="1"/>
  <c r="AG57" i="13"/>
  <c r="AE57" i="13"/>
  <c r="AC57" i="13"/>
  <c r="AA98" i="13"/>
  <c r="AA57" i="13" s="1"/>
  <c r="Y98" i="13"/>
  <c r="Y57" i="13" s="1"/>
  <c r="W57" i="13"/>
  <c r="U98" i="13"/>
  <c r="U57" i="13" s="1"/>
  <c r="S57" i="13"/>
  <c r="Q57" i="13"/>
  <c r="AU97" i="13"/>
  <c r="AU56" i="13" s="1"/>
  <c r="AS56" i="13"/>
  <c r="AQ56" i="13"/>
  <c r="AO56" i="13"/>
  <c r="AM56" i="13"/>
  <c r="AK56" i="13"/>
  <c r="AI97" i="13"/>
  <c r="AI56" i="13" s="1"/>
  <c r="AG56" i="13"/>
  <c r="AE56" i="13"/>
  <c r="AC56" i="13"/>
  <c r="AA97" i="13"/>
  <c r="AA56" i="13" s="1"/>
  <c r="Y97" i="13"/>
  <c r="Y56" i="13" s="1"/>
  <c r="W56" i="13"/>
  <c r="U97" i="13"/>
  <c r="U56" i="13" s="1"/>
  <c r="S56" i="13"/>
  <c r="Q56" i="13"/>
  <c r="AU96" i="13"/>
  <c r="AU55" i="13" s="1"/>
  <c r="AS55" i="13"/>
  <c r="AQ55" i="13"/>
  <c r="AO55" i="13"/>
  <c r="AM55" i="13"/>
  <c r="AK55" i="13"/>
  <c r="AI96" i="13"/>
  <c r="AI55" i="13" s="1"/>
  <c r="AG55" i="13"/>
  <c r="AE55" i="13"/>
  <c r="AC55" i="13"/>
  <c r="AA55" i="13"/>
  <c r="AA96" i="13"/>
  <c r="Y55" i="13"/>
  <c r="Y96" i="13"/>
  <c r="W55" i="13"/>
  <c r="U96" i="13"/>
  <c r="U55" i="13" s="1"/>
  <c r="S55" i="13"/>
  <c r="Q55" i="13"/>
  <c r="AU95" i="13"/>
  <c r="AU54" i="13" s="1"/>
  <c r="AS54" i="13"/>
  <c r="AQ54" i="13"/>
  <c r="AO54" i="13"/>
  <c r="AM54" i="13"/>
  <c r="AK54" i="13"/>
  <c r="AI54" i="13"/>
  <c r="AI95" i="13"/>
  <c r="AG54" i="13"/>
  <c r="AE54" i="13"/>
  <c r="AC54" i="13"/>
  <c r="AA95" i="13"/>
  <c r="AA54" i="13" s="1"/>
  <c r="Y95" i="13"/>
  <c r="Y54" i="13" s="1"/>
  <c r="W54" i="13"/>
  <c r="U54" i="13"/>
  <c r="U95" i="13"/>
  <c r="S54" i="13"/>
  <c r="Q54" i="13"/>
  <c r="AU53" i="13"/>
  <c r="AU94" i="13"/>
  <c r="AS53" i="13"/>
  <c r="AQ53" i="13"/>
  <c r="AO53" i="13"/>
  <c r="AM53" i="13"/>
  <c r="AK53" i="13"/>
  <c r="AI94" i="13"/>
  <c r="AI53" i="13" s="1"/>
  <c r="AG53" i="13"/>
  <c r="AE53" i="13"/>
  <c r="AC53" i="13"/>
  <c r="AA94" i="13"/>
  <c r="AA53" i="13" s="1"/>
  <c r="Y94" i="13"/>
  <c r="Y53" i="13" s="1"/>
  <c r="W53" i="13"/>
  <c r="U94" i="13"/>
  <c r="U53" i="13" s="1"/>
  <c r="S53" i="13"/>
  <c r="Q53" i="13"/>
  <c r="AU93" i="13"/>
  <c r="AU52" i="13" s="1"/>
  <c r="AS52" i="13"/>
  <c r="AQ52" i="13"/>
  <c r="AO52" i="13"/>
  <c r="AM52" i="13"/>
  <c r="AK52" i="13"/>
  <c r="AI93" i="13"/>
  <c r="AI52" i="13" s="1"/>
  <c r="AG52" i="13"/>
  <c r="AE52" i="13"/>
  <c r="AC52" i="13"/>
  <c r="AA93" i="13"/>
  <c r="AA52" i="13" s="1"/>
  <c r="Y93" i="13"/>
  <c r="Y52" i="13" s="1"/>
  <c r="W52" i="13"/>
  <c r="U93" i="13"/>
  <c r="U52" i="13" s="1"/>
  <c r="S52" i="13"/>
  <c r="Q52" i="13"/>
  <c r="AU92" i="13"/>
  <c r="AU51" i="13" s="1"/>
  <c r="AS51" i="13"/>
  <c r="AQ51" i="13"/>
  <c r="AO51" i="13"/>
  <c r="AM51" i="13"/>
  <c r="AK51" i="13"/>
  <c r="AI92" i="13"/>
  <c r="AI51" i="13" s="1"/>
  <c r="AG51" i="13"/>
  <c r="AE51" i="13"/>
  <c r="AC51" i="13"/>
  <c r="AA51" i="13"/>
  <c r="AA92" i="13"/>
  <c r="Y51" i="13"/>
  <c r="Y92" i="13"/>
  <c r="W51" i="13"/>
  <c r="U92" i="13"/>
  <c r="U51" i="13" s="1"/>
  <c r="S51" i="13"/>
  <c r="Q51" i="13"/>
  <c r="AU91" i="13"/>
  <c r="AU50" i="13" s="1"/>
  <c r="AS50" i="13"/>
  <c r="AQ50" i="13"/>
  <c r="AO50" i="13"/>
  <c r="AM50" i="13"/>
  <c r="AK50" i="13"/>
  <c r="AI50" i="13"/>
  <c r="AI91" i="13"/>
  <c r="AG50" i="13"/>
  <c r="AE50" i="13"/>
  <c r="AC50" i="13"/>
  <c r="AA91" i="13"/>
  <c r="AA50" i="13" s="1"/>
  <c r="Y91" i="13"/>
  <c r="Y50" i="13" s="1"/>
  <c r="W50" i="13"/>
  <c r="U50" i="13"/>
  <c r="U91" i="13"/>
  <c r="S50" i="13"/>
  <c r="Q50" i="13"/>
  <c r="AS49" i="13"/>
  <c r="AS19" i="13"/>
  <c r="AQ49" i="13"/>
  <c r="AQ19" i="13"/>
  <c r="AO49" i="13"/>
  <c r="AO19" i="13"/>
  <c r="AM90" i="13"/>
  <c r="E91" i="5"/>
  <c r="AK49" i="13"/>
  <c r="AK19" i="13"/>
  <c r="AG49" i="13"/>
  <c r="AG19" i="13"/>
  <c r="AE49" i="13"/>
  <c r="AE19" i="13"/>
  <c r="AC49" i="13"/>
  <c r="AC19" i="13"/>
  <c r="W19" i="13"/>
  <c r="W49" i="13"/>
  <c r="S19" i="13"/>
  <c r="S49" i="13"/>
  <c r="Q19" i="13"/>
  <c r="Q49" i="13"/>
  <c r="AU121" i="13"/>
  <c r="AU39" i="13" s="1"/>
  <c r="AS39" i="13"/>
  <c r="AQ39" i="13"/>
  <c r="AO39" i="13"/>
  <c r="AM39" i="13"/>
  <c r="AK39" i="13"/>
  <c r="AI121" i="13"/>
  <c r="AI39" i="13" s="1"/>
  <c r="AG39" i="13"/>
  <c r="AE39" i="13"/>
  <c r="AC39" i="13"/>
  <c r="AA39" i="13"/>
  <c r="AA121" i="13"/>
  <c r="Y39" i="13"/>
  <c r="Y121" i="13"/>
  <c r="W39" i="13"/>
  <c r="U121" i="13"/>
  <c r="U39" i="13" s="1"/>
  <c r="S39" i="13"/>
  <c r="Q39" i="13"/>
  <c r="AS13" i="13"/>
  <c r="AQ13" i="13"/>
  <c r="AO13" i="13"/>
  <c r="AM13" i="13"/>
  <c r="AK13" i="13"/>
  <c r="AG13" i="13"/>
  <c r="AE13" i="13"/>
  <c r="AC13" i="13"/>
  <c r="W13" i="13"/>
  <c r="S13" i="13"/>
  <c r="Q13" i="13"/>
  <c r="AS20" i="13"/>
  <c r="AQ20" i="13"/>
  <c r="AO20" i="13"/>
  <c r="AM20" i="13"/>
  <c r="AK20" i="13"/>
  <c r="AG20" i="13"/>
  <c r="AE20" i="13"/>
  <c r="AC20" i="13"/>
  <c r="W20" i="13"/>
  <c r="S20" i="13"/>
  <c r="Q20" i="13"/>
  <c r="AV14" i="13"/>
  <c r="AR14" i="13"/>
  <c r="AP14" i="13"/>
  <c r="AN14" i="13"/>
  <c r="AL14" i="13"/>
  <c r="AJ14" i="13"/>
  <c r="AF14" i="13"/>
  <c r="AD14" i="13"/>
  <c r="AB14" i="13"/>
  <c r="X14" i="13"/>
  <c r="V14" i="13"/>
  <c r="R14" i="13"/>
  <c r="AS21" i="13"/>
  <c r="AQ21" i="13"/>
  <c r="AO21" i="13"/>
  <c r="AM21" i="13"/>
  <c r="AK21" i="13"/>
  <c r="AG21" i="13"/>
  <c r="AE21" i="13"/>
  <c r="AC21" i="13"/>
  <c r="W21" i="13"/>
  <c r="S21" i="13"/>
  <c r="Q21" i="13"/>
  <c r="AS15" i="13"/>
  <c r="AQ15" i="13"/>
  <c r="AO15" i="13"/>
  <c r="AM15" i="13"/>
  <c r="AK15" i="13"/>
  <c r="AG15" i="13"/>
  <c r="AE15" i="13"/>
  <c r="AC15" i="13"/>
  <c r="W15" i="13"/>
  <c r="S15" i="13"/>
  <c r="Q15" i="13"/>
  <c r="AS22" i="13"/>
  <c r="AQ22" i="13"/>
  <c r="AO22" i="13"/>
  <c r="AM22" i="13"/>
  <c r="AK22" i="13"/>
  <c r="AG22" i="13"/>
  <c r="AE22" i="13"/>
  <c r="AC22" i="13"/>
  <c r="W22" i="13"/>
  <c r="S22" i="13"/>
  <c r="Q22" i="13"/>
  <c r="AS16" i="13"/>
  <c r="AQ16" i="13"/>
  <c r="AO16" i="13"/>
  <c r="AM16" i="13"/>
  <c r="AK16" i="13"/>
  <c r="AG16" i="13"/>
  <c r="AE16" i="13"/>
  <c r="AC16" i="13"/>
  <c r="W16" i="13"/>
  <c r="S16" i="13"/>
  <c r="Q16" i="13"/>
  <c r="AV23" i="13"/>
  <c r="AR23" i="13"/>
  <c r="AP23" i="13"/>
  <c r="AN23" i="13"/>
  <c r="AL23" i="13"/>
  <c r="AJ23" i="13"/>
  <c r="AF23" i="13"/>
  <c r="AD23" i="13"/>
  <c r="AB23" i="13"/>
  <c r="X23" i="13"/>
  <c r="V23" i="13"/>
  <c r="R23" i="13"/>
  <c r="AV38" i="13"/>
  <c r="AT38" i="13"/>
  <c r="AT79" i="13"/>
  <c r="AR38" i="13"/>
  <c r="AP38" i="13"/>
  <c r="AN38" i="13"/>
  <c r="AL38" i="13"/>
  <c r="AJ38" i="13"/>
  <c r="AH79" i="13"/>
  <c r="AH38" i="13" s="1"/>
  <c r="AF38" i="13"/>
  <c r="AD38" i="13"/>
  <c r="AB38" i="13"/>
  <c r="Z79" i="13"/>
  <c r="Z38" i="13" s="1"/>
  <c r="X38" i="13"/>
  <c r="V38" i="13"/>
  <c r="T79" i="13"/>
  <c r="T38" i="13" s="1"/>
  <c r="R38" i="13"/>
  <c r="AV37" i="13"/>
  <c r="AT78" i="13"/>
  <c r="AT37" i="13" s="1"/>
  <c r="AR37" i="13"/>
  <c r="AP37" i="13"/>
  <c r="AN37" i="13"/>
  <c r="AL37" i="13"/>
  <c r="AJ37" i="13"/>
  <c r="AH78" i="13"/>
  <c r="AH37" i="13" s="1"/>
  <c r="AF37" i="13"/>
  <c r="AD37" i="13"/>
  <c r="AB37" i="13"/>
  <c r="Z37" i="13"/>
  <c r="Z78" i="13"/>
  <c r="X37" i="13"/>
  <c r="V37" i="13"/>
  <c r="T37" i="13"/>
  <c r="T78" i="13"/>
  <c r="R37" i="13"/>
  <c r="AV36" i="13"/>
  <c r="AT36" i="13"/>
  <c r="AT77" i="13"/>
  <c r="AR36" i="13"/>
  <c r="AP36" i="13"/>
  <c r="AN36" i="13"/>
  <c r="AL36" i="13"/>
  <c r="AJ36" i="13"/>
  <c r="AH77" i="13"/>
  <c r="AH36" i="13" s="1"/>
  <c r="AF36" i="13"/>
  <c r="AD36" i="13"/>
  <c r="AB36" i="13"/>
  <c r="Z77" i="13"/>
  <c r="Z36" i="13" s="1"/>
  <c r="X36" i="13"/>
  <c r="V36" i="13"/>
  <c r="T77" i="13"/>
  <c r="T36" i="13" s="1"/>
  <c r="R36" i="13"/>
  <c r="AV35" i="13"/>
  <c r="AT76" i="13"/>
  <c r="AT35" i="13" s="1"/>
  <c r="AR35" i="13"/>
  <c r="AP35" i="13"/>
  <c r="AN35" i="13"/>
  <c r="AL35" i="13"/>
  <c r="AJ35" i="13"/>
  <c r="AH76" i="13"/>
  <c r="AH35" i="13" s="1"/>
  <c r="AF35" i="13"/>
  <c r="AD35" i="13"/>
  <c r="AB35" i="13"/>
  <c r="Z35" i="13"/>
  <c r="Z76" i="13"/>
  <c r="X35" i="13"/>
  <c r="V35" i="13"/>
  <c r="T35" i="13"/>
  <c r="T76" i="13"/>
  <c r="R35" i="13"/>
  <c r="AV34" i="13"/>
  <c r="AT34" i="13"/>
  <c r="AT75" i="13"/>
  <c r="AR34" i="13"/>
  <c r="AP34" i="13"/>
  <c r="AN34" i="13"/>
  <c r="AL34" i="13"/>
  <c r="AJ34" i="13"/>
  <c r="AH75" i="13"/>
  <c r="AH34" i="13" s="1"/>
  <c r="AF34" i="13"/>
  <c r="AD34" i="13"/>
  <c r="AB34" i="13"/>
  <c r="Z75" i="13"/>
  <c r="Z34" i="13" s="1"/>
  <c r="X34" i="13"/>
  <c r="V34" i="13"/>
  <c r="T75" i="13"/>
  <c r="T34" i="13" s="1"/>
  <c r="R34" i="13"/>
  <c r="AV33" i="13"/>
  <c r="AT74" i="13"/>
  <c r="AT33" i="13" s="1"/>
  <c r="AR33" i="13"/>
  <c r="AP33" i="13"/>
  <c r="AN33" i="13"/>
  <c r="AL33" i="13"/>
  <c r="AJ33" i="13"/>
  <c r="AH74" i="13"/>
  <c r="AH33" i="13" s="1"/>
  <c r="AF33" i="13"/>
  <c r="AD33" i="13"/>
  <c r="AB33" i="13"/>
  <c r="Z33" i="13"/>
  <c r="Z74" i="13"/>
  <c r="X33" i="13"/>
  <c r="V33" i="13"/>
  <c r="T33" i="13"/>
  <c r="T74" i="13"/>
  <c r="R33" i="13"/>
  <c r="AV32" i="13"/>
  <c r="AT32" i="13"/>
  <c r="AT73" i="13"/>
  <c r="AR32" i="13"/>
  <c r="AP32" i="13"/>
  <c r="AN32" i="13"/>
  <c r="AL32" i="13"/>
  <c r="AJ32" i="13"/>
  <c r="AH73" i="13"/>
  <c r="AH32" i="13" s="1"/>
  <c r="AF32" i="13"/>
  <c r="AD32" i="13"/>
  <c r="AB32" i="13"/>
  <c r="Z73" i="13"/>
  <c r="Z32" i="13" s="1"/>
  <c r="X32" i="13"/>
  <c r="V32" i="13"/>
  <c r="T73" i="13"/>
  <c r="T32" i="13" s="1"/>
  <c r="R32" i="13"/>
  <c r="AV31" i="13"/>
  <c r="AT72" i="13"/>
  <c r="AT31" i="13" s="1"/>
  <c r="AR31" i="13"/>
  <c r="AP31" i="13"/>
  <c r="AN31" i="13"/>
  <c r="AL31" i="13"/>
  <c r="AJ31" i="13"/>
  <c r="AH72" i="13"/>
  <c r="AH31" i="13" s="1"/>
  <c r="AF31" i="13"/>
  <c r="AD31" i="13"/>
  <c r="AB31" i="13"/>
  <c r="Z31" i="13"/>
  <c r="Z72" i="13"/>
  <c r="X31" i="13"/>
  <c r="V31" i="13"/>
  <c r="T31" i="13"/>
  <c r="T72" i="13"/>
  <c r="R31" i="13"/>
  <c r="AV30" i="13"/>
  <c r="AT30" i="13"/>
  <c r="AT71" i="13"/>
  <c r="AR30" i="13"/>
  <c r="AP30" i="13"/>
  <c r="AN30" i="13"/>
  <c r="AL30" i="13"/>
  <c r="AJ30" i="13"/>
  <c r="AH71" i="13"/>
  <c r="AH30" i="13" s="1"/>
  <c r="AF30" i="13"/>
  <c r="AD30" i="13"/>
  <c r="AB30" i="13"/>
  <c r="Z71" i="13"/>
  <c r="Z30" i="13" s="1"/>
  <c r="X30" i="13"/>
  <c r="V30" i="13"/>
  <c r="T71" i="13"/>
  <c r="T30" i="13" s="1"/>
  <c r="R30" i="13"/>
  <c r="AV272" i="13"/>
  <c r="AV276" i="13" s="1"/>
  <c r="AV12" i="13"/>
  <c r="AV273" i="13"/>
  <c r="AV277" i="13" s="1"/>
  <c r="AV29" i="13"/>
  <c r="AR272" i="13"/>
  <c r="AR276" i="13" s="1"/>
  <c r="AR12" i="13"/>
  <c r="AR273" i="13"/>
  <c r="AR277" i="13" s="1"/>
  <c r="AR29" i="13"/>
  <c r="AP272" i="13"/>
  <c r="AP276" i="13" s="1"/>
  <c r="AP12" i="13"/>
  <c r="AP273" i="13"/>
  <c r="AP277" i="13" s="1"/>
  <c r="AP29" i="13"/>
  <c r="AN272" i="13"/>
  <c r="AN276" i="13" s="1"/>
  <c r="AN12" i="13"/>
  <c r="AN273" i="13"/>
  <c r="AN277" i="13" s="1"/>
  <c r="AN29" i="13"/>
  <c r="AL272" i="13"/>
  <c r="AL276" i="13" s="1"/>
  <c r="AL12" i="13"/>
  <c r="AL273" i="13"/>
  <c r="AL277" i="13" s="1"/>
  <c r="AL29" i="13"/>
  <c r="AJ272" i="13"/>
  <c r="AJ276" i="13" s="1"/>
  <c r="AJ12" i="13"/>
  <c r="AJ273" i="13"/>
  <c r="AJ277" i="13" s="1"/>
  <c r="AJ29" i="13"/>
  <c r="AF272" i="13"/>
  <c r="AF276" i="13" s="1"/>
  <c r="AF12" i="13"/>
  <c r="AF273" i="13"/>
  <c r="AF277" i="13" s="1"/>
  <c r="AF29" i="13"/>
  <c r="AD272" i="13"/>
  <c r="AD276" i="13" s="1"/>
  <c r="AD12" i="13"/>
  <c r="AD273" i="13"/>
  <c r="AD277" i="13" s="1"/>
  <c r="AD29" i="13"/>
  <c r="AB272" i="13"/>
  <c r="AB276" i="13" s="1"/>
  <c r="AB12" i="13"/>
  <c r="AB273" i="13"/>
  <c r="AB277" i="13" s="1"/>
  <c r="AB29" i="13"/>
  <c r="X272" i="13"/>
  <c r="X276" i="13" s="1"/>
  <c r="X12" i="13"/>
  <c r="X273" i="13"/>
  <c r="X277" i="13" s="1"/>
  <c r="X29" i="13"/>
  <c r="V272" i="13"/>
  <c r="V276" i="13" s="1"/>
  <c r="V12" i="13"/>
  <c r="V273" i="13"/>
  <c r="V277" i="13" s="1"/>
  <c r="V29" i="13"/>
  <c r="R272" i="13"/>
  <c r="R276" i="13" s="1"/>
  <c r="R12" i="13"/>
  <c r="R273" i="13"/>
  <c r="R277" i="13" s="1"/>
  <c r="R29" i="13"/>
  <c r="AV59" i="13"/>
  <c r="AT100" i="13"/>
  <c r="AT59" i="13" s="1"/>
  <c r="AR59" i="13"/>
  <c r="AP59" i="13"/>
  <c r="AN59" i="13"/>
  <c r="AL59" i="13"/>
  <c r="AJ59" i="13"/>
  <c r="AH100" i="13"/>
  <c r="AH59" i="13" s="1"/>
  <c r="AF59" i="13"/>
  <c r="AD59" i="13"/>
  <c r="AB59" i="13"/>
  <c r="Z100" i="13"/>
  <c r="Z59" i="13" s="1"/>
  <c r="X59" i="13"/>
  <c r="V59" i="13"/>
  <c r="T100" i="13"/>
  <c r="T59" i="13" s="1"/>
  <c r="R59" i="13"/>
  <c r="AV58" i="13"/>
  <c r="AT99" i="13"/>
  <c r="AT58" i="13" s="1"/>
  <c r="AR58" i="13"/>
  <c r="AP58" i="13"/>
  <c r="AN58" i="13"/>
  <c r="AL58" i="13"/>
  <c r="AJ58" i="13"/>
  <c r="AH58" i="13"/>
  <c r="AH99" i="13"/>
  <c r="AF58" i="13"/>
  <c r="AD58" i="13"/>
  <c r="AB58" i="13"/>
  <c r="Z99" i="13"/>
  <c r="Z58" i="13" s="1"/>
  <c r="X58" i="13"/>
  <c r="V58" i="13"/>
  <c r="T99" i="13"/>
  <c r="T58" i="13" s="1"/>
  <c r="R58" i="13"/>
  <c r="AV57" i="13"/>
  <c r="AT98" i="13"/>
  <c r="AT57" i="13" s="1"/>
  <c r="AR57" i="13"/>
  <c r="AP57" i="13"/>
  <c r="AN57" i="13"/>
  <c r="AL57" i="13"/>
  <c r="AJ57" i="13"/>
  <c r="AH98" i="13"/>
  <c r="AH57" i="13" s="1"/>
  <c r="AF57" i="13"/>
  <c r="AD57" i="13"/>
  <c r="AB57" i="13"/>
  <c r="Z98" i="13"/>
  <c r="Z57" i="13" s="1"/>
  <c r="X57" i="13"/>
  <c r="V57" i="13"/>
  <c r="T98" i="13"/>
  <c r="T57" i="13" s="1"/>
  <c r="R57" i="13"/>
  <c r="AV56" i="13"/>
  <c r="AT97" i="13"/>
  <c r="AT56" i="13" s="1"/>
  <c r="AR56" i="13"/>
  <c r="AP56" i="13"/>
  <c r="AN56" i="13"/>
  <c r="AL56" i="13"/>
  <c r="AJ56" i="13"/>
  <c r="AH56" i="13"/>
  <c r="AH97" i="13"/>
  <c r="AF56" i="13"/>
  <c r="AD56" i="13"/>
  <c r="AB56" i="13"/>
  <c r="Z97" i="13"/>
  <c r="Z56" i="13" s="1"/>
  <c r="X56" i="13"/>
  <c r="V56" i="13"/>
  <c r="T97" i="13"/>
  <c r="T56" i="13" s="1"/>
  <c r="R56" i="13"/>
  <c r="AV55" i="13"/>
  <c r="AT96" i="13"/>
  <c r="AT55" i="13" s="1"/>
  <c r="AR55" i="13"/>
  <c r="AP55" i="13"/>
  <c r="AN55" i="13"/>
  <c r="AL55" i="13"/>
  <c r="AJ55" i="13"/>
  <c r="AH96" i="13"/>
  <c r="AH55" i="13" s="1"/>
  <c r="AF55" i="13"/>
  <c r="AD55" i="13"/>
  <c r="AB55" i="13"/>
  <c r="Z96" i="13"/>
  <c r="Z55" i="13" s="1"/>
  <c r="X55" i="13"/>
  <c r="V55" i="13"/>
  <c r="T96" i="13"/>
  <c r="T55" i="13" s="1"/>
  <c r="R55" i="13"/>
  <c r="AV54" i="13"/>
  <c r="AT95" i="13"/>
  <c r="AT54" i="13" s="1"/>
  <c r="AR54" i="13"/>
  <c r="AP54" i="13"/>
  <c r="AN54" i="13"/>
  <c r="AL54" i="13"/>
  <c r="AJ54" i="13"/>
  <c r="AH54" i="13"/>
  <c r="AH95" i="13"/>
  <c r="AF54" i="13"/>
  <c r="AD54" i="13"/>
  <c r="AB54" i="13"/>
  <c r="Z95" i="13"/>
  <c r="Z54" i="13" s="1"/>
  <c r="X54" i="13"/>
  <c r="V54" i="13"/>
  <c r="T95" i="13"/>
  <c r="T54" i="13" s="1"/>
  <c r="R54" i="13"/>
  <c r="AV53" i="13"/>
  <c r="AT94" i="13"/>
  <c r="AT53" i="13" s="1"/>
  <c r="AR53" i="13"/>
  <c r="AP53" i="13"/>
  <c r="AN53" i="13"/>
  <c r="AL53" i="13"/>
  <c r="AJ53" i="13"/>
  <c r="AH94" i="13"/>
  <c r="AH53" i="13" s="1"/>
  <c r="AF53" i="13"/>
  <c r="AD53" i="13"/>
  <c r="AB53" i="13"/>
  <c r="Z94" i="13"/>
  <c r="Z53" i="13" s="1"/>
  <c r="X53" i="13"/>
  <c r="V53" i="13"/>
  <c r="T94" i="13"/>
  <c r="T53" i="13" s="1"/>
  <c r="R53" i="13"/>
  <c r="AV52" i="13"/>
  <c r="AT93" i="13"/>
  <c r="AT52" i="13" s="1"/>
  <c r="AR52" i="13"/>
  <c r="AP52" i="13"/>
  <c r="AN52" i="13"/>
  <c r="AL52" i="13"/>
  <c r="AJ52" i="13"/>
  <c r="AH52" i="13"/>
  <c r="AH93" i="13"/>
  <c r="AF52" i="13"/>
  <c r="AD52" i="13"/>
  <c r="AB52" i="13"/>
  <c r="Z93" i="13"/>
  <c r="Z52" i="13" s="1"/>
  <c r="X52" i="13"/>
  <c r="V52" i="13"/>
  <c r="T93" i="13"/>
  <c r="T52" i="13" s="1"/>
  <c r="R52" i="13"/>
  <c r="AV51" i="13"/>
  <c r="AT92" i="13"/>
  <c r="AT51" i="13" s="1"/>
  <c r="AR51" i="13"/>
  <c r="AP51" i="13"/>
  <c r="AN51" i="13"/>
  <c r="AL51" i="13"/>
  <c r="AJ51" i="13"/>
  <c r="AH92" i="13"/>
  <c r="AH51" i="13" s="1"/>
  <c r="AF51" i="13"/>
  <c r="AD51" i="13"/>
  <c r="AB51" i="13"/>
  <c r="Z92" i="13"/>
  <c r="Z51" i="13" s="1"/>
  <c r="X51" i="13"/>
  <c r="V51" i="13"/>
  <c r="T92" i="13"/>
  <c r="T51" i="13" s="1"/>
  <c r="R51" i="13"/>
  <c r="AV50" i="13"/>
  <c r="AT91" i="13"/>
  <c r="AT50" i="13" s="1"/>
  <c r="AR50" i="13"/>
  <c r="AP50" i="13"/>
  <c r="AN50" i="13"/>
  <c r="AL50" i="13"/>
  <c r="AJ50" i="13"/>
  <c r="AH50" i="13"/>
  <c r="AH91" i="13"/>
  <c r="AF50" i="13"/>
  <c r="AD50" i="13"/>
  <c r="AB50" i="13"/>
  <c r="Z91" i="13"/>
  <c r="Z50" i="13" s="1"/>
  <c r="X50" i="13"/>
  <c r="V50" i="13"/>
  <c r="T91" i="13"/>
  <c r="T50" i="13" s="1"/>
  <c r="R50" i="13"/>
  <c r="AV19" i="13"/>
  <c r="AV49" i="13"/>
  <c r="AR19" i="13"/>
  <c r="AR49" i="13"/>
  <c r="AP19" i="13"/>
  <c r="AP49" i="13"/>
  <c r="AN19" i="13"/>
  <c r="AN49" i="13"/>
  <c r="AL19" i="13"/>
  <c r="AL49" i="13"/>
  <c r="AJ19" i="13"/>
  <c r="AJ49" i="13"/>
  <c r="AF19" i="13"/>
  <c r="AF49" i="13"/>
  <c r="AD19" i="13"/>
  <c r="AD49" i="13"/>
  <c r="AB19" i="13"/>
  <c r="AB49" i="13"/>
  <c r="X49" i="13"/>
  <c r="X19" i="13"/>
  <c r="V49" i="13"/>
  <c r="V19" i="13"/>
  <c r="R49" i="13"/>
  <c r="R19" i="13"/>
  <c r="AV39" i="13"/>
  <c r="AT121" i="13"/>
  <c r="AT39" i="13" s="1"/>
  <c r="AR39" i="13"/>
  <c r="AP39" i="13"/>
  <c r="AN39" i="13"/>
  <c r="AL39" i="13"/>
  <c r="AJ39" i="13"/>
  <c r="AH39" i="13"/>
  <c r="AH121" i="13"/>
  <c r="AF39" i="13"/>
  <c r="AD39" i="13"/>
  <c r="AB39" i="13"/>
  <c r="Z121" i="13"/>
  <c r="Z39" i="13" s="1"/>
  <c r="X39" i="13"/>
  <c r="V39" i="13"/>
  <c r="T121" i="13"/>
  <c r="T39" i="13" s="1"/>
  <c r="R39" i="13"/>
  <c r="AV13" i="13"/>
  <c r="AR13" i="13"/>
  <c r="AP13" i="13"/>
  <c r="AN13" i="13"/>
  <c r="AL13" i="13"/>
  <c r="AJ13" i="13"/>
  <c r="AF13" i="13"/>
  <c r="AD13" i="13"/>
  <c r="AB13" i="13"/>
  <c r="X13" i="13"/>
  <c r="V13" i="13"/>
  <c r="R13" i="13"/>
  <c r="AV20" i="13"/>
  <c r="AR20" i="13"/>
  <c r="AP20" i="13"/>
  <c r="AN20" i="13"/>
  <c r="AL20" i="13"/>
  <c r="AJ20" i="13"/>
  <c r="AF20" i="13"/>
  <c r="AD20" i="13"/>
  <c r="AB20" i="13"/>
  <c r="X20" i="13"/>
  <c r="V20" i="13"/>
  <c r="R20" i="13"/>
  <c r="AS14" i="13"/>
  <c r="AS7" i="13" s="1"/>
  <c r="AQ14" i="13"/>
  <c r="AQ7" i="13" s="1"/>
  <c r="AO14" i="13"/>
  <c r="AO7" i="13" s="1"/>
  <c r="AM14" i="13"/>
  <c r="AM7" i="13" s="1"/>
  <c r="AK14" i="13"/>
  <c r="AK7" i="13" s="1"/>
  <c r="AG14" i="13"/>
  <c r="AG7" i="13" s="1"/>
  <c r="AE14" i="13"/>
  <c r="AE7" i="13" s="1"/>
  <c r="AC14" i="13"/>
  <c r="AC7" i="13" s="1"/>
  <c r="W14" i="13"/>
  <c r="W7" i="13" s="1"/>
  <c r="S14" i="13"/>
  <c r="S7" i="13" s="1"/>
  <c r="Q14" i="13"/>
  <c r="Q7" i="13" s="1"/>
  <c r="AV21" i="13"/>
  <c r="AR21" i="13"/>
  <c r="AP21" i="13"/>
  <c r="AN21" i="13"/>
  <c r="AL21" i="13"/>
  <c r="AJ21" i="13"/>
  <c r="AF21" i="13"/>
  <c r="AD21" i="13"/>
  <c r="AB21" i="13"/>
  <c r="X21" i="13"/>
  <c r="V21" i="13"/>
  <c r="R21" i="13"/>
  <c r="AV15" i="13"/>
  <c r="AR15" i="13"/>
  <c r="AP15" i="13"/>
  <c r="AN15" i="13"/>
  <c r="AL15" i="13"/>
  <c r="AJ15" i="13"/>
  <c r="AF15" i="13"/>
  <c r="AD15" i="13"/>
  <c r="AB15" i="13"/>
  <c r="X15" i="13"/>
  <c r="V15" i="13"/>
  <c r="R15" i="13"/>
  <c r="AV22" i="13"/>
  <c r="AR22" i="13"/>
  <c r="AP22" i="13"/>
  <c r="AN22" i="13"/>
  <c r="AL22" i="13"/>
  <c r="AJ22" i="13"/>
  <c r="AF22" i="13"/>
  <c r="AD22" i="13"/>
  <c r="AB22" i="13"/>
  <c r="X22" i="13"/>
  <c r="V22" i="13"/>
  <c r="R22" i="13"/>
  <c r="AV16" i="13"/>
  <c r="AV9" i="13" s="1"/>
  <c r="AR16" i="13"/>
  <c r="AR9" i="13" s="1"/>
  <c r="AP16" i="13"/>
  <c r="AP9" i="13" s="1"/>
  <c r="AN16" i="13"/>
  <c r="AN9" i="13" s="1"/>
  <c r="AL16" i="13"/>
  <c r="AL9" i="13" s="1"/>
  <c r="AJ16" i="13"/>
  <c r="AJ9" i="13" s="1"/>
  <c r="AF16" i="13"/>
  <c r="AF9" i="13" s="1"/>
  <c r="AD16" i="13"/>
  <c r="AD9" i="13" s="1"/>
  <c r="AB16" i="13"/>
  <c r="AB9" i="13" s="1"/>
  <c r="X16" i="13"/>
  <c r="X9" i="13" s="1"/>
  <c r="V16" i="13"/>
  <c r="V9" i="13" s="1"/>
  <c r="R16" i="13"/>
  <c r="R9" i="13" s="1"/>
  <c r="AS23" i="13"/>
  <c r="AQ23" i="13"/>
  <c r="AO23" i="13"/>
  <c r="AM23" i="13"/>
  <c r="AK23" i="13"/>
  <c r="AG23" i="13"/>
  <c r="AE23" i="13"/>
  <c r="AC23" i="13"/>
  <c r="W23" i="13"/>
  <c r="S23" i="13"/>
  <c r="Q23" i="13"/>
  <c r="AU272" i="13"/>
  <c r="AU273" i="13"/>
  <c r="AU12" i="13"/>
  <c r="AU29" i="13"/>
  <c r="AI272" i="13"/>
  <c r="AI273" i="13"/>
  <c r="AI277" i="13" s="1"/>
  <c r="AI12" i="13"/>
  <c r="AI29" i="13"/>
  <c r="AA272" i="13"/>
  <c r="AA273" i="13"/>
  <c r="AA277" i="13" s="1"/>
  <c r="AA12" i="13"/>
  <c r="AA29" i="13"/>
  <c r="Y272" i="13"/>
  <c r="Y273" i="13"/>
  <c r="Y277" i="13" s="1"/>
  <c r="Y12" i="13"/>
  <c r="Y29" i="13"/>
  <c r="U272" i="13"/>
  <c r="U273" i="13"/>
  <c r="U277" i="13" s="1"/>
  <c r="U12" i="13"/>
  <c r="U29" i="13"/>
  <c r="AU19" i="13"/>
  <c r="AU49" i="13"/>
  <c r="AI19" i="13"/>
  <c r="AI49" i="13"/>
  <c r="AA19" i="13"/>
  <c r="AA49" i="13"/>
  <c r="Y19" i="13"/>
  <c r="Y49" i="13"/>
  <c r="U19" i="13"/>
  <c r="U49" i="13"/>
  <c r="AU13" i="13"/>
  <c r="AI13" i="13"/>
  <c r="AA13" i="13"/>
  <c r="Y13" i="13"/>
  <c r="U13" i="13"/>
  <c r="AU20" i="13"/>
  <c r="AI20" i="13"/>
  <c r="AA20" i="13"/>
  <c r="Y20" i="13"/>
  <c r="U20" i="13"/>
  <c r="AT14" i="13"/>
  <c r="AH14" i="13"/>
  <c r="Z14" i="13"/>
  <c r="T14" i="13"/>
  <c r="AU21" i="13"/>
  <c r="AI21" i="13"/>
  <c r="AA21" i="13"/>
  <c r="Y21" i="13"/>
  <c r="U21" i="13"/>
  <c r="AU15" i="13"/>
  <c r="AI15" i="13"/>
  <c r="AA15" i="13"/>
  <c r="Y15" i="13"/>
  <c r="U15" i="13"/>
  <c r="AU22" i="13"/>
  <c r="AI22" i="13"/>
  <c r="AA22" i="13"/>
  <c r="Y22" i="13"/>
  <c r="U22" i="13"/>
  <c r="AU16" i="13"/>
  <c r="AI16" i="13"/>
  <c r="AA16" i="13"/>
  <c r="Y16" i="13"/>
  <c r="U16" i="13"/>
  <c r="AT23" i="13"/>
  <c r="AH23" i="13"/>
  <c r="Z23" i="13"/>
  <c r="T23" i="13"/>
  <c r="AT273" i="13"/>
  <c r="AT277" i="13" s="1"/>
  <c r="AT12" i="13"/>
  <c r="AT29" i="13"/>
  <c r="AH273" i="13"/>
  <c r="AH277" i="13" s="1"/>
  <c r="AH12" i="13"/>
  <c r="AH29" i="13"/>
  <c r="Z273" i="13"/>
  <c r="Z277" i="13" s="1"/>
  <c r="Z12" i="13"/>
  <c r="Z29" i="13"/>
  <c r="T273" i="13"/>
  <c r="T277" i="13" s="1"/>
  <c r="T12" i="13"/>
  <c r="T29" i="13"/>
  <c r="AT49" i="13"/>
  <c r="AH49" i="13"/>
  <c r="Z49" i="13"/>
  <c r="T49" i="13"/>
  <c r="AT13" i="13"/>
  <c r="AH13" i="13"/>
  <c r="Z13" i="13"/>
  <c r="T13" i="13"/>
  <c r="AT20" i="13"/>
  <c r="AH20" i="13"/>
  <c r="Z20" i="13"/>
  <c r="T20" i="13"/>
  <c r="AU14" i="13"/>
  <c r="AU7" i="13" s="1"/>
  <c r="AI14" i="13"/>
  <c r="AI7" i="13" s="1"/>
  <c r="AA14" i="13"/>
  <c r="AA7" i="13" s="1"/>
  <c r="Y14" i="13"/>
  <c r="Y7" i="13" s="1"/>
  <c r="U14" i="13"/>
  <c r="U7" i="13" s="1"/>
  <c r="AT21" i="13"/>
  <c r="AH21" i="13"/>
  <c r="Z21" i="13"/>
  <c r="T21" i="13"/>
  <c r="AT15" i="13"/>
  <c r="AH15" i="13"/>
  <c r="Z15" i="13"/>
  <c r="T15" i="13"/>
  <c r="AT22" i="13"/>
  <c r="AH22" i="13"/>
  <c r="Z22" i="13"/>
  <c r="T22" i="13"/>
  <c r="AT16" i="13"/>
  <c r="AT9" i="13" s="1"/>
  <c r="AH16" i="13"/>
  <c r="AH9" i="13" s="1"/>
  <c r="Z16" i="13"/>
  <c r="Z9" i="13" s="1"/>
  <c r="T16" i="13"/>
  <c r="T9" i="13" s="1"/>
  <c r="AU23" i="13"/>
  <c r="AI23" i="13"/>
  <c r="AA23" i="13"/>
  <c r="Y23" i="13"/>
  <c r="U23" i="13"/>
  <c r="AU276" i="13"/>
  <c r="AU277" i="13"/>
  <c r="AI276" i="13"/>
  <c r="AA276" i="13"/>
  <c r="Y276" i="13"/>
  <c r="U276" i="13"/>
  <c r="E135" i="5"/>
  <c r="E136" i="5"/>
  <c r="E137" i="5"/>
  <c r="E138" i="5"/>
  <c r="E139" i="5"/>
  <c r="E140" i="5"/>
  <c r="E141" i="5"/>
  <c r="E142" i="5"/>
  <c r="E143" i="5"/>
  <c r="E144" i="5"/>
  <c r="E145" i="5"/>
  <c r="E146" i="5"/>
  <c r="E147" i="5"/>
  <c r="E148" i="5"/>
  <c r="E134" i="5"/>
  <c r="T19" i="13" l="1"/>
  <c r="Z19" i="13"/>
  <c r="AH19" i="13"/>
  <c r="AT19" i="13"/>
  <c r="T272" i="13"/>
  <c r="T276" i="13" s="1"/>
  <c r="Z272" i="13"/>
  <c r="Z276" i="13" s="1"/>
  <c r="AH272" i="13"/>
  <c r="AH276" i="13" s="1"/>
  <c r="AT272" i="13"/>
  <c r="AT276" i="13" s="1"/>
  <c r="R6" i="13"/>
  <c r="X6" i="13"/>
  <c r="AD6" i="13"/>
  <c r="R8" i="13"/>
  <c r="X8" i="13"/>
  <c r="AB8" i="13"/>
  <c r="AF8" i="13"/>
  <c r="AL8" i="13"/>
  <c r="AP8" i="13"/>
  <c r="AV8" i="13"/>
  <c r="V6" i="13"/>
  <c r="AB6" i="13"/>
  <c r="AF6" i="13"/>
  <c r="AL6" i="13"/>
  <c r="AP6" i="13"/>
  <c r="AV6" i="13"/>
  <c r="R5" i="13"/>
  <c r="X5" i="13"/>
  <c r="AD5" i="13"/>
  <c r="AJ5" i="13"/>
  <c r="AN5" i="13"/>
  <c r="AR5" i="13"/>
  <c r="Q8" i="13"/>
  <c r="S8" i="13"/>
  <c r="W8" i="13"/>
  <c r="AC8" i="13"/>
  <c r="AE8" i="13"/>
  <c r="AG8" i="13"/>
  <c r="AK8" i="13"/>
  <c r="AM8" i="13"/>
  <c r="AO8" i="13"/>
  <c r="AQ8" i="13"/>
  <c r="AS8" i="13"/>
  <c r="R7" i="13"/>
  <c r="V7" i="13"/>
  <c r="X7" i="13"/>
  <c r="AB7" i="13"/>
  <c r="AD7" i="13"/>
  <c r="AF7" i="13"/>
  <c r="AL7" i="13"/>
  <c r="AP7" i="13"/>
  <c r="AV7" i="13"/>
  <c r="Q6" i="13"/>
  <c r="S6" i="13"/>
  <c r="W6" i="13"/>
  <c r="AC6" i="13"/>
  <c r="AE6" i="13"/>
  <c r="AG6" i="13"/>
  <c r="AK6" i="13"/>
  <c r="AM6" i="13"/>
  <c r="AO6" i="13"/>
  <c r="AQ6" i="13"/>
  <c r="AS6" i="13"/>
  <c r="AM49" i="13"/>
  <c r="AM19" i="13"/>
  <c r="S5" i="13"/>
  <c r="AC5" i="13"/>
  <c r="AG5" i="13"/>
  <c r="AM272" i="13"/>
  <c r="AM12" i="13"/>
  <c r="AM273" i="13"/>
  <c r="AM29" i="13"/>
  <c r="AO5" i="13"/>
  <c r="AS5" i="13"/>
  <c r="V8" i="13"/>
  <c r="AD8" i="13"/>
  <c r="AJ8" i="13"/>
  <c r="AN8" i="13"/>
  <c r="AR8" i="13"/>
  <c r="AJ6" i="13"/>
  <c r="AN6" i="13"/>
  <c r="AR6" i="13"/>
  <c r="V5" i="13"/>
  <c r="V271" i="13" s="1"/>
  <c r="AB5" i="13"/>
  <c r="AF5" i="13"/>
  <c r="AF271" i="13" s="1"/>
  <c r="AL5" i="13"/>
  <c r="AL271" i="13" s="1"/>
  <c r="AP5" i="13"/>
  <c r="AP271" i="13" s="1"/>
  <c r="AV5" i="13"/>
  <c r="AV271" i="13" s="1"/>
  <c r="Q9" i="13"/>
  <c r="S9" i="13"/>
  <c r="W9" i="13"/>
  <c r="AC9" i="13"/>
  <c r="AE9" i="13"/>
  <c r="AG9" i="13"/>
  <c r="AK9" i="13"/>
  <c r="AM9" i="13"/>
  <c r="AO9" i="13"/>
  <c r="AQ9" i="13"/>
  <c r="AS9" i="13"/>
  <c r="AJ7" i="13"/>
  <c r="AN7" i="13"/>
  <c r="AR7" i="13"/>
  <c r="Q5" i="13"/>
  <c r="Q271" i="13" s="1"/>
  <c r="W5" i="13"/>
  <c r="AE5" i="13"/>
  <c r="AE271" i="13" s="1"/>
  <c r="AK5" i="13"/>
  <c r="AQ5" i="13"/>
  <c r="AM30" i="13"/>
  <c r="AM31" i="13"/>
  <c r="AM32" i="13"/>
  <c r="AM33" i="13"/>
  <c r="AM34" i="13"/>
  <c r="AM35" i="13"/>
  <c r="AM36" i="13"/>
  <c r="AM37" i="13"/>
  <c r="AM38" i="13"/>
  <c r="Y8" i="13"/>
  <c r="AI8" i="13"/>
  <c r="U6" i="13"/>
  <c r="AA6" i="13"/>
  <c r="AU6" i="13"/>
  <c r="Z8" i="13"/>
  <c r="AT8" i="13"/>
  <c r="T6" i="13"/>
  <c r="AH6" i="13"/>
  <c r="U9" i="13"/>
  <c r="AA9" i="13"/>
  <c r="AU9" i="13"/>
  <c r="U8" i="13"/>
  <c r="AA8" i="13"/>
  <c r="AU8" i="13"/>
  <c r="T7" i="13"/>
  <c r="AH7" i="13"/>
  <c r="Y6" i="13"/>
  <c r="AI6" i="13"/>
  <c r="T8" i="13"/>
  <c r="AH8" i="13"/>
  <c r="Z6" i="13"/>
  <c r="AT6" i="13"/>
  <c r="T5" i="13"/>
  <c r="T271" i="13" s="1"/>
  <c r="AA120" i="8" s="1"/>
  <c r="Z5" i="13"/>
  <c r="AH5" i="13"/>
  <c r="AT5" i="13"/>
  <c r="Y9" i="13"/>
  <c r="AI9" i="13"/>
  <c r="Z7" i="13"/>
  <c r="AT7" i="13"/>
  <c r="U5" i="13"/>
  <c r="Y5" i="13"/>
  <c r="AA5" i="13"/>
  <c r="AI5" i="13"/>
  <c r="AI271" i="13" s="1"/>
  <c r="AP121" i="8" s="1"/>
  <c r="AU5" i="13"/>
  <c r="AP155" i="8"/>
  <c r="AA245" i="8"/>
  <c r="AA199" i="8"/>
  <c r="AA207" i="8"/>
  <c r="AA118" i="8"/>
  <c r="AA241" i="8"/>
  <c r="AA249" i="8"/>
  <c r="AA203" i="8"/>
  <c r="AA114" i="8"/>
  <c r="AA68" i="8"/>
  <c r="AP113" i="8"/>
  <c r="AP231" i="8"/>
  <c r="AP232" i="8"/>
  <c r="AP270" i="8"/>
  <c r="AP275" i="8"/>
  <c r="AP89" i="8"/>
  <c r="AP91" i="8"/>
  <c r="AP93" i="8"/>
  <c r="AP95" i="8"/>
  <c r="AP97" i="8"/>
  <c r="AP99" i="8"/>
  <c r="AP101" i="8"/>
  <c r="AP103" i="8"/>
  <c r="AP132" i="8"/>
  <c r="AP134" i="8"/>
  <c r="AP136" i="8"/>
  <c r="AP138" i="8"/>
  <c r="AP140" i="8"/>
  <c r="AP142" i="8"/>
  <c r="AP144" i="8"/>
  <c r="AP146" i="8"/>
  <c r="AP175" i="8"/>
  <c r="AP177" i="8"/>
  <c r="AP179" i="8"/>
  <c r="AP181" i="8"/>
  <c r="AP183" i="8"/>
  <c r="AP185" i="8"/>
  <c r="AP187" i="8"/>
  <c r="AP189" i="8"/>
  <c r="AP261" i="8"/>
  <c r="AP263" i="8"/>
  <c r="AP266" i="8"/>
  <c r="AP271" i="8"/>
  <c r="AP274" i="8"/>
  <c r="AP221" i="8"/>
  <c r="AP225" i="8"/>
  <c r="AP229" i="8"/>
  <c r="AP233" i="8"/>
  <c r="AP218" i="8"/>
  <c r="AP222" i="8"/>
  <c r="AP226" i="8"/>
  <c r="AP230" i="8"/>
  <c r="AP265" i="8"/>
  <c r="AP268" i="8"/>
  <c r="AP273" i="8"/>
  <c r="AP165" i="8"/>
  <c r="AP168" i="8"/>
  <c r="AP252" i="8"/>
  <c r="AP124" i="8"/>
  <c r="AP82" i="8"/>
  <c r="AP208" i="8"/>
  <c r="AP210" i="8"/>
  <c r="AP212" i="8"/>
  <c r="AP166" i="8"/>
  <c r="AP253" i="8"/>
  <c r="AP125" i="8"/>
  <c r="AP83" i="8"/>
  <c r="AP79" i="8"/>
  <c r="AP123" i="8"/>
  <c r="AP169" i="8"/>
  <c r="AP254" i="8"/>
  <c r="AP126" i="8"/>
  <c r="AP122" i="8"/>
  <c r="AP80" i="8"/>
  <c r="AP209" i="8"/>
  <c r="AP211" i="8"/>
  <c r="AP167" i="8"/>
  <c r="AP255" i="8"/>
  <c r="AP251" i="8"/>
  <c r="AP81" i="8"/>
  <c r="AP78" i="8"/>
  <c r="AP70" i="8"/>
  <c r="AP72" i="8"/>
  <c r="AP74" i="8"/>
  <c r="AP76" i="8"/>
  <c r="AP154" i="8"/>
  <c r="AP156" i="8"/>
  <c r="AP158" i="8"/>
  <c r="AP160" i="8"/>
  <c r="AP162" i="8"/>
  <c r="AP240" i="8"/>
  <c r="AP242" i="8"/>
  <c r="AP244" i="8"/>
  <c r="AP246" i="8"/>
  <c r="AP248" i="8"/>
  <c r="AP250" i="8"/>
  <c r="AP198" i="8"/>
  <c r="AP200" i="8"/>
  <c r="AP202" i="8"/>
  <c r="AP204" i="8"/>
  <c r="AP206" i="8"/>
  <c r="AP164" i="8"/>
  <c r="AP112" i="8"/>
  <c r="AP114" i="8"/>
  <c r="AP116" i="8"/>
  <c r="AP118" i="8"/>
  <c r="AP120" i="8"/>
  <c r="AP68" i="8"/>
  <c r="AP69" i="8"/>
  <c r="AP71" i="8"/>
  <c r="AP73" i="8"/>
  <c r="AP75" i="8"/>
  <c r="AP77" i="8"/>
  <c r="AA243" i="8"/>
  <c r="AA247" i="8"/>
  <c r="AA197" i="8"/>
  <c r="AA201" i="8"/>
  <c r="AA205" i="8"/>
  <c r="AA112" i="8"/>
  <c r="AA116" i="8"/>
  <c r="T275" i="13"/>
  <c r="AA89" i="8"/>
  <c r="AA91" i="8"/>
  <c r="AA94" i="8"/>
  <c r="AA96" i="8"/>
  <c r="AA98" i="8"/>
  <c r="AA100" i="8"/>
  <c r="AA102" i="8"/>
  <c r="AA104" i="8"/>
  <c r="AA132" i="8"/>
  <c r="AA134" i="8"/>
  <c r="AA136" i="8"/>
  <c r="AA138" i="8"/>
  <c r="AA140" i="8"/>
  <c r="AA142" i="8"/>
  <c r="AA144" i="8"/>
  <c r="AA146" i="8"/>
  <c r="AA175" i="8"/>
  <c r="AA177" i="8"/>
  <c r="AA179" i="8"/>
  <c r="AA181" i="8"/>
  <c r="AA183" i="8"/>
  <c r="AA185" i="8"/>
  <c r="AA187" i="8"/>
  <c r="AA189" i="8"/>
  <c r="AA218" i="8"/>
  <c r="AA220" i="8"/>
  <c r="AA222" i="8"/>
  <c r="AA224" i="8"/>
  <c r="AA226" i="8"/>
  <c r="AA228" i="8"/>
  <c r="AA230" i="8"/>
  <c r="AA232" i="8"/>
  <c r="AA261" i="8"/>
  <c r="AA263" i="8"/>
  <c r="AA265" i="8"/>
  <c r="AA267" i="8"/>
  <c r="AA269" i="8"/>
  <c r="AA271" i="8"/>
  <c r="AA273" i="8"/>
  <c r="AA275" i="8"/>
  <c r="AA90" i="8"/>
  <c r="AA93" i="8"/>
  <c r="AA95" i="8"/>
  <c r="AA97" i="8"/>
  <c r="AA99" i="8"/>
  <c r="AA101" i="8"/>
  <c r="AA103" i="8"/>
  <c r="AA92" i="8"/>
  <c r="AA133" i="8"/>
  <c r="AA135" i="8"/>
  <c r="AA137" i="8"/>
  <c r="AA139" i="8"/>
  <c r="AA141" i="8"/>
  <c r="AA143" i="8"/>
  <c r="AA145" i="8"/>
  <c r="AA147" i="8"/>
  <c r="AA176" i="8"/>
  <c r="AA178" i="8"/>
  <c r="AA180" i="8"/>
  <c r="AA182" i="8"/>
  <c r="AA184" i="8"/>
  <c r="AA186" i="8"/>
  <c r="AA188" i="8"/>
  <c r="AA190" i="8"/>
  <c r="AA219" i="8"/>
  <c r="AA221" i="8"/>
  <c r="AA223" i="8"/>
  <c r="AA225" i="8"/>
  <c r="AA227" i="8"/>
  <c r="AA229" i="8"/>
  <c r="AA231" i="8"/>
  <c r="AA233" i="8"/>
  <c r="AA262" i="8"/>
  <c r="AA264" i="8"/>
  <c r="AA266" i="8"/>
  <c r="AA268" i="8"/>
  <c r="AA270" i="8"/>
  <c r="AA272" i="8"/>
  <c r="AA274" i="8"/>
  <c r="AA276" i="8"/>
  <c r="AA167" i="8"/>
  <c r="AA255" i="8"/>
  <c r="AA251" i="8"/>
  <c r="AA124" i="8"/>
  <c r="AA81" i="8"/>
  <c r="AA165" i="8"/>
  <c r="AA208" i="8"/>
  <c r="AA210" i="8"/>
  <c r="AA212" i="8"/>
  <c r="AA254" i="8"/>
  <c r="AA122" i="8"/>
  <c r="AA123" i="8"/>
  <c r="AA80" i="8"/>
  <c r="AA252" i="8"/>
  <c r="AA166" i="8"/>
  <c r="AA253" i="8"/>
  <c r="AA126" i="8"/>
  <c r="AA83" i="8"/>
  <c r="AA79" i="8"/>
  <c r="AA169" i="8"/>
  <c r="AA209" i="8"/>
  <c r="AA211" i="8"/>
  <c r="AA168" i="8"/>
  <c r="AA125" i="8"/>
  <c r="AA82" i="8"/>
  <c r="AA78" i="8"/>
  <c r="AA69" i="8"/>
  <c r="AA71" i="8"/>
  <c r="AA73" i="8"/>
  <c r="AA75" i="8"/>
  <c r="AA77" i="8"/>
  <c r="AA155" i="8"/>
  <c r="AA157" i="8"/>
  <c r="AA159" i="8"/>
  <c r="AA161" i="8"/>
  <c r="AA163" i="8"/>
  <c r="AA240" i="8"/>
  <c r="AA242" i="8"/>
  <c r="AA244" i="8"/>
  <c r="AA246" i="8"/>
  <c r="AA248" i="8"/>
  <c r="AA250" i="8"/>
  <c r="AA198" i="8"/>
  <c r="AA200" i="8"/>
  <c r="AA202" i="8"/>
  <c r="AA204" i="8"/>
  <c r="AA206" i="8"/>
  <c r="AA111" i="8"/>
  <c r="AA113" i="8"/>
  <c r="AA115" i="8"/>
  <c r="AA117" i="8"/>
  <c r="AA119" i="8"/>
  <c r="AA121" i="8"/>
  <c r="AA70" i="8"/>
  <c r="AA72" i="8"/>
  <c r="AA74" i="8"/>
  <c r="AA76" i="8"/>
  <c r="AA154" i="8"/>
  <c r="AA156" i="8"/>
  <c r="AA158" i="8"/>
  <c r="AA160" i="8"/>
  <c r="AA162" i="8"/>
  <c r="AA164" i="8"/>
  <c r="E12" i="5"/>
  <c r="AP224" i="8" l="1"/>
  <c r="AP276" i="8"/>
  <c r="AP267" i="8"/>
  <c r="AP228" i="8"/>
  <c r="AP220" i="8"/>
  <c r="AP223" i="8"/>
  <c r="AP262" i="8"/>
  <c r="AP227" i="8"/>
  <c r="AP219" i="8"/>
  <c r="AP269" i="8"/>
  <c r="AP188" i="8"/>
  <c r="AP176" i="8"/>
  <c r="AP184" i="8"/>
  <c r="AP139" i="8"/>
  <c r="AB271" i="13"/>
  <c r="AP272" i="8"/>
  <c r="AP264" i="8"/>
  <c r="AP190" i="8"/>
  <c r="AP186" i="8"/>
  <c r="AP180" i="8"/>
  <c r="AP145" i="8"/>
  <c r="AP100" i="8"/>
  <c r="AP182" i="8"/>
  <c r="AP178" i="8"/>
  <c r="AP147" i="8"/>
  <c r="AP143" i="8"/>
  <c r="AP135" i="8"/>
  <c r="AP92" i="8"/>
  <c r="AP104" i="8"/>
  <c r="AP96" i="8"/>
  <c r="AI275" i="13"/>
  <c r="AP203" i="8"/>
  <c r="AP249" i="8"/>
  <c r="AP157" i="8"/>
  <c r="AP111" i="8"/>
  <c r="AP241" i="8"/>
  <c r="AP197" i="8"/>
  <c r="AK271" i="13"/>
  <c r="W271" i="13"/>
  <c r="AS271" i="13"/>
  <c r="AM5" i="13"/>
  <c r="AP141" i="8"/>
  <c r="AP137" i="8"/>
  <c r="AP133" i="8"/>
  <c r="AP102" i="8"/>
  <c r="AP98" i="8"/>
  <c r="AP94" i="8"/>
  <c r="AP90" i="8"/>
  <c r="AP117" i="8"/>
  <c r="AP207" i="8"/>
  <c r="AP199" i="8"/>
  <c r="AP119" i="8"/>
  <c r="AP201" i="8"/>
  <c r="AP245" i="8"/>
  <c r="AP161" i="8"/>
  <c r="AP115" i="8"/>
  <c r="AP243" i="8"/>
  <c r="AQ271" i="13"/>
  <c r="AE275" i="13"/>
  <c r="AL230" i="8"/>
  <c r="AL165" i="8"/>
  <c r="AL169" i="8"/>
  <c r="AL168" i="8"/>
  <c r="AL274" i="8"/>
  <c r="AL273" i="8"/>
  <c r="AL144" i="8"/>
  <c r="AL253" i="8"/>
  <c r="AL125" i="8"/>
  <c r="AL208" i="8"/>
  <c r="AL210" i="8"/>
  <c r="AL212" i="8"/>
  <c r="AL167" i="8"/>
  <c r="AL272" i="8"/>
  <c r="AL147" i="8"/>
  <c r="AL143" i="8"/>
  <c r="AL104" i="8"/>
  <c r="AL102" i="8"/>
  <c r="AL100" i="8"/>
  <c r="AL254" i="8"/>
  <c r="AL126" i="8"/>
  <c r="AL122" i="8"/>
  <c r="AL82" i="8"/>
  <c r="AL80" i="8"/>
  <c r="AL229" i="8"/>
  <c r="AL231" i="8"/>
  <c r="AL188" i="8"/>
  <c r="AL187" i="8"/>
  <c r="AL228" i="8"/>
  <c r="AL146" i="8"/>
  <c r="AL233" i="8"/>
  <c r="AL103" i="8"/>
  <c r="AL101" i="8"/>
  <c r="AL255" i="8"/>
  <c r="AL251" i="8"/>
  <c r="AL123" i="8"/>
  <c r="AL83" i="8"/>
  <c r="AL81" i="8"/>
  <c r="AL79" i="8"/>
  <c r="AL232" i="8"/>
  <c r="AL209" i="8"/>
  <c r="AL211" i="8"/>
  <c r="AL186" i="8"/>
  <c r="AL190" i="8"/>
  <c r="AL189" i="8"/>
  <c r="AL166" i="8"/>
  <c r="AL276" i="8"/>
  <c r="AL275" i="8"/>
  <c r="AL145" i="8"/>
  <c r="AL252" i="8"/>
  <c r="AL124" i="8"/>
  <c r="AL78" i="8"/>
  <c r="AL121" i="8"/>
  <c r="AL120" i="8"/>
  <c r="AL118" i="8"/>
  <c r="AL116" i="8"/>
  <c r="AL114" i="8"/>
  <c r="AL112" i="8"/>
  <c r="AL111" i="8"/>
  <c r="AL141" i="8"/>
  <c r="AL139" i="8"/>
  <c r="AL137" i="8"/>
  <c r="AL135" i="8"/>
  <c r="AL133" i="8"/>
  <c r="AL132" i="8"/>
  <c r="AL184" i="8"/>
  <c r="AL182" i="8"/>
  <c r="AL180" i="8"/>
  <c r="AL178" i="8"/>
  <c r="AL176" i="8"/>
  <c r="AL175" i="8"/>
  <c r="AL206" i="8"/>
  <c r="AL204" i="8"/>
  <c r="AL202" i="8"/>
  <c r="AL200" i="8"/>
  <c r="AL198" i="8"/>
  <c r="AL197" i="8"/>
  <c r="AL226" i="8"/>
  <c r="AL224" i="8"/>
  <c r="AL222" i="8"/>
  <c r="AL220" i="8"/>
  <c r="AL250" i="8"/>
  <c r="AL248" i="8"/>
  <c r="AL246" i="8"/>
  <c r="AL244" i="8"/>
  <c r="AL242" i="8"/>
  <c r="AL162" i="8"/>
  <c r="AL160" i="8"/>
  <c r="AL158" i="8"/>
  <c r="AL156" i="8"/>
  <c r="AL270" i="8"/>
  <c r="AL268" i="8"/>
  <c r="AL266" i="8"/>
  <c r="AL264" i="8"/>
  <c r="AL262" i="8"/>
  <c r="AL261" i="8"/>
  <c r="AL77" i="8"/>
  <c r="AL76" i="8"/>
  <c r="AL75" i="8"/>
  <c r="AL74" i="8"/>
  <c r="AL73" i="8"/>
  <c r="AL72" i="8"/>
  <c r="AL71" i="8"/>
  <c r="AL70" i="8"/>
  <c r="AL69" i="8"/>
  <c r="AL68" i="8"/>
  <c r="AL99" i="8"/>
  <c r="AL98" i="8"/>
  <c r="AL97" i="8"/>
  <c r="AL96" i="8"/>
  <c r="AL95" i="8"/>
  <c r="AL94" i="8"/>
  <c r="AL93" i="8"/>
  <c r="AL92" i="8"/>
  <c r="AL91" i="8"/>
  <c r="AL90" i="8"/>
  <c r="AL89" i="8"/>
  <c r="AL119" i="8"/>
  <c r="AL117" i="8"/>
  <c r="AL115" i="8"/>
  <c r="AL113" i="8"/>
  <c r="AL142" i="8"/>
  <c r="AL140" i="8"/>
  <c r="AL138" i="8"/>
  <c r="AL136" i="8"/>
  <c r="AL134" i="8"/>
  <c r="AL164" i="8"/>
  <c r="AL185" i="8"/>
  <c r="AL183" i="8"/>
  <c r="AL181" i="8"/>
  <c r="AL179" i="8"/>
  <c r="AL177" i="8"/>
  <c r="AL207" i="8"/>
  <c r="AL205" i="8"/>
  <c r="AL203" i="8"/>
  <c r="AL201" i="8"/>
  <c r="AL199" i="8"/>
  <c r="AL227" i="8"/>
  <c r="AL225" i="8"/>
  <c r="AL223" i="8"/>
  <c r="AL221" i="8"/>
  <c r="AL219" i="8"/>
  <c r="AL218" i="8"/>
  <c r="AL249" i="8"/>
  <c r="AL247" i="8"/>
  <c r="AL245" i="8"/>
  <c r="AL243" i="8"/>
  <c r="AL241" i="8"/>
  <c r="AL240" i="8"/>
  <c r="AL163" i="8"/>
  <c r="AL161" i="8"/>
  <c r="AL159" i="8"/>
  <c r="AL157" i="8"/>
  <c r="AL155" i="8"/>
  <c r="AL154" i="8"/>
  <c r="AL271" i="8"/>
  <c r="AL269" i="8"/>
  <c r="AL267" i="8"/>
  <c r="AL265" i="8"/>
  <c r="AL263" i="8"/>
  <c r="Q275" i="13"/>
  <c r="X233" i="8"/>
  <c r="X168" i="8"/>
  <c r="X167" i="8"/>
  <c r="X276" i="8"/>
  <c r="X275" i="8"/>
  <c r="X145" i="8"/>
  <c r="X253" i="8"/>
  <c r="X125" i="8"/>
  <c r="X166" i="8"/>
  <c r="X274" i="8"/>
  <c r="X273" i="8"/>
  <c r="X144" i="8"/>
  <c r="X104" i="8"/>
  <c r="X102" i="8"/>
  <c r="X100" i="8"/>
  <c r="X254" i="8"/>
  <c r="X126" i="8"/>
  <c r="X122" i="8"/>
  <c r="X82" i="8"/>
  <c r="X80" i="8"/>
  <c r="X229" i="8"/>
  <c r="X230" i="8"/>
  <c r="X231" i="8"/>
  <c r="X232" i="8"/>
  <c r="X208" i="8"/>
  <c r="X209" i="8"/>
  <c r="X210" i="8"/>
  <c r="X211" i="8"/>
  <c r="X212" i="8"/>
  <c r="X186" i="8"/>
  <c r="X190" i="8"/>
  <c r="X189" i="8"/>
  <c r="X272" i="8"/>
  <c r="X147" i="8"/>
  <c r="X143" i="8"/>
  <c r="X103" i="8"/>
  <c r="X101" i="8"/>
  <c r="X255" i="8"/>
  <c r="X251" i="8"/>
  <c r="X123" i="8"/>
  <c r="X83" i="8"/>
  <c r="X81" i="8"/>
  <c r="X79" i="8"/>
  <c r="X188" i="8"/>
  <c r="X187" i="8"/>
  <c r="X165" i="8"/>
  <c r="X169" i="8"/>
  <c r="X228" i="8"/>
  <c r="X146" i="8"/>
  <c r="X252" i="8"/>
  <c r="X124" i="8"/>
  <c r="X78" i="8"/>
  <c r="X121" i="8"/>
  <c r="X120" i="8"/>
  <c r="X118" i="8"/>
  <c r="X116" i="8"/>
  <c r="X114" i="8"/>
  <c r="X112" i="8"/>
  <c r="X111" i="8"/>
  <c r="X141" i="8"/>
  <c r="X139" i="8"/>
  <c r="X137" i="8"/>
  <c r="X135" i="8"/>
  <c r="X133" i="8"/>
  <c r="X132" i="8"/>
  <c r="X184" i="8"/>
  <c r="X182" i="8"/>
  <c r="X180" i="8"/>
  <c r="X178" i="8"/>
  <c r="X176" i="8"/>
  <c r="X175" i="8"/>
  <c r="X206" i="8"/>
  <c r="X204" i="8"/>
  <c r="X202" i="8"/>
  <c r="X200" i="8"/>
  <c r="X198" i="8"/>
  <c r="X197" i="8"/>
  <c r="X226" i="8"/>
  <c r="X224" i="8"/>
  <c r="X222" i="8"/>
  <c r="X220" i="8"/>
  <c r="X250" i="8"/>
  <c r="X248" i="8"/>
  <c r="X246" i="8"/>
  <c r="X244" i="8"/>
  <c r="X242" i="8"/>
  <c r="X164" i="8"/>
  <c r="X162" i="8"/>
  <c r="X160" i="8"/>
  <c r="X158" i="8"/>
  <c r="X156" i="8"/>
  <c r="X270" i="8"/>
  <c r="X268" i="8"/>
  <c r="X266" i="8"/>
  <c r="X264" i="8"/>
  <c r="X262" i="8"/>
  <c r="X261" i="8"/>
  <c r="X77" i="8"/>
  <c r="X76" i="8"/>
  <c r="X75" i="8"/>
  <c r="X74" i="8"/>
  <c r="X73" i="8"/>
  <c r="X72" i="8"/>
  <c r="X71" i="8"/>
  <c r="X70" i="8"/>
  <c r="X69" i="8"/>
  <c r="X68" i="8"/>
  <c r="X99" i="8"/>
  <c r="X98" i="8"/>
  <c r="X97" i="8"/>
  <c r="X96" i="8"/>
  <c r="X95" i="8"/>
  <c r="X94" i="8"/>
  <c r="X93" i="8"/>
  <c r="X92" i="8"/>
  <c r="X91" i="8"/>
  <c r="X90" i="8"/>
  <c r="X89" i="8"/>
  <c r="X119" i="8"/>
  <c r="X117" i="8"/>
  <c r="X115" i="8"/>
  <c r="X113" i="8"/>
  <c r="X142" i="8"/>
  <c r="X140" i="8"/>
  <c r="X138" i="8"/>
  <c r="X136" i="8"/>
  <c r="X134" i="8"/>
  <c r="X185" i="8"/>
  <c r="X183" i="8"/>
  <c r="X181" i="8"/>
  <c r="X179" i="8"/>
  <c r="X177" i="8"/>
  <c r="X207" i="8"/>
  <c r="X205" i="8"/>
  <c r="X203" i="8"/>
  <c r="X201" i="8"/>
  <c r="X199" i="8"/>
  <c r="X227" i="8"/>
  <c r="X225" i="8"/>
  <c r="X223" i="8"/>
  <c r="X221" i="8"/>
  <c r="X219" i="8"/>
  <c r="X218" i="8"/>
  <c r="X249" i="8"/>
  <c r="X247" i="8"/>
  <c r="X245" i="8"/>
  <c r="X243" i="8"/>
  <c r="X241" i="8"/>
  <c r="X240" i="8"/>
  <c r="X163" i="8"/>
  <c r="X161" i="8"/>
  <c r="X159" i="8"/>
  <c r="X157" i="8"/>
  <c r="X155" i="8"/>
  <c r="X154" i="8"/>
  <c r="X271" i="8"/>
  <c r="X269" i="8"/>
  <c r="X267" i="8"/>
  <c r="X265" i="8"/>
  <c r="X263" i="8"/>
  <c r="AP275" i="13"/>
  <c r="AW230" i="8"/>
  <c r="AW232" i="8"/>
  <c r="AW209" i="8"/>
  <c r="AW211" i="8"/>
  <c r="AW254" i="8"/>
  <c r="AW126" i="8"/>
  <c r="AW122" i="8"/>
  <c r="AW82" i="8"/>
  <c r="AW80" i="8"/>
  <c r="AW274" i="8"/>
  <c r="AW233" i="8"/>
  <c r="AW144" i="8"/>
  <c r="AW100" i="8"/>
  <c r="AW165" i="8"/>
  <c r="AW169" i="8"/>
  <c r="AW255" i="8"/>
  <c r="AW251" i="8"/>
  <c r="AW123" i="8"/>
  <c r="AW83" i="8"/>
  <c r="AW81" i="8"/>
  <c r="AW79" i="8"/>
  <c r="AW272" i="8"/>
  <c r="AW147" i="8"/>
  <c r="AW143" i="8"/>
  <c r="AW103" i="8"/>
  <c r="AW101" i="8"/>
  <c r="AW186" i="8"/>
  <c r="AW190" i="8"/>
  <c r="AW168" i="8"/>
  <c r="AW229" i="8"/>
  <c r="AW231" i="8"/>
  <c r="AW208" i="8"/>
  <c r="AW210" i="8"/>
  <c r="AW212" i="8"/>
  <c r="AW189" i="8"/>
  <c r="AW167" i="8"/>
  <c r="AW252" i="8"/>
  <c r="AW124" i="8"/>
  <c r="AW228" i="8"/>
  <c r="AW275" i="8"/>
  <c r="AW146" i="8"/>
  <c r="AW104" i="8"/>
  <c r="AW102" i="8"/>
  <c r="AW188" i="8"/>
  <c r="AW166" i="8"/>
  <c r="AW187" i="8"/>
  <c r="AW253" i="8"/>
  <c r="AW125" i="8"/>
  <c r="AW276" i="8"/>
  <c r="AW273" i="8"/>
  <c r="AW145" i="8"/>
  <c r="AW78" i="8"/>
  <c r="AW154" i="8"/>
  <c r="AW261" i="8"/>
  <c r="AW77" i="8"/>
  <c r="AW76" i="8"/>
  <c r="AW75" i="8"/>
  <c r="AW74" i="8"/>
  <c r="AW73" i="8"/>
  <c r="AW72" i="8"/>
  <c r="AW71" i="8"/>
  <c r="AW70" i="8"/>
  <c r="AW69" i="8"/>
  <c r="AW99" i="8"/>
  <c r="AW97" i="8"/>
  <c r="AW96" i="8"/>
  <c r="AW95" i="8"/>
  <c r="AW93" i="8"/>
  <c r="AW92" i="8"/>
  <c r="AW91" i="8"/>
  <c r="AW90" i="8"/>
  <c r="AW89" i="8"/>
  <c r="AW111" i="8"/>
  <c r="AW132" i="8"/>
  <c r="AW175" i="8"/>
  <c r="AW197" i="8"/>
  <c r="AW218" i="8"/>
  <c r="AW240" i="8"/>
  <c r="AW163" i="8"/>
  <c r="AW162" i="8"/>
  <c r="AW161" i="8"/>
  <c r="AW160" i="8"/>
  <c r="AW159" i="8"/>
  <c r="AW158" i="8"/>
  <c r="AW157" i="8"/>
  <c r="AW156" i="8"/>
  <c r="AW155" i="8"/>
  <c r="AW185" i="8"/>
  <c r="AW270" i="8"/>
  <c r="AW269" i="8"/>
  <c r="AW268" i="8"/>
  <c r="AW267" i="8"/>
  <c r="AW266" i="8"/>
  <c r="AW265" i="8"/>
  <c r="AW264" i="8"/>
  <c r="AW263" i="8"/>
  <c r="AW262" i="8"/>
  <c r="AW68" i="8"/>
  <c r="AW98" i="8"/>
  <c r="AW94" i="8"/>
  <c r="AW121" i="8"/>
  <c r="AW120" i="8"/>
  <c r="AW119" i="8"/>
  <c r="AW118" i="8"/>
  <c r="AW117" i="8"/>
  <c r="AW116" i="8"/>
  <c r="AW115" i="8"/>
  <c r="AW114" i="8"/>
  <c r="AW113" i="8"/>
  <c r="AW112" i="8"/>
  <c r="AW142" i="8"/>
  <c r="AW141" i="8"/>
  <c r="AW140" i="8"/>
  <c r="AW139" i="8"/>
  <c r="AW138" i="8"/>
  <c r="AW137" i="8"/>
  <c r="AW136" i="8"/>
  <c r="AW135" i="8"/>
  <c r="AW134" i="8"/>
  <c r="AW133" i="8"/>
  <c r="AW164" i="8"/>
  <c r="AW184" i="8"/>
  <c r="AW183" i="8"/>
  <c r="AW182" i="8"/>
  <c r="AW181" i="8"/>
  <c r="AW180" i="8"/>
  <c r="AW179" i="8"/>
  <c r="AW178" i="8"/>
  <c r="AW177" i="8"/>
  <c r="AW176" i="8"/>
  <c r="AW207" i="8"/>
  <c r="AW206" i="8"/>
  <c r="AW205" i="8"/>
  <c r="AW204" i="8"/>
  <c r="AW203" i="8"/>
  <c r="AW202" i="8"/>
  <c r="AW201" i="8"/>
  <c r="AW200" i="8"/>
  <c r="AW199" i="8"/>
  <c r="AW198" i="8"/>
  <c r="AW227" i="8"/>
  <c r="AW226" i="8"/>
  <c r="AW225" i="8"/>
  <c r="AW224" i="8"/>
  <c r="AW223" i="8"/>
  <c r="AW222" i="8"/>
  <c r="AW221" i="8"/>
  <c r="AW220" i="8"/>
  <c r="AW219" i="8"/>
  <c r="AW250" i="8"/>
  <c r="AW249" i="8"/>
  <c r="AW248" i="8"/>
  <c r="AW247" i="8"/>
  <c r="AW246" i="8"/>
  <c r="AW245" i="8"/>
  <c r="AW244" i="8"/>
  <c r="AW243" i="8"/>
  <c r="AW242" i="8"/>
  <c r="AW241" i="8"/>
  <c r="AW271" i="8"/>
  <c r="AF275" i="13"/>
  <c r="AM166" i="8"/>
  <c r="AM165" i="8"/>
  <c r="AM169" i="8"/>
  <c r="AM255" i="8"/>
  <c r="AM251" i="8"/>
  <c r="AM124" i="8"/>
  <c r="AM83" i="8"/>
  <c r="AM81" i="8"/>
  <c r="AM79" i="8"/>
  <c r="AM276" i="8"/>
  <c r="AM147" i="8"/>
  <c r="AM143" i="8"/>
  <c r="AM103" i="8"/>
  <c r="AM101" i="8"/>
  <c r="AM168" i="8"/>
  <c r="AM229" i="8"/>
  <c r="AM231" i="8"/>
  <c r="AM208" i="8"/>
  <c r="AM210" i="8"/>
  <c r="AM212" i="8"/>
  <c r="AM254" i="8"/>
  <c r="AM122" i="8"/>
  <c r="AM123" i="8"/>
  <c r="AM82" i="8"/>
  <c r="AM80" i="8"/>
  <c r="AM273" i="8"/>
  <c r="AM233" i="8"/>
  <c r="AM144" i="8"/>
  <c r="AM100" i="8"/>
  <c r="AM189" i="8"/>
  <c r="AM188" i="8"/>
  <c r="AM253" i="8"/>
  <c r="AM126" i="8"/>
  <c r="AM275" i="8"/>
  <c r="AM272" i="8"/>
  <c r="AM145" i="8"/>
  <c r="AM187" i="8"/>
  <c r="AM230" i="8"/>
  <c r="AM232" i="8"/>
  <c r="AM209" i="8"/>
  <c r="AM211" i="8"/>
  <c r="AM186" i="8"/>
  <c r="AM190" i="8"/>
  <c r="AM167" i="8"/>
  <c r="AM252" i="8"/>
  <c r="AM125" i="8"/>
  <c r="AM228" i="8"/>
  <c r="AM274" i="8"/>
  <c r="AM146" i="8"/>
  <c r="AM104" i="8"/>
  <c r="AM102" i="8"/>
  <c r="AM78" i="8"/>
  <c r="AM154" i="8"/>
  <c r="AM261" i="8"/>
  <c r="AM77" i="8"/>
  <c r="AM76" i="8"/>
  <c r="AM75" i="8"/>
  <c r="AM74" i="8"/>
  <c r="AM73" i="8"/>
  <c r="AM72" i="8"/>
  <c r="AM71" i="8"/>
  <c r="AM70" i="8"/>
  <c r="AM69" i="8"/>
  <c r="AM99" i="8"/>
  <c r="AM97" i="8"/>
  <c r="AM96" i="8"/>
  <c r="AM95" i="8"/>
  <c r="AM93" i="8"/>
  <c r="AM92" i="8"/>
  <c r="AM90" i="8"/>
  <c r="AM89" i="8"/>
  <c r="AM111" i="8"/>
  <c r="AM132" i="8"/>
  <c r="AM175" i="8"/>
  <c r="AM197" i="8"/>
  <c r="AM218" i="8"/>
  <c r="AM240" i="8"/>
  <c r="AM163" i="8"/>
  <c r="AM162" i="8"/>
  <c r="AM161" i="8"/>
  <c r="AM160" i="8"/>
  <c r="AM159" i="8"/>
  <c r="AM158" i="8"/>
  <c r="AM157" i="8"/>
  <c r="AM156" i="8"/>
  <c r="AM155" i="8"/>
  <c r="AM271" i="8"/>
  <c r="AM270" i="8"/>
  <c r="AM269" i="8"/>
  <c r="AM268" i="8"/>
  <c r="AM267" i="8"/>
  <c r="AM266" i="8"/>
  <c r="AM265" i="8"/>
  <c r="AM264" i="8"/>
  <c r="AM263" i="8"/>
  <c r="AM262" i="8"/>
  <c r="AM68" i="8"/>
  <c r="AM98" i="8"/>
  <c r="AM94" i="8"/>
  <c r="AM91" i="8"/>
  <c r="AM121" i="8"/>
  <c r="AM120" i="8"/>
  <c r="AM119" i="8"/>
  <c r="AM118" i="8"/>
  <c r="AM117" i="8"/>
  <c r="AM116" i="8"/>
  <c r="AM115" i="8"/>
  <c r="AM114" i="8"/>
  <c r="AM113" i="8"/>
  <c r="AM112" i="8"/>
  <c r="AM142" i="8"/>
  <c r="AM141" i="8"/>
  <c r="AM140" i="8"/>
  <c r="AM139" i="8"/>
  <c r="AM138" i="8"/>
  <c r="AM137" i="8"/>
  <c r="AM136" i="8"/>
  <c r="AM135" i="8"/>
  <c r="AM134" i="8"/>
  <c r="AM133" i="8"/>
  <c r="AM164" i="8"/>
  <c r="AM185" i="8"/>
  <c r="AM184" i="8"/>
  <c r="AM183" i="8"/>
  <c r="AM182" i="8"/>
  <c r="AM181" i="8"/>
  <c r="AM180" i="8"/>
  <c r="AM179" i="8"/>
  <c r="AM178" i="8"/>
  <c r="AM177" i="8"/>
  <c r="AM176" i="8"/>
  <c r="AM207" i="8"/>
  <c r="AM206" i="8"/>
  <c r="AM205" i="8"/>
  <c r="AM204" i="8"/>
  <c r="AM203" i="8"/>
  <c r="AM202" i="8"/>
  <c r="AM201" i="8"/>
  <c r="AM200" i="8"/>
  <c r="AM199" i="8"/>
  <c r="AM198" i="8"/>
  <c r="AM227" i="8"/>
  <c r="AM226" i="8"/>
  <c r="AM225" i="8"/>
  <c r="AM224" i="8"/>
  <c r="AM223" i="8"/>
  <c r="AM222" i="8"/>
  <c r="AM221" i="8"/>
  <c r="AM220" i="8"/>
  <c r="AM219" i="8"/>
  <c r="AM250" i="8"/>
  <c r="AM249" i="8"/>
  <c r="AM248" i="8"/>
  <c r="AM247" i="8"/>
  <c r="AM246" i="8"/>
  <c r="AM245" i="8"/>
  <c r="AM244" i="8"/>
  <c r="AM243" i="8"/>
  <c r="AM242" i="8"/>
  <c r="AM241" i="8"/>
  <c r="V275" i="13"/>
  <c r="AC165" i="8"/>
  <c r="AC168" i="8"/>
  <c r="AC164" i="8"/>
  <c r="AC166" i="8"/>
  <c r="AC167" i="8"/>
  <c r="AC169" i="8"/>
  <c r="AC229" i="8"/>
  <c r="AC231" i="8"/>
  <c r="AC208" i="8"/>
  <c r="AC210" i="8"/>
  <c r="AC212" i="8"/>
  <c r="AC254" i="8"/>
  <c r="AC126" i="8"/>
  <c r="AC122" i="8"/>
  <c r="AC82" i="8"/>
  <c r="AC80" i="8"/>
  <c r="AC273" i="8"/>
  <c r="AC233" i="8"/>
  <c r="AC144" i="8"/>
  <c r="AC104" i="8"/>
  <c r="AC102" i="8"/>
  <c r="AC100" i="8"/>
  <c r="AC255" i="8"/>
  <c r="AC251" i="8"/>
  <c r="AC123" i="8"/>
  <c r="AC83" i="8"/>
  <c r="AC81" i="8"/>
  <c r="AC79" i="8"/>
  <c r="AC276" i="8"/>
  <c r="AC147" i="8"/>
  <c r="AC143" i="8"/>
  <c r="AC101" i="8"/>
  <c r="AC187" i="8"/>
  <c r="AC230" i="8"/>
  <c r="AC232" i="8"/>
  <c r="AC209" i="8"/>
  <c r="AC211" i="8"/>
  <c r="AC186" i="8"/>
  <c r="AC190" i="8"/>
  <c r="AC252" i="8"/>
  <c r="AC124" i="8"/>
  <c r="AC228" i="8"/>
  <c r="AC274" i="8"/>
  <c r="AC146" i="8"/>
  <c r="AC189" i="8"/>
  <c r="AC188" i="8"/>
  <c r="AC253" i="8"/>
  <c r="AC125" i="8"/>
  <c r="AC275" i="8"/>
  <c r="AC272" i="8"/>
  <c r="AC145" i="8"/>
  <c r="AC103" i="8"/>
  <c r="AC78" i="8"/>
  <c r="AC154" i="8"/>
  <c r="AC261" i="8"/>
  <c r="AC77" i="8"/>
  <c r="AC76" i="8"/>
  <c r="AC75" i="8"/>
  <c r="AC74" i="8"/>
  <c r="AC73" i="8"/>
  <c r="AC72" i="8"/>
  <c r="AC71" i="8"/>
  <c r="AC70" i="8"/>
  <c r="AC69" i="8"/>
  <c r="AC98" i="8"/>
  <c r="AC97" i="8"/>
  <c r="AC96" i="8"/>
  <c r="AC94" i="8"/>
  <c r="AC93" i="8"/>
  <c r="AC92" i="8"/>
  <c r="AC90" i="8"/>
  <c r="AC89" i="8"/>
  <c r="AC111" i="8"/>
  <c r="AC132" i="8"/>
  <c r="AC175" i="8"/>
  <c r="AC218" i="8"/>
  <c r="AC163" i="8"/>
  <c r="AC162" i="8"/>
  <c r="AC161" i="8"/>
  <c r="AC160" i="8"/>
  <c r="AC159" i="8"/>
  <c r="AC158" i="8"/>
  <c r="AC157" i="8"/>
  <c r="AC156" i="8"/>
  <c r="AC155" i="8"/>
  <c r="AC271" i="8"/>
  <c r="AC270" i="8"/>
  <c r="AC269" i="8"/>
  <c r="AC268" i="8"/>
  <c r="AC267" i="8"/>
  <c r="AC266" i="8"/>
  <c r="AC265" i="8"/>
  <c r="AC264" i="8"/>
  <c r="AC263" i="8"/>
  <c r="AC262" i="8"/>
  <c r="AC68" i="8"/>
  <c r="AC99" i="8"/>
  <c r="AC95" i="8"/>
  <c r="AC91" i="8"/>
  <c r="AC121" i="8"/>
  <c r="AC120" i="8"/>
  <c r="AC119" i="8"/>
  <c r="AC118" i="8"/>
  <c r="AC117" i="8"/>
  <c r="AC116" i="8"/>
  <c r="AC115" i="8"/>
  <c r="AC114" i="8"/>
  <c r="AC113" i="8"/>
  <c r="AC112" i="8"/>
  <c r="AC142" i="8"/>
  <c r="AC141" i="8"/>
  <c r="AC140" i="8"/>
  <c r="AC139" i="8"/>
  <c r="AC138" i="8"/>
  <c r="AC137" i="8"/>
  <c r="AC136" i="8"/>
  <c r="AC135" i="8"/>
  <c r="AC134" i="8"/>
  <c r="AC133" i="8"/>
  <c r="AC185" i="8"/>
  <c r="AC184" i="8"/>
  <c r="AC183" i="8"/>
  <c r="AC182" i="8"/>
  <c r="AC181" i="8"/>
  <c r="AC180" i="8"/>
  <c r="AC179" i="8"/>
  <c r="AC178" i="8"/>
  <c r="AC177" i="8"/>
  <c r="AC176" i="8"/>
  <c r="AC207" i="8"/>
  <c r="AC206" i="8"/>
  <c r="AC205" i="8"/>
  <c r="AC204" i="8"/>
  <c r="AC203" i="8"/>
  <c r="AC202" i="8"/>
  <c r="AC201" i="8"/>
  <c r="AC200" i="8"/>
  <c r="AC199" i="8"/>
  <c r="AC198" i="8"/>
  <c r="AC197" i="8"/>
  <c r="AC227" i="8"/>
  <c r="AC226" i="8"/>
  <c r="AC225" i="8"/>
  <c r="AC224" i="8"/>
  <c r="AC223" i="8"/>
  <c r="AC222" i="8"/>
  <c r="AC221" i="8"/>
  <c r="AC220" i="8"/>
  <c r="AC219" i="8"/>
  <c r="AC250" i="8"/>
  <c r="AC249" i="8"/>
  <c r="AC248" i="8"/>
  <c r="AC247" i="8"/>
  <c r="AC246" i="8"/>
  <c r="AC245" i="8"/>
  <c r="AC244" i="8"/>
  <c r="AC243" i="8"/>
  <c r="AC242" i="8"/>
  <c r="AC241" i="8"/>
  <c r="AC240" i="8"/>
  <c r="AO271" i="13"/>
  <c r="AM271" i="13"/>
  <c r="AG271" i="13"/>
  <c r="S271" i="13"/>
  <c r="AN271" i="13"/>
  <c r="AD271" i="13"/>
  <c r="R271" i="13"/>
  <c r="AK275" i="13"/>
  <c r="AR275" i="8"/>
  <c r="AR272" i="8"/>
  <c r="AR190" i="8"/>
  <c r="AR187" i="8"/>
  <c r="AR271" i="8"/>
  <c r="AR276" i="8"/>
  <c r="AR189" i="8"/>
  <c r="AR273" i="8"/>
  <c r="AR186" i="8"/>
  <c r="AR274" i="8"/>
  <c r="AR188" i="8"/>
  <c r="AR185" i="8"/>
  <c r="AR229" i="8"/>
  <c r="AR230" i="8"/>
  <c r="AR231" i="8"/>
  <c r="AR232" i="8"/>
  <c r="AR208" i="8"/>
  <c r="AR209" i="8"/>
  <c r="AR210" i="8"/>
  <c r="AR211" i="8"/>
  <c r="AR212" i="8"/>
  <c r="AR228" i="8"/>
  <c r="AR144" i="8"/>
  <c r="AR252" i="8"/>
  <c r="AR124" i="8"/>
  <c r="AR168" i="8"/>
  <c r="AR145" i="8"/>
  <c r="AR255" i="8"/>
  <c r="AR251" i="8"/>
  <c r="AR123" i="8"/>
  <c r="AR83" i="8"/>
  <c r="AR81" i="8"/>
  <c r="AR79" i="8"/>
  <c r="AR167" i="8"/>
  <c r="AR166" i="8"/>
  <c r="AR146" i="8"/>
  <c r="AR233" i="8"/>
  <c r="AR103" i="8"/>
  <c r="AR101" i="8"/>
  <c r="AR254" i="8"/>
  <c r="AR126" i="8"/>
  <c r="AR122" i="8"/>
  <c r="AR82" i="8"/>
  <c r="AR80" i="8"/>
  <c r="AR165" i="8"/>
  <c r="AR169" i="8"/>
  <c r="AR147" i="8"/>
  <c r="AR143" i="8"/>
  <c r="AR104" i="8"/>
  <c r="AR102" i="8"/>
  <c r="AR100" i="8"/>
  <c r="AR253" i="8"/>
  <c r="AR125" i="8"/>
  <c r="AR78" i="8"/>
  <c r="AR121" i="8"/>
  <c r="AR120" i="8"/>
  <c r="AR118" i="8"/>
  <c r="AR116" i="8"/>
  <c r="AR114" i="8"/>
  <c r="AR112" i="8"/>
  <c r="AR111" i="8"/>
  <c r="AR141" i="8"/>
  <c r="AR139" i="8"/>
  <c r="AR137" i="8"/>
  <c r="AR135" i="8"/>
  <c r="AR133" i="8"/>
  <c r="AR132" i="8"/>
  <c r="AR184" i="8"/>
  <c r="AR182" i="8"/>
  <c r="AR180" i="8"/>
  <c r="AR178" i="8"/>
  <c r="AR176" i="8"/>
  <c r="AR175" i="8"/>
  <c r="AR206" i="8"/>
  <c r="AR204" i="8"/>
  <c r="AR202" i="8"/>
  <c r="AR200" i="8"/>
  <c r="AR198" i="8"/>
  <c r="AR197" i="8"/>
  <c r="AR226" i="8"/>
  <c r="AR224" i="8"/>
  <c r="AR222" i="8"/>
  <c r="AR220" i="8"/>
  <c r="AR250" i="8"/>
  <c r="AR248" i="8"/>
  <c r="AR246" i="8"/>
  <c r="AR244" i="8"/>
  <c r="AR242" i="8"/>
  <c r="AR162" i="8"/>
  <c r="AR160" i="8"/>
  <c r="AR158" i="8"/>
  <c r="AR156" i="8"/>
  <c r="AR270" i="8"/>
  <c r="AR268" i="8"/>
  <c r="AR266" i="8"/>
  <c r="AR264" i="8"/>
  <c r="AR262" i="8"/>
  <c r="AR261" i="8"/>
  <c r="AR77" i="8"/>
  <c r="AR76" i="8"/>
  <c r="AR75" i="8"/>
  <c r="AR74" i="8"/>
  <c r="AR73" i="8"/>
  <c r="AR72" i="8"/>
  <c r="AR71" i="8"/>
  <c r="AR70" i="8"/>
  <c r="AR69" i="8"/>
  <c r="AR68" i="8"/>
  <c r="AR99" i="8"/>
  <c r="AR98" i="8"/>
  <c r="AR97" i="8"/>
  <c r="AR96" i="8"/>
  <c r="AR95" i="8"/>
  <c r="AR94" i="8"/>
  <c r="AR93" i="8"/>
  <c r="AR92" i="8"/>
  <c r="AR91" i="8"/>
  <c r="AR90" i="8"/>
  <c r="AR89" i="8"/>
  <c r="AR119" i="8"/>
  <c r="AR117" i="8"/>
  <c r="AR115" i="8"/>
  <c r="AR113" i="8"/>
  <c r="AR142" i="8"/>
  <c r="AR140" i="8"/>
  <c r="AR138" i="8"/>
  <c r="AR136" i="8"/>
  <c r="AR134" i="8"/>
  <c r="AR164" i="8"/>
  <c r="AR183" i="8"/>
  <c r="AR181" i="8"/>
  <c r="AR179" i="8"/>
  <c r="AR177" i="8"/>
  <c r="AR207" i="8"/>
  <c r="AR205" i="8"/>
  <c r="AR203" i="8"/>
  <c r="AR201" i="8"/>
  <c r="AR199" i="8"/>
  <c r="AR227" i="8"/>
  <c r="AR225" i="8"/>
  <c r="AR223" i="8"/>
  <c r="AR221" i="8"/>
  <c r="AR219" i="8"/>
  <c r="AR218" i="8"/>
  <c r="AR249" i="8"/>
  <c r="AR247" i="8"/>
  <c r="AR245" i="8"/>
  <c r="AR243" i="8"/>
  <c r="AR241" i="8"/>
  <c r="AR240" i="8"/>
  <c r="AR163" i="8"/>
  <c r="AR161" i="8"/>
  <c r="AR159" i="8"/>
  <c r="AR157" i="8"/>
  <c r="AR155" i="8"/>
  <c r="AR154" i="8"/>
  <c r="AR269" i="8"/>
  <c r="AR267" i="8"/>
  <c r="AR265" i="8"/>
  <c r="AR263" i="8"/>
  <c r="W275" i="13"/>
  <c r="AD229" i="8"/>
  <c r="AD231" i="8"/>
  <c r="AD188" i="8"/>
  <c r="AD187" i="8"/>
  <c r="AD274" i="8"/>
  <c r="AD273" i="8"/>
  <c r="AD144" i="8"/>
  <c r="AD253" i="8"/>
  <c r="AD125" i="8"/>
  <c r="AD232" i="8"/>
  <c r="AD209" i="8"/>
  <c r="AD211" i="8"/>
  <c r="AD186" i="8"/>
  <c r="AD190" i="8"/>
  <c r="AD189" i="8"/>
  <c r="AD166" i="8"/>
  <c r="AD272" i="8"/>
  <c r="AD147" i="8"/>
  <c r="AD143" i="8"/>
  <c r="AD104" i="8"/>
  <c r="AD102" i="8"/>
  <c r="AD100" i="8"/>
  <c r="AD254" i="8"/>
  <c r="AD126" i="8"/>
  <c r="AD122" i="8"/>
  <c r="AD82" i="8"/>
  <c r="AD80" i="8"/>
  <c r="AD230" i="8"/>
  <c r="AD165" i="8"/>
  <c r="AD169" i="8"/>
  <c r="AD168" i="8"/>
  <c r="AD228" i="8"/>
  <c r="AD146" i="8"/>
  <c r="AD233" i="8"/>
  <c r="AD103" i="8"/>
  <c r="AD101" i="8"/>
  <c r="AD255" i="8"/>
  <c r="AD251" i="8"/>
  <c r="AD123" i="8"/>
  <c r="AD83" i="8"/>
  <c r="AD81" i="8"/>
  <c r="AD79" i="8"/>
  <c r="AD208" i="8"/>
  <c r="AD210" i="8"/>
  <c r="AD212" i="8"/>
  <c r="AD167" i="8"/>
  <c r="AD276" i="8"/>
  <c r="AD275" i="8"/>
  <c r="AD145" i="8"/>
  <c r="AD252" i="8"/>
  <c r="AD124" i="8"/>
  <c r="AD78" i="8"/>
  <c r="AD121" i="8"/>
  <c r="AD120" i="8"/>
  <c r="AD118" i="8"/>
  <c r="AD116" i="8"/>
  <c r="AD114" i="8"/>
  <c r="AD112" i="8"/>
  <c r="AD111" i="8"/>
  <c r="AD141" i="8"/>
  <c r="AD139" i="8"/>
  <c r="AD137" i="8"/>
  <c r="AD135" i="8"/>
  <c r="AD133" i="8"/>
  <c r="AD132" i="8"/>
  <c r="AD184" i="8"/>
  <c r="AD182" i="8"/>
  <c r="AD180" i="8"/>
  <c r="AD178" i="8"/>
  <c r="AD176" i="8"/>
  <c r="AD175" i="8"/>
  <c r="AD206" i="8"/>
  <c r="AD204" i="8"/>
  <c r="AD202" i="8"/>
  <c r="AD200" i="8"/>
  <c r="AD198" i="8"/>
  <c r="AD197" i="8"/>
  <c r="AD226" i="8"/>
  <c r="AD224" i="8"/>
  <c r="AD222" i="8"/>
  <c r="AD220" i="8"/>
  <c r="AD250" i="8"/>
  <c r="AD248" i="8"/>
  <c r="AD246" i="8"/>
  <c r="AD244" i="8"/>
  <c r="AD242" i="8"/>
  <c r="AD162" i="8"/>
  <c r="AD160" i="8"/>
  <c r="AD158" i="8"/>
  <c r="AD156" i="8"/>
  <c r="AD270" i="8"/>
  <c r="AD268" i="8"/>
  <c r="AD266" i="8"/>
  <c r="AD264" i="8"/>
  <c r="AD262" i="8"/>
  <c r="AD261" i="8"/>
  <c r="AD77" i="8"/>
  <c r="AD76" i="8"/>
  <c r="AD75" i="8"/>
  <c r="AD74" i="8"/>
  <c r="AD73" i="8"/>
  <c r="AD72" i="8"/>
  <c r="AD71" i="8"/>
  <c r="AD70" i="8"/>
  <c r="AD69" i="8"/>
  <c r="AD68" i="8"/>
  <c r="AD99" i="8"/>
  <c r="AD98" i="8"/>
  <c r="AD97" i="8"/>
  <c r="AD96" i="8"/>
  <c r="AD95" i="8"/>
  <c r="AD94" i="8"/>
  <c r="AD93" i="8"/>
  <c r="AD92" i="8"/>
  <c r="AD91" i="8"/>
  <c r="AD90" i="8"/>
  <c r="AD89" i="8"/>
  <c r="AD119" i="8"/>
  <c r="AD117" i="8"/>
  <c r="AD115" i="8"/>
  <c r="AD113" i="8"/>
  <c r="AD142" i="8"/>
  <c r="AD140" i="8"/>
  <c r="AD138" i="8"/>
  <c r="AD136" i="8"/>
  <c r="AD134" i="8"/>
  <c r="AD164" i="8"/>
  <c r="AD185" i="8"/>
  <c r="AD183" i="8"/>
  <c r="AD181" i="8"/>
  <c r="AD179" i="8"/>
  <c r="AD177" i="8"/>
  <c r="AD207" i="8"/>
  <c r="AD205" i="8"/>
  <c r="AD203" i="8"/>
  <c r="AD201" i="8"/>
  <c r="AD199" i="8"/>
  <c r="AD227" i="8"/>
  <c r="AD225" i="8"/>
  <c r="AD223" i="8"/>
  <c r="AD221" i="8"/>
  <c r="AD219" i="8"/>
  <c r="AD218" i="8"/>
  <c r="AD249" i="8"/>
  <c r="AD247" i="8"/>
  <c r="AD245" i="8"/>
  <c r="AD243" i="8"/>
  <c r="AD241" i="8"/>
  <c r="AD240" i="8"/>
  <c r="AD163" i="8"/>
  <c r="AD161" i="8"/>
  <c r="AD159" i="8"/>
  <c r="AD157" i="8"/>
  <c r="AD155" i="8"/>
  <c r="AD154" i="8"/>
  <c r="AD271" i="8"/>
  <c r="AD269" i="8"/>
  <c r="AD267" i="8"/>
  <c r="AD265" i="8"/>
  <c r="AD263" i="8"/>
  <c r="AV275" i="13"/>
  <c r="BC188" i="8"/>
  <c r="BC166" i="8"/>
  <c r="BC187" i="8"/>
  <c r="BC165" i="8"/>
  <c r="BC169" i="8"/>
  <c r="BC255" i="8"/>
  <c r="BC251" i="8"/>
  <c r="BC123" i="8"/>
  <c r="BC83" i="8"/>
  <c r="BC81" i="8"/>
  <c r="BC79" i="8"/>
  <c r="BC272" i="8"/>
  <c r="BC147" i="8"/>
  <c r="BC143" i="8"/>
  <c r="BC101" i="8"/>
  <c r="BC186" i="8"/>
  <c r="BC190" i="8"/>
  <c r="BC168" i="8"/>
  <c r="BC229" i="8"/>
  <c r="BC231" i="8"/>
  <c r="BC208" i="8"/>
  <c r="BC210" i="8"/>
  <c r="BC212" i="8"/>
  <c r="BC189" i="8"/>
  <c r="BC254" i="8"/>
  <c r="BC126" i="8"/>
  <c r="BC122" i="8"/>
  <c r="BC82" i="8"/>
  <c r="BC80" i="8"/>
  <c r="BC275" i="8"/>
  <c r="BC146" i="8"/>
  <c r="BC253" i="8"/>
  <c r="BC125" i="8"/>
  <c r="BC276" i="8"/>
  <c r="BC273" i="8"/>
  <c r="BC145" i="8"/>
  <c r="BC103" i="8"/>
  <c r="BC228" i="8"/>
  <c r="BC230" i="8"/>
  <c r="BC232" i="8"/>
  <c r="BC209" i="8"/>
  <c r="BC211" i="8"/>
  <c r="BC167" i="8"/>
  <c r="BC252" i="8"/>
  <c r="BC124" i="8"/>
  <c r="BC274" i="8"/>
  <c r="BC233" i="8"/>
  <c r="BC144" i="8"/>
  <c r="BC104" i="8"/>
  <c r="BC102" i="8"/>
  <c r="BC100" i="8"/>
  <c r="BC78" i="8"/>
  <c r="BC154" i="8"/>
  <c r="BC261" i="8"/>
  <c r="BC77" i="8"/>
  <c r="BC76" i="8"/>
  <c r="BC75" i="8"/>
  <c r="BC74" i="8"/>
  <c r="BC73" i="8"/>
  <c r="BC72" i="8"/>
  <c r="BC71" i="8"/>
  <c r="BC70" i="8"/>
  <c r="BC69" i="8"/>
  <c r="BC98" i="8"/>
  <c r="BC97" i="8"/>
  <c r="BC96" i="8"/>
  <c r="BC94" i="8"/>
  <c r="BC93" i="8"/>
  <c r="BC92" i="8"/>
  <c r="BC90" i="8"/>
  <c r="BC89" i="8"/>
  <c r="BC111" i="8"/>
  <c r="BC132" i="8"/>
  <c r="BC175" i="8"/>
  <c r="BC197" i="8"/>
  <c r="BC218" i="8"/>
  <c r="BC240" i="8"/>
  <c r="BC163" i="8"/>
  <c r="BC162" i="8"/>
  <c r="BC161" i="8"/>
  <c r="BC160" i="8"/>
  <c r="BC159" i="8"/>
  <c r="BC158" i="8"/>
  <c r="BC157" i="8"/>
  <c r="BC156" i="8"/>
  <c r="BC155" i="8"/>
  <c r="BC185" i="8"/>
  <c r="BC270" i="8"/>
  <c r="BC269" i="8"/>
  <c r="BC268" i="8"/>
  <c r="BC267" i="8"/>
  <c r="BC266" i="8"/>
  <c r="BC265" i="8"/>
  <c r="BC264" i="8"/>
  <c r="BC263" i="8"/>
  <c r="BC262" i="8"/>
  <c r="BC68" i="8"/>
  <c r="BC99" i="8"/>
  <c r="BC95" i="8"/>
  <c r="BC91" i="8"/>
  <c r="BC121" i="8"/>
  <c r="BC120" i="8"/>
  <c r="BC119" i="8"/>
  <c r="BC118" i="8"/>
  <c r="BC117" i="8"/>
  <c r="BC116" i="8"/>
  <c r="BC115" i="8"/>
  <c r="BC114" i="8"/>
  <c r="BC113" i="8"/>
  <c r="BC112" i="8"/>
  <c r="BC142" i="8"/>
  <c r="BC141" i="8"/>
  <c r="BC140" i="8"/>
  <c r="BC139" i="8"/>
  <c r="BC138" i="8"/>
  <c r="BC137" i="8"/>
  <c r="BC136" i="8"/>
  <c r="BC135" i="8"/>
  <c r="BC134" i="8"/>
  <c r="BC133" i="8"/>
  <c r="BC164" i="8"/>
  <c r="BC184" i="8"/>
  <c r="BC183" i="8"/>
  <c r="BC182" i="8"/>
  <c r="BC181" i="8"/>
  <c r="BC180" i="8"/>
  <c r="BC179" i="8"/>
  <c r="BC178" i="8"/>
  <c r="BC177" i="8"/>
  <c r="BC176" i="8"/>
  <c r="BC207" i="8"/>
  <c r="BC206" i="8"/>
  <c r="BC205" i="8"/>
  <c r="BC204" i="8"/>
  <c r="BC203" i="8"/>
  <c r="BC202" i="8"/>
  <c r="BC201" i="8"/>
  <c r="BC200" i="8"/>
  <c r="BC199" i="8"/>
  <c r="BC198" i="8"/>
  <c r="BC227" i="8"/>
  <c r="BC226" i="8"/>
  <c r="BC225" i="8"/>
  <c r="BC224" i="8"/>
  <c r="BC223" i="8"/>
  <c r="BC222" i="8"/>
  <c r="BC221" i="8"/>
  <c r="BC220" i="8"/>
  <c r="BC219" i="8"/>
  <c r="BC250" i="8"/>
  <c r="BC249" i="8"/>
  <c r="BC248" i="8"/>
  <c r="BC247" i="8"/>
  <c r="BC246" i="8"/>
  <c r="BC245" i="8"/>
  <c r="BC244" i="8"/>
  <c r="BC243" i="8"/>
  <c r="BC242" i="8"/>
  <c r="BC241" i="8"/>
  <c r="BC271" i="8"/>
  <c r="AL275" i="13"/>
  <c r="AS186" i="8"/>
  <c r="AS190" i="8"/>
  <c r="AS168" i="8"/>
  <c r="AS229" i="8"/>
  <c r="AS231" i="8"/>
  <c r="AS208" i="8"/>
  <c r="AS210" i="8"/>
  <c r="AS212" i="8"/>
  <c r="AS189" i="8"/>
  <c r="AS167" i="8"/>
  <c r="AS254" i="8"/>
  <c r="AS126" i="8"/>
  <c r="AS122" i="8"/>
  <c r="AS82" i="8"/>
  <c r="AS80" i="8"/>
  <c r="AS274" i="8"/>
  <c r="AS233" i="8"/>
  <c r="AS144" i="8"/>
  <c r="AS100" i="8"/>
  <c r="AS188" i="8"/>
  <c r="AS166" i="8"/>
  <c r="AS187" i="8"/>
  <c r="AS255" i="8"/>
  <c r="AS251" i="8"/>
  <c r="AS123" i="8"/>
  <c r="AS83" i="8"/>
  <c r="AS81" i="8"/>
  <c r="AS79" i="8"/>
  <c r="AS272" i="8"/>
  <c r="AS147" i="8"/>
  <c r="AS143" i="8"/>
  <c r="AS103" i="8"/>
  <c r="AS101" i="8"/>
  <c r="AS230" i="8"/>
  <c r="AS232" i="8"/>
  <c r="AS209" i="8"/>
  <c r="AS211" i="8"/>
  <c r="AS252" i="8"/>
  <c r="AS124" i="8"/>
  <c r="AS228" i="8"/>
  <c r="AS275" i="8"/>
  <c r="AS146" i="8"/>
  <c r="AS104" i="8"/>
  <c r="AS102" i="8"/>
  <c r="AS165" i="8"/>
  <c r="AS169" i="8"/>
  <c r="AS253" i="8"/>
  <c r="AS125" i="8"/>
  <c r="AS276" i="8"/>
  <c r="AS273" i="8"/>
  <c r="AS145" i="8"/>
  <c r="AS78" i="8"/>
  <c r="AS154" i="8"/>
  <c r="AS261" i="8"/>
  <c r="AS77" i="8"/>
  <c r="AS76" i="8"/>
  <c r="AS75" i="8"/>
  <c r="AS74" i="8"/>
  <c r="AS73" i="8"/>
  <c r="AS72" i="8"/>
  <c r="AS71" i="8"/>
  <c r="AS70" i="8"/>
  <c r="AS69" i="8"/>
  <c r="AS99" i="8"/>
  <c r="AS97" i="8"/>
  <c r="AS96" i="8"/>
  <c r="AS95" i="8"/>
  <c r="AS93" i="8"/>
  <c r="AS92" i="8"/>
  <c r="AS91" i="8"/>
  <c r="AS90" i="8"/>
  <c r="AS89" i="8"/>
  <c r="AS111" i="8"/>
  <c r="AS132" i="8"/>
  <c r="AS175" i="8"/>
  <c r="AS197" i="8"/>
  <c r="AS218" i="8"/>
  <c r="AS240" i="8"/>
  <c r="AS163" i="8"/>
  <c r="AS162" i="8"/>
  <c r="AS161" i="8"/>
  <c r="AS160" i="8"/>
  <c r="AS159" i="8"/>
  <c r="AS158" i="8"/>
  <c r="AS157" i="8"/>
  <c r="AS156" i="8"/>
  <c r="AS155" i="8"/>
  <c r="AS185" i="8"/>
  <c r="AS270" i="8"/>
  <c r="AS269" i="8"/>
  <c r="AS268" i="8"/>
  <c r="AS267" i="8"/>
  <c r="AS266" i="8"/>
  <c r="AS265" i="8"/>
  <c r="AS264" i="8"/>
  <c r="AS263" i="8"/>
  <c r="AS262" i="8"/>
  <c r="AS68" i="8"/>
  <c r="AS98" i="8"/>
  <c r="AS94" i="8"/>
  <c r="AS121" i="8"/>
  <c r="AS120" i="8"/>
  <c r="AS119" i="8"/>
  <c r="AS118" i="8"/>
  <c r="AS117" i="8"/>
  <c r="AS116" i="8"/>
  <c r="AS115" i="8"/>
  <c r="AS114" i="8"/>
  <c r="AS113" i="8"/>
  <c r="AS112" i="8"/>
  <c r="AS142" i="8"/>
  <c r="AS141" i="8"/>
  <c r="AS140" i="8"/>
  <c r="AS139" i="8"/>
  <c r="AS138" i="8"/>
  <c r="AS137" i="8"/>
  <c r="AS136" i="8"/>
  <c r="AS135" i="8"/>
  <c r="AS134" i="8"/>
  <c r="AS133" i="8"/>
  <c r="AS164" i="8"/>
  <c r="AS184" i="8"/>
  <c r="AS183" i="8"/>
  <c r="AS182" i="8"/>
  <c r="AS181" i="8"/>
  <c r="AS180" i="8"/>
  <c r="AS179" i="8"/>
  <c r="AS178" i="8"/>
  <c r="AS177" i="8"/>
  <c r="AS176" i="8"/>
  <c r="AS207" i="8"/>
  <c r="AS206" i="8"/>
  <c r="AS205" i="8"/>
  <c r="AS204" i="8"/>
  <c r="AS203" i="8"/>
  <c r="AS202" i="8"/>
  <c r="AS201" i="8"/>
  <c r="AS200" i="8"/>
  <c r="AS199" i="8"/>
  <c r="AS198" i="8"/>
  <c r="AS227" i="8"/>
  <c r="AS226" i="8"/>
  <c r="AS225" i="8"/>
  <c r="AS224" i="8"/>
  <c r="AS223" i="8"/>
  <c r="AS222" i="8"/>
  <c r="AS221" i="8"/>
  <c r="AS220" i="8"/>
  <c r="AS219" i="8"/>
  <c r="AS250" i="8"/>
  <c r="AS249" i="8"/>
  <c r="AS248" i="8"/>
  <c r="AS247" i="8"/>
  <c r="AS246" i="8"/>
  <c r="AS245" i="8"/>
  <c r="AS244" i="8"/>
  <c r="AS243" i="8"/>
  <c r="AS242" i="8"/>
  <c r="AS241" i="8"/>
  <c r="AS271" i="8"/>
  <c r="AB275" i="13"/>
  <c r="AI189" i="8"/>
  <c r="AI188" i="8"/>
  <c r="AI255" i="8"/>
  <c r="AI251" i="8"/>
  <c r="AI124" i="8"/>
  <c r="AI83" i="8"/>
  <c r="AI81" i="8"/>
  <c r="AI79" i="8"/>
  <c r="AI276" i="8"/>
  <c r="AI147" i="8"/>
  <c r="AI143" i="8"/>
  <c r="AI103" i="8"/>
  <c r="AI101" i="8"/>
  <c r="AI187" i="8"/>
  <c r="AI230" i="8"/>
  <c r="AI232" i="8"/>
  <c r="AI209" i="8"/>
  <c r="AI211" i="8"/>
  <c r="AI186" i="8"/>
  <c r="AI190" i="8"/>
  <c r="AI167" i="8"/>
  <c r="AI254" i="8"/>
  <c r="AI122" i="8"/>
  <c r="AI123" i="8"/>
  <c r="AI82" i="8"/>
  <c r="AI80" i="8"/>
  <c r="AI273" i="8"/>
  <c r="AI233" i="8"/>
  <c r="AI144" i="8"/>
  <c r="AI100" i="8"/>
  <c r="AI166" i="8"/>
  <c r="AI165" i="8"/>
  <c r="AI169" i="8"/>
  <c r="AI253" i="8"/>
  <c r="AI126" i="8"/>
  <c r="AI275" i="8"/>
  <c r="AI272" i="8"/>
  <c r="AI145" i="8"/>
  <c r="AI168" i="8"/>
  <c r="AI229" i="8"/>
  <c r="AI231" i="8"/>
  <c r="AI208" i="8"/>
  <c r="AI210" i="8"/>
  <c r="AI212" i="8"/>
  <c r="AI252" i="8"/>
  <c r="AI125" i="8"/>
  <c r="AI228" i="8"/>
  <c r="AI274" i="8"/>
  <c r="AI146" i="8"/>
  <c r="AI104" i="8"/>
  <c r="AI102" i="8"/>
  <c r="AI78" i="8"/>
  <c r="AI154" i="8"/>
  <c r="AI261" i="8"/>
  <c r="AI77" i="8"/>
  <c r="AI76" i="8"/>
  <c r="AI75" i="8"/>
  <c r="AI74" i="8"/>
  <c r="AI73" i="8"/>
  <c r="AI72" i="8"/>
  <c r="AI71" i="8"/>
  <c r="AI70" i="8"/>
  <c r="AI69" i="8"/>
  <c r="AI99" i="8"/>
  <c r="AI97" i="8"/>
  <c r="AI96" i="8"/>
  <c r="AI95" i="8"/>
  <c r="AI93" i="8"/>
  <c r="AI92" i="8"/>
  <c r="AI90" i="8"/>
  <c r="AI89" i="8"/>
  <c r="AI111" i="8"/>
  <c r="AI132" i="8"/>
  <c r="AI175" i="8"/>
  <c r="AI197" i="8"/>
  <c r="AI218" i="8"/>
  <c r="AI240" i="8"/>
  <c r="AI163" i="8"/>
  <c r="AI162" i="8"/>
  <c r="AI161" i="8"/>
  <c r="AI160" i="8"/>
  <c r="AI159" i="8"/>
  <c r="AI158" i="8"/>
  <c r="AI157" i="8"/>
  <c r="AI156" i="8"/>
  <c r="AI155" i="8"/>
  <c r="AI271" i="8"/>
  <c r="AI270" i="8"/>
  <c r="AI269" i="8"/>
  <c r="AI268" i="8"/>
  <c r="AI267" i="8"/>
  <c r="AI266" i="8"/>
  <c r="AI265" i="8"/>
  <c r="AI264" i="8"/>
  <c r="AI263" i="8"/>
  <c r="AI262" i="8"/>
  <c r="AI68" i="8"/>
  <c r="AI98" i="8"/>
  <c r="AI94" i="8"/>
  <c r="AI91" i="8"/>
  <c r="AI121" i="8"/>
  <c r="AI120" i="8"/>
  <c r="AI119" i="8"/>
  <c r="AI118" i="8"/>
  <c r="AI117" i="8"/>
  <c r="AI116" i="8"/>
  <c r="AI115" i="8"/>
  <c r="AI114" i="8"/>
  <c r="AI113" i="8"/>
  <c r="AI112" i="8"/>
  <c r="AI142" i="8"/>
  <c r="AI141" i="8"/>
  <c r="AI140" i="8"/>
  <c r="AI139" i="8"/>
  <c r="AI138" i="8"/>
  <c r="AI137" i="8"/>
  <c r="AI136" i="8"/>
  <c r="AI135" i="8"/>
  <c r="AI134" i="8"/>
  <c r="AI133" i="8"/>
  <c r="AI164" i="8"/>
  <c r="AI185" i="8"/>
  <c r="AI184" i="8"/>
  <c r="AI183" i="8"/>
  <c r="AI182" i="8"/>
  <c r="AI181" i="8"/>
  <c r="AI180" i="8"/>
  <c r="AI179" i="8"/>
  <c r="AI178" i="8"/>
  <c r="AI177" i="8"/>
  <c r="AI176" i="8"/>
  <c r="AI207" i="8"/>
  <c r="AI206" i="8"/>
  <c r="AI205" i="8"/>
  <c r="AI204" i="8"/>
  <c r="AI203" i="8"/>
  <c r="AI202" i="8"/>
  <c r="AI201" i="8"/>
  <c r="AI200" i="8"/>
  <c r="AI199" i="8"/>
  <c r="AI198" i="8"/>
  <c r="AI227" i="8"/>
  <c r="AI226" i="8"/>
  <c r="AI225" i="8"/>
  <c r="AI224" i="8"/>
  <c r="AI223" i="8"/>
  <c r="AI222" i="8"/>
  <c r="AI221" i="8"/>
  <c r="AI220" i="8"/>
  <c r="AI219" i="8"/>
  <c r="AI250" i="8"/>
  <c r="AI249" i="8"/>
  <c r="AI248" i="8"/>
  <c r="AI247" i="8"/>
  <c r="AI246" i="8"/>
  <c r="AI245" i="8"/>
  <c r="AI244" i="8"/>
  <c r="AI243" i="8"/>
  <c r="AI242" i="8"/>
  <c r="AI241" i="8"/>
  <c r="AS275" i="13"/>
  <c r="AZ228" i="8"/>
  <c r="AZ229" i="8"/>
  <c r="AZ230" i="8"/>
  <c r="AZ231" i="8"/>
  <c r="AZ232" i="8"/>
  <c r="AZ208" i="8"/>
  <c r="AZ209" i="8"/>
  <c r="AZ210" i="8"/>
  <c r="AZ211" i="8"/>
  <c r="AZ212" i="8"/>
  <c r="AZ189" i="8"/>
  <c r="AZ188" i="8"/>
  <c r="AZ275" i="8"/>
  <c r="AZ272" i="8"/>
  <c r="AZ144" i="8"/>
  <c r="AZ252" i="8"/>
  <c r="AZ124" i="8"/>
  <c r="AZ187" i="8"/>
  <c r="AZ186" i="8"/>
  <c r="AZ190" i="8"/>
  <c r="AZ168" i="8"/>
  <c r="AZ274" i="8"/>
  <c r="AZ145" i="8"/>
  <c r="AZ255" i="8"/>
  <c r="AZ251" i="8"/>
  <c r="AZ123" i="8"/>
  <c r="AZ83" i="8"/>
  <c r="AZ81" i="8"/>
  <c r="AZ79" i="8"/>
  <c r="AZ167" i="8"/>
  <c r="AZ166" i="8"/>
  <c r="AZ276" i="8"/>
  <c r="AZ146" i="8"/>
  <c r="AZ233" i="8"/>
  <c r="AZ103" i="8"/>
  <c r="AZ101" i="8"/>
  <c r="AZ254" i="8"/>
  <c r="AZ126" i="8"/>
  <c r="AZ122" i="8"/>
  <c r="AZ82" i="8"/>
  <c r="AZ80" i="8"/>
  <c r="AZ165" i="8"/>
  <c r="AZ169" i="8"/>
  <c r="AZ273" i="8"/>
  <c r="AZ147" i="8"/>
  <c r="AZ143" i="8"/>
  <c r="AZ104" i="8"/>
  <c r="AZ102" i="8"/>
  <c r="AZ100" i="8"/>
  <c r="AZ253" i="8"/>
  <c r="AZ125" i="8"/>
  <c r="AZ78" i="8"/>
  <c r="AZ68" i="8"/>
  <c r="AZ89" i="8"/>
  <c r="AZ121" i="8"/>
  <c r="AZ120" i="8"/>
  <c r="AZ118" i="8"/>
  <c r="AZ116" i="8"/>
  <c r="AZ114" i="8"/>
  <c r="AZ112" i="8"/>
  <c r="AZ111" i="8"/>
  <c r="AZ141" i="8"/>
  <c r="AZ139" i="8"/>
  <c r="AZ137" i="8"/>
  <c r="AZ135" i="8"/>
  <c r="AZ133" i="8"/>
  <c r="AZ132" i="8"/>
  <c r="AZ184" i="8"/>
  <c r="AZ182" i="8"/>
  <c r="AZ180" i="8"/>
  <c r="AZ178" i="8"/>
  <c r="AZ176" i="8"/>
  <c r="AZ175" i="8"/>
  <c r="AZ206" i="8"/>
  <c r="AZ204" i="8"/>
  <c r="AZ202" i="8"/>
  <c r="AZ200" i="8"/>
  <c r="AZ198" i="8"/>
  <c r="AZ197" i="8"/>
  <c r="AZ226" i="8"/>
  <c r="AZ224" i="8"/>
  <c r="AZ222" i="8"/>
  <c r="AZ220" i="8"/>
  <c r="AZ250" i="8"/>
  <c r="AZ248" i="8"/>
  <c r="AZ246" i="8"/>
  <c r="AZ244" i="8"/>
  <c r="AZ242" i="8"/>
  <c r="AZ271" i="8"/>
  <c r="AZ162" i="8"/>
  <c r="AZ160" i="8"/>
  <c r="AZ158" i="8"/>
  <c r="AZ156" i="8"/>
  <c r="AZ185" i="8"/>
  <c r="AZ270" i="8"/>
  <c r="AZ268" i="8"/>
  <c r="AZ266" i="8"/>
  <c r="AZ264" i="8"/>
  <c r="AZ262" i="8"/>
  <c r="AZ261" i="8"/>
  <c r="AZ77" i="8"/>
  <c r="AZ76" i="8"/>
  <c r="AZ75" i="8"/>
  <c r="AZ74" i="8"/>
  <c r="AZ73" i="8"/>
  <c r="AZ72" i="8"/>
  <c r="AZ71" i="8"/>
  <c r="AZ70" i="8"/>
  <c r="AZ69" i="8"/>
  <c r="AZ99" i="8"/>
  <c r="AZ98" i="8"/>
  <c r="AZ97" i="8"/>
  <c r="AZ96" i="8"/>
  <c r="AZ95" i="8"/>
  <c r="AZ94" i="8"/>
  <c r="AZ93" i="8"/>
  <c r="AZ92" i="8"/>
  <c r="AZ91" i="8"/>
  <c r="AZ90" i="8"/>
  <c r="AZ119" i="8"/>
  <c r="AZ117" i="8"/>
  <c r="AZ115" i="8"/>
  <c r="AZ113" i="8"/>
  <c r="AZ142" i="8"/>
  <c r="AZ140" i="8"/>
  <c r="AZ138" i="8"/>
  <c r="AZ136" i="8"/>
  <c r="AZ134" i="8"/>
  <c r="AZ164" i="8"/>
  <c r="AZ183" i="8"/>
  <c r="AZ181" i="8"/>
  <c r="AZ179" i="8"/>
  <c r="AZ177" i="8"/>
  <c r="AZ207" i="8"/>
  <c r="AZ205" i="8"/>
  <c r="AZ203" i="8"/>
  <c r="AZ201" i="8"/>
  <c r="AZ199" i="8"/>
  <c r="AZ227" i="8"/>
  <c r="AZ225" i="8"/>
  <c r="AZ223" i="8"/>
  <c r="AZ221" i="8"/>
  <c r="AZ219" i="8"/>
  <c r="AZ218" i="8"/>
  <c r="AZ249" i="8"/>
  <c r="AZ247" i="8"/>
  <c r="AZ245" i="8"/>
  <c r="AZ243" i="8"/>
  <c r="AZ241" i="8"/>
  <c r="AZ240" i="8"/>
  <c r="AZ163" i="8"/>
  <c r="AZ161" i="8"/>
  <c r="AZ159" i="8"/>
  <c r="AZ157" i="8"/>
  <c r="AZ155" i="8"/>
  <c r="AZ154" i="8"/>
  <c r="AZ269" i="8"/>
  <c r="AZ267" i="8"/>
  <c r="AZ265" i="8"/>
  <c r="AZ263" i="8"/>
  <c r="AM277" i="13"/>
  <c r="D21" i="1"/>
  <c r="AM276" i="13"/>
  <c r="D20" i="1"/>
  <c r="AC271" i="13"/>
  <c r="AR271" i="13"/>
  <c r="AJ271" i="13"/>
  <c r="X271" i="13"/>
  <c r="AP159" i="8"/>
  <c r="AA271" i="13"/>
  <c r="AH162" i="8" s="1"/>
  <c r="AP163" i="8"/>
  <c r="AP205" i="8"/>
  <c r="AP247" i="8"/>
  <c r="AU271" i="13"/>
  <c r="BB205" i="8" s="1"/>
  <c r="U271" i="13"/>
  <c r="AB164" i="8" s="1"/>
  <c r="AH271" i="13"/>
  <c r="AO241" i="8" s="1"/>
  <c r="AB243" i="8"/>
  <c r="Y271" i="13"/>
  <c r="AT271" i="13"/>
  <c r="Z271" i="13"/>
  <c r="G91" i="5"/>
  <c r="E76" i="4"/>
  <c r="E79" i="13" s="1"/>
  <c r="J251" i="4"/>
  <c r="J254" i="13" s="1"/>
  <c r="P261" i="4"/>
  <c r="P264" i="13" s="1"/>
  <c r="O261" i="4"/>
  <c r="O264" i="13" s="1"/>
  <c r="N261" i="4"/>
  <c r="N264" i="13" s="1"/>
  <c r="M261" i="4"/>
  <c r="M264" i="13" s="1"/>
  <c r="L261" i="4"/>
  <c r="L264" i="13" s="1"/>
  <c r="K261" i="4"/>
  <c r="K264" i="13" s="1"/>
  <c r="J261" i="4"/>
  <c r="J264" i="13" s="1"/>
  <c r="I261" i="4"/>
  <c r="I264" i="13" s="1"/>
  <c r="H261" i="4"/>
  <c r="H264" i="13" s="1"/>
  <c r="G261" i="4"/>
  <c r="G264" i="13" s="1"/>
  <c r="F261" i="4"/>
  <c r="F264" i="13" s="1"/>
  <c r="E261" i="4"/>
  <c r="E264" i="13" s="1"/>
  <c r="D261" i="4"/>
  <c r="D264" i="13" s="1"/>
  <c r="C261" i="4"/>
  <c r="C264" i="13" s="1"/>
  <c r="P260" i="4"/>
  <c r="P263" i="13" s="1"/>
  <c r="O260" i="4"/>
  <c r="O263" i="13" s="1"/>
  <c r="N260" i="4"/>
  <c r="N263" i="13" s="1"/>
  <c r="M260" i="4"/>
  <c r="M263" i="13" s="1"/>
  <c r="L260" i="4"/>
  <c r="L263" i="13" s="1"/>
  <c r="K260" i="4"/>
  <c r="K263" i="13" s="1"/>
  <c r="J260" i="4"/>
  <c r="J263" i="13" s="1"/>
  <c r="I260" i="4"/>
  <c r="I263" i="13" s="1"/>
  <c r="H260" i="4"/>
  <c r="H263" i="13" s="1"/>
  <c r="G260" i="4"/>
  <c r="G263" i="13" s="1"/>
  <c r="F260" i="4"/>
  <c r="F263" i="13" s="1"/>
  <c r="E260" i="4"/>
  <c r="E263" i="13" s="1"/>
  <c r="D260" i="4"/>
  <c r="D263" i="13" s="1"/>
  <c r="C260" i="4"/>
  <c r="C263" i="13" s="1"/>
  <c r="P259" i="4"/>
  <c r="P262" i="13" s="1"/>
  <c r="O259" i="4"/>
  <c r="O262" i="13" s="1"/>
  <c r="N259" i="4"/>
  <c r="N262" i="13" s="1"/>
  <c r="M259" i="4"/>
  <c r="M262" i="13" s="1"/>
  <c r="L259" i="4"/>
  <c r="L262" i="13" s="1"/>
  <c r="K259" i="4"/>
  <c r="K262" i="13" s="1"/>
  <c r="J259" i="4"/>
  <c r="J262" i="13" s="1"/>
  <c r="I259" i="4"/>
  <c r="I262" i="13" s="1"/>
  <c r="H259" i="4"/>
  <c r="H262" i="13" s="1"/>
  <c r="G259" i="4"/>
  <c r="G262" i="13" s="1"/>
  <c r="F259" i="4"/>
  <c r="F262" i="13" s="1"/>
  <c r="E259" i="4"/>
  <c r="E262" i="13" s="1"/>
  <c r="D259" i="4"/>
  <c r="D262" i="13" s="1"/>
  <c r="C259" i="4"/>
  <c r="C262" i="13" s="1"/>
  <c r="P258" i="4"/>
  <c r="P261" i="13" s="1"/>
  <c r="O258" i="4"/>
  <c r="O261" i="13" s="1"/>
  <c r="N258" i="4"/>
  <c r="N261" i="13" s="1"/>
  <c r="M258" i="4"/>
  <c r="M261" i="13" s="1"/>
  <c r="L258" i="4"/>
  <c r="L261" i="13" s="1"/>
  <c r="K258" i="4"/>
  <c r="K261" i="13" s="1"/>
  <c r="J258" i="4"/>
  <c r="J261" i="13" s="1"/>
  <c r="I258" i="4"/>
  <c r="I261" i="13" s="1"/>
  <c r="H258" i="4"/>
  <c r="H261" i="13" s="1"/>
  <c r="G258" i="4"/>
  <c r="G261" i="13" s="1"/>
  <c r="F258" i="4"/>
  <c r="F261" i="13" s="1"/>
  <c r="E258" i="4"/>
  <c r="E261" i="13" s="1"/>
  <c r="D258" i="4"/>
  <c r="D261" i="13" s="1"/>
  <c r="C258" i="4"/>
  <c r="C261" i="13" s="1"/>
  <c r="P257" i="4"/>
  <c r="P260" i="13" s="1"/>
  <c r="O257" i="4"/>
  <c r="O260" i="13" s="1"/>
  <c r="N257" i="4"/>
  <c r="N260" i="13" s="1"/>
  <c r="M257" i="4"/>
  <c r="M260" i="13" s="1"/>
  <c r="L257" i="4"/>
  <c r="L260" i="13" s="1"/>
  <c r="K257" i="4"/>
  <c r="K260" i="13" s="1"/>
  <c r="J257" i="4"/>
  <c r="J260" i="13" s="1"/>
  <c r="I257" i="4"/>
  <c r="I260" i="13" s="1"/>
  <c r="H257" i="4"/>
  <c r="H260" i="13" s="1"/>
  <c r="G257" i="4"/>
  <c r="G260" i="13" s="1"/>
  <c r="F257" i="4"/>
  <c r="F260" i="13" s="1"/>
  <c r="E257" i="4"/>
  <c r="E260" i="13" s="1"/>
  <c r="D257" i="4"/>
  <c r="D260" i="13" s="1"/>
  <c r="C257" i="4"/>
  <c r="C260" i="13" s="1"/>
  <c r="P256" i="4"/>
  <c r="P259" i="13" s="1"/>
  <c r="O256" i="4"/>
  <c r="O259" i="13" s="1"/>
  <c r="N256" i="4"/>
  <c r="N259" i="13" s="1"/>
  <c r="M256" i="4"/>
  <c r="M259" i="13" s="1"/>
  <c r="L256" i="4"/>
  <c r="L259" i="13" s="1"/>
  <c r="K256" i="4"/>
  <c r="K259" i="13" s="1"/>
  <c r="J256" i="4"/>
  <c r="J259" i="13" s="1"/>
  <c r="I256" i="4"/>
  <c r="I259" i="13" s="1"/>
  <c r="H256" i="4"/>
  <c r="H259" i="13" s="1"/>
  <c r="G256" i="4"/>
  <c r="G259" i="13" s="1"/>
  <c r="F256" i="4"/>
  <c r="F259" i="13" s="1"/>
  <c r="E256" i="4"/>
  <c r="E259" i="13" s="1"/>
  <c r="D256" i="4"/>
  <c r="D259" i="13" s="1"/>
  <c r="C256" i="4"/>
  <c r="C259" i="13" s="1"/>
  <c r="P255" i="4"/>
  <c r="P258" i="13" s="1"/>
  <c r="O255" i="4"/>
  <c r="O258" i="13" s="1"/>
  <c r="N255" i="4"/>
  <c r="N258" i="13" s="1"/>
  <c r="M255" i="4"/>
  <c r="M258" i="13" s="1"/>
  <c r="L255" i="4"/>
  <c r="L258" i="13" s="1"/>
  <c r="K255" i="4"/>
  <c r="K258" i="13" s="1"/>
  <c r="J255" i="4"/>
  <c r="J258" i="13" s="1"/>
  <c r="I255" i="4"/>
  <c r="I258" i="13" s="1"/>
  <c r="H255" i="4"/>
  <c r="H258" i="13" s="1"/>
  <c r="G255" i="4"/>
  <c r="G258" i="13" s="1"/>
  <c r="F255" i="4"/>
  <c r="F258" i="13" s="1"/>
  <c r="E255" i="4"/>
  <c r="E258" i="13" s="1"/>
  <c r="D255" i="4"/>
  <c r="D258" i="13" s="1"/>
  <c r="C255" i="4"/>
  <c r="C258" i="13" s="1"/>
  <c r="P254" i="4"/>
  <c r="P257" i="13" s="1"/>
  <c r="O254" i="4"/>
  <c r="O257" i="13" s="1"/>
  <c r="N254" i="4"/>
  <c r="N257" i="13" s="1"/>
  <c r="M254" i="4"/>
  <c r="M257" i="13" s="1"/>
  <c r="L254" i="4"/>
  <c r="L257" i="13" s="1"/>
  <c r="K254" i="4"/>
  <c r="K257" i="13" s="1"/>
  <c r="J254" i="4"/>
  <c r="J257" i="13" s="1"/>
  <c r="I254" i="4"/>
  <c r="I257" i="13" s="1"/>
  <c r="H254" i="4"/>
  <c r="H257" i="13" s="1"/>
  <c r="G254" i="4"/>
  <c r="G257" i="13" s="1"/>
  <c r="F254" i="4"/>
  <c r="F257" i="13" s="1"/>
  <c r="E254" i="4"/>
  <c r="E257" i="13" s="1"/>
  <c r="D254" i="4"/>
  <c r="D257" i="13" s="1"/>
  <c r="C254" i="4"/>
  <c r="C257" i="13" s="1"/>
  <c r="P253" i="4"/>
  <c r="P256" i="13" s="1"/>
  <c r="O253" i="4"/>
  <c r="O256" i="13" s="1"/>
  <c r="N253" i="4"/>
  <c r="N256" i="13" s="1"/>
  <c r="M253" i="4"/>
  <c r="M256" i="13" s="1"/>
  <c r="L253" i="4"/>
  <c r="L256" i="13" s="1"/>
  <c r="K253" i="4"/>
  <c r="K256" i="13" s="1"/>
  <c r="J253" i="4"/>
  <c r="J256" i="13" s="1"/>
  <c r="I253" i="4"/>
  <c r="I256" i="13" s="1"/>
  <c r="H253" i="4"/>
  <c r="H256" i="13" s="1"/>
  <c r="G253" i="4"/>
  <c r="G256" i="13" s="1"/>
  <c r="F253" i="4"/>
  <c r="F256" i="13" s="1"/>
  <c r="E253" i="4"/>
  <c r="E256" i="13" s="1"/>
  <c r="D253" i="4"/>
  <c r="D256" i="13" s="1"/>
  <c r="C253" i="4"/>
  <c r="C256" i="13" s="1"/>
  <c r="P252" i="4"/>
  <c r="P255" i="13" s="1"/>
  <c r="O252" i="4"/>
  <c r="O255" i="13" s="1"/>
  <c r="N252" i="4"/>
  <c r="N255" i="13" s="1"/>
  <c r="M252" i="4"/>
  <c r="M255" i="13" s="1"/>
  <c r="L252" i="4"/>
  <c r="L255" i="13" s="1"/>
  <c r="K252" i="4"/>
  <c r="K255" i="13" s="1"/>
  <c r="J252" i="4"/>
  <c r="J255" i="13" s="1"/>
  <c r="I252" i="4"/>
  <c r="I255" i="13" s="1"/>
  <c r="H252" i="4"/>
  <c r="H255" i="13" s="1"/>
  <c r="G252" i="4"/>
  <c r="G255" i="13" s="1"/>
  <c r="F252" i="4"/>
  <c r="F255" i="13" s="1"/>
  <c r="E252" i="4"/>
  <c r="E255" i="13" s="1"/>
  <c r="D252" i="4"/>
  <c r="D255" i="13" s="1"/>
  <c r="C252" i="4"/>
  <c r="C255" i="13" s="1"/>
  <c r="P251" i="4"/>
  <c r="O251" i="4"/>
  <c r="N251" i="4"/>
  <c r="M251" i="4"/>
  <c r="L251" i="4"/>
  <c r="K251" i="4"/>
  <c r="I251" i="4"/>
  <c r="I254" i="13" s="1"/>
  <c r="H251" i="4"/>
  <c r="G251" i="4"/>
  <c r="F251" i="4"/>
  <c r="E251" i="4"/>
  <c r="D251" i="4"/>
  <c r="C251" i="4"/>
  <c r="P240" i="4"/>
  <c r="P243" i="13" s="1"/>
  <c r="O240" i="4"/>
  <c r="O243" i="13" s="1"/>
  <c r="N240" i="4"/>
  <c r="N243" i="13" s="1"/>
  <c r="M240" i="4"/>
  <c r="M243" i="13" s="1"/>
  <c r="L240" i="4"/>
  <c r="L243" i="13" s="1"/>
  <c r="K240" i="4"/>
  <c r="K243" i="13" s="1"/>
  <c r="J240" i="4"/>
  <c r="J243" i="13" s="1"/>
  <c r="I240" i="4"/>
  <c r="I243" i="13" s="1"/>
  <c r="H240" i="4"/>
  <c r="H243" i="13" s="1"/>
  <c r="G240" i="4"/>
  <c r="G243" i="13" s="1"/>
  <c r="F240" i="4"/>
  <c r="F243" i="13" s="1"/>
  <c r="E240" i="4"/>
  <c r="E243" i="13" s="1"/>
  <c r="D240" i="4"/>
  <c r="D243" i="13" s="1"/>
  <c r="C240" i="4"/>
  <c r="C243" i="13" s="1"/>
  <c r="P239" i="4"/>
  <c r="P242" i="13" s="1"/>
  <c r="O239" i="4"/>
  <c r="O242" i="13" s="1"/>
  <c r="N239" i="4"/>
  <c r="N242" i="13" s="1"/>
  <c r="M239" i="4"/>
  <c r="M242" i="13" s="1"/>
  <c r="L239" i="4"/>
  <c r="L242" i="13" s="1"/>
  <c r="K239" i="4"/>
  <c r="K242" i="13" s="1"/>
  <c r="I239" i="4"/>
  <c r="I242" i="13" s="1"/>
  <c r="H239" i="4"/>
  <c r="H242" i="13" s="1"/>
  <c r="G239" i="4"/>
  <c r="G242" i="13" s="1"/>
  <c r="F239" i="4"/>
  <c r="F242" i="13" s="1"/>
  <c r="E239" i="4"/>
  <c r="E242" i="13" s="1"/>
  <c r="D239" i="4"/>
  <c r="D242" i="13" s="1"/>
  <c r="C239" i="4"/>
  <c r="C242" i="13" s="1"/>
  <c r="P238" i="4"/>
  <c r="P241" i="13" s="1"/>
  <c r="O238" i="4"/>
  <c r="O241" i="13" s="1"/>
  <c r="N238" i="4"/>
  <c r="N241" i="13" s="1"/>
  <c r="M238" i="4"/>
  <c r="M241" i="13" s="1"/>
  <c r="L238" i="4"/>
  <c r="L241" i="13" s="1"/>
  <c r="K238" i="4"/>
  <c r="K241" i="13" s="1"/>
  <c r="J238" i="4"/>
  <c r="J241" i="13" s="1"/>
  <c r="I238" i="4"/>
  <c r="I241" i="13" s="1"/>
  <c r="H238" i="4"/>
  <c r="H241" i="13" s="1"/>
  <c r="G238" i="4"/>
  <c r="G241" i="13" s="1"/>
  <c r="F238" i="4"/>
  <c r="F241" i="13" s="1"/>
  <c r="E238" i="4"/>
  <c r="E241" i="13" s="1"/>
  <c r="D238" i="4"/>
  <c r="D241" i="13" s="1"/>
  <c r="C238" i="4"/>
  <c r="C241" i="13" s="1"/>
  <c r="P237" i="4"/>
  <c r="P240" i="13" s="1"/>
  <c r="O237" i="4"/>
  <c r="O240" i="13" s="1"/>
  <c r="N237" i="4"/>
  <c r="N240" i="13" s="1"/>
  <c r="M237" i="4"/>
  <c r="M240" i="13" s="1"/>
  <c r="L237" i="4"/>
  <c r="L240" i="13" s="1"/>
  <c r="K237" i="4"/>
  <c r="K240" i="13" s="1"/>
  <c r="J237" i="4"/>
  <c r="J240" i="13" s="1"/>
  <c r="I237" i="4"/>
  <c r="I240" i="13" s="1"/>
  <c r="H237" i="4"/>
  <c r="H240" i="13" s="1"/>
  <c r="G237" i="4"/>
  <c r="G240" i="13" s="1"/>
  <c r="F237" i="4"/>
  <c r="F240" i="13" s="1"/>
  <c r="E237" i="4"/>
  <c r="E240" i="13" s="1"/>
  <c r="D237" i="4"/>
  <c r="D240" i="13" s="1"/>
  <c r="C237" i="4"/>
  <c r="C240" i="13" s="1"/>
  <c r="P236" i="4"/>
  <c r="P239" i="13" s="1"/>
  <c r="O236" i="4"/>
  <c r="O239" i="13" s="1"/>
  <c r="N236" i="4"/>
  <c r="N239" i="13" s="1"/>
  <c r="M236" i="4"/>
  <c r="M239" i="13" s="1"/>
  <c r="L236" i="4"/>
  <c r="L239" i="13" s="1"/>
  <c r="K236" i="4"/>
  <c r="K239" i="13" s="1"/>
  <c r="J236" i="4"/>
  <c r="J239" i="13" s="1"/>
  <c r="I236" i="4"/>
  <c r="I239" i="13" s="1"/>
  <c r="H236" i="4"/>
  <c r="H239" i="13" s="1"/>
  <c r="G236" i="4"/>
  <c r="G239" i="13" s="1"/>
  <c r="F236" i="4"/>
  <c r="F239" i="13" s="1"/>
  <c r="E236" i="4"/>
  <c r="E239" i="13" s="1"/>
  <c r="D236" i="4"/>
  <c r="D239" i="13" s="1"/>
  <c r="C236" i="4"/>
  <c r="C239" i="13" s="1"/>
  <c r="P235" i="4"/>
  <c r="P238" i="13" s="1"/>
  <c r="O235" i="4"/>
  <c r="O238" i="13" s="1"/>
  <c r="N235" i="4"/>
  <c r="N238" i="13" s="1"/>
  <c r="M235" i="4"/>
  <c r="M238" i="13" s="1"/>
  <c r="L235" i="4"/>
  <c r="L238" i="13" s="1"/>
  <c r="K235" i="4"/>
  <c r="K238" i="13" s="1"/>
  <c r="J235" i="4"/>
  <c r="J238" i="13" s="1"/>
  <c r="I235" i="4"/>
  <c r="I238" i="13" s="1"/>
  <c r="H235" i="4"/>
  <c r="H238" i="13" s="1"/>
  <c r="G235" i="4"/>
  <c r="G238" i="13" s="1"/>
  <c r="F235" i="4"/>
  <c r="F238" i="13" s="1"/>
  <c r="E235" i="4"/>
  <c r="E238" i="13" s="1"/>
  <c r="D235" i="4"/>
  <c r="D238" i="13" s="1"/>
  <c r="C235" i="4"/>
  <c r="C238" i="13" s="1"/>
  <c r="P234" i="4"/>
  <c r="P237" i="13" s="1"/>
  <c r="O234" i="4"/>
  <c r="O237" i="13" s="1"/>
  <c r="N234" i="4"/>
  <c r="N237" i="13" s="1"/>
  <c r="M234" i="4"/>
  <c r="M237" i="13" s="1"/>
  <c r="L234" i="4"/>
  <c r="L237" i="13" s="1"/>
  <c r="K234" i="4"/>
  <c r="K237" i="13" s="1"/>
  <c r="J234" i="4"/>
  <c r="J237" i="13" s="1"/>
  <c r="I234" i="4"/>
  <c r="I237" i="13" s="1"/>
  <c r="H234" i="4"/>
  <c r="H237" i="13" s="1"/>
  <c r="G234" i="4"/>
  <c r="G237" i="13" s="1"/>
  <c r="F234" i="4"/>
  <c r="F237" i="13" s="1"/>
  <c r="E234" i="4"/>
  <c r="E237" i="13" s="1"/>
  <c r="D234" i="4"/>
  <c r="D237" i="13" s="1"/>
  <c r="C234" i="4"/>
  <c r="C237" i="13" s="1"/>
  <c r="P233" i="4"/>
  <c r="P236" i="13" s="1"/>
  <c r="O233" i="4"/>
  <c r="O236" i="13" s="1"/>
  <c r="N233" i="4"/>
  <c r="N236" i="13" s="1"/>
  <c r="M233" i="4"/>
  <c r="M236" i="13" s="1"/>
  <c r="L233" i="4"/>
  <c r="L236" i="13" s="1"/>
  <c r="K233" i="4"/>
  <c r="K236" i="13" s="1"/>
  <c r="J233" i="4"/>
  <c r="J236" i="13" s="1"/>
  <c r="I233" i="4"/>
  <c r="I236" i="13" s="1"/>
  <c r="H233" i="4"/>
  <c r="H236" i="13" s="1"/>
  <c r="G233" i="4"/>
  <c r="G236" i="13" s="1"/>
  <c r="F233" i="4"/>
  <c r="F236" i="13" s="1"/>
  <c r="E233" i="4"/>
  <c r="E236" i="13" s="1"/>
  <c r="D233" i="4"/>
  <c r="D236" i="13" s="1"/>
  <c r="C233" i="4"/>
  <c r="C236" i="13" s="1"/>
  <c r="P232" i="4"/>
  <c r="P235" i="13" s="1"/>
  <c r="O232" i="4"/>
  <c r="O235" i="13" s="1"/>
  <c r="N232" i="4"/>
  <c r="N235" i="13" s="1"/>
  <c r="M232" i="4"/>
  <c r="M235" i="13" s="1"/>
  <c r="L232" i="4"/>
  <c r="L235" i="13" s="1"/>
  <c r="K232" i="4"/>
  <c r="K235" i="13" s="1"/>
  <c r="J232" i="4"/>
  <c r="J235" i="13" s="1"/>
  <c r="I232" i="4"/>
  <c r="I235" i="13" s="1"/>
  <c r="H232" i="4"/>
  <c r="H235" i="13" s="1"/>
  <c r="G232" i="4"/>
  <c r="G235" i="13" s="1"/>
  <c r="F232" i="4"/>
  <c r="F235" i="13" s="1"/>
  <c r="E232" i="4"/>
  <c r="E235" i="13" s="1"/>
  <c r="D232" i="4"/>
  <c r="D235" i="13" s="1"/>
  <c r="C232" i="4"/>
  <c r="C235" i="13" s="1"/>
  <c r="P231" i="4"/>
  <c r="O231" i="4"/>
  <c r="N231" i="4"/>
  <c r="M231" i="4"/>
  <c r="L231" i="4"/>
  <c r="K231" i="4"/>
  <c r="J231" i="4"/>
  <c r="I231" i="4"/>
  <c r="H231" i="4"/>
  <c r="G231" i="4"/>
  <c r="F231" i="4"/>
  <c r="E231" i="4"/>
  <c r="D231" i="4"/>
  <c r="C231" i="4"/>
  <c r="P220" i="4"/>
  <c r="P223" i="13" s="1"/>
  <c r="O220" i="4"/>
  <c r="O223" i="13" s="1"/>
  <c r="N220" i="4"/>
  <c r="N223" i="13" s="1"/>
  <c r="M220" i="4"/>
  <c r="M223" i="13" s="1"/>
  <c r="L220" i="4"/>
  <c r="L223" i="13" s="1"/>
  <c r="K220" i="4"/>
  <c r="K223" i="13" s="1"/>
  <c r="J220" i="4"/>
  <c r="J223" i="13" s="1"/>
  <c r="I220" i="4"/>
  <c r="I223" i="13" s="1"/>
  <c r="H220" i="4"/>
  <c r="H223" i="13" s="1"/>
  <c r="G220" i="4"/>
  <c r="G223" i="13" s="1"/>
  <c r="F220" i="4"/>
  <c r="F223" i="13" s="1"/>
  <c r="E220" i="4"/>
  <c r="E223" i="13" s="1"/>
  <c r="D220" i="4"/>
  <c r="D223" i="13" s="1"/>
  <c r="C220" i="4"/>
  <c r="C223" i="13" s="1"/>
  <c r="P219" i="4"/>
  <c r="P222" i="13" s="1"/>
  <c r="O219" i="4"/>
  <c r="O222" i="13" s="1"/>
  <c r="N219" i="4"/>
  <c r="N222" i="13" s="1"/>
  <c r="M219" i="4"/>
  <c r="M222" i="13" s="1"/>
  <c r="L219" i="4"/>
  <c r="L222" i="13" s="1"/>
  <c r="K219" i="4"/>
  <c r="K222" i="13" s="1"/>
  <c r="J219" i="4"/>
  <c r="J222" i="13" s="1"/>
  <c r="I219" i="4"/>
  <c r="I222" i="13" s="1"/>
  <c r="H219" i="4"/>
  <c r="H222" i="13" s="1"/>
  <c r="G219" i="4"/>
  <c r="G222" i="13" s="1"/>
  <c r="F219" i="4"/>
  <c r="F222" i="13" s="1"/>
  <c r="E219" i="4"/>
  <c r="E222" i="13" s="1"/>
  <c r="D219" i="4"/>
  <c r="D222" i="13" s="1"/>
  <c r="C219" i="4"/>
  <c r="C222" i="13" s="1"/>
  <c r="P218" i="4"/>
  <c r="P221" i="13" s="1"/>
  <c r="O218" i="4"/>
  <c r="O221" i="13" s="1"/>
  <c r="N218" i="4"/>
  <c r="N221" i="13" s="1"/>
  <c r="M218" i="4"/>
  <c r="M221" i="13" s="1"/>
  <c r="L218" i="4"/>
  <c r="L221" i="13" s="1"/>
  <c r="K218" i="4"/>
  <c r="K221" i="13" s="1"/>
  <c r="J218" i="4"/>
  <c r="J221" i="13" s="1"/>
  <c r="I218" i="4"/>
  <c r="I221" i="13" s="1"/>
  <c r="H218" i="4"/>
  <c r="H221" i="13" s="1"/>
  <c r="G218" i="4"/>
  <c r="G221" i="13" s="1"/>
  <c r="F218" i="4"/>
  <c r="F221" i="13" s="1"/>
  <c r="E218" i="4"/>
  <c r="E221" i="13" s="1"/>
  <c r="D218" i="4"/>
  <c r="D221" i="13" s="1"/>
  <c r="C218" i="4"/>
  <c r="C221" i="13" s="1"/>
  <c r="P217" i="4"/>
  <c r="P220" i="13" s="1"/>
  <c r="O217" i="4"/>
  <c r="O220" i="13" s="1"/>
  <c r="N217" i="4"/>
  <c r="N220" i="13" s="1"/>
  <c r="M217" i="4"/>
  <c r="M220" i="13" s="1"/>
  <c r="L217" i="4"/>
  <c r="L220" i="13" s="1"/>
  <c r="K217" i="4"/>
  <c r="K220" i="13" s="1"/>
  <c r="J217" i="4"/>
  <c r="J220" i="13" s="1"/>
  <c r="I217" i="4"/>
  <c r="I220" i="13" s="1"/>
  <c r="H217" i="4"/>
  <c r="H220" i="13" s="1"/>
  <c r="G217" i="4"/>
  <c r="G220" i="13" s="1"/>
  <c r="F217" i="4"/>
  <c r="F220" i="13" s="1"/>
  <c r="E217" i="4"/>
  <c r="E220" i="13" s="1"/>
  <c r="D217" i="4"/>
  <c r="D220" i="13" s="1"/>
  <c r="C217" i="4"/>
  <c r="C220" i="13" s="1"/>
  <c r="P216" i="4"/>
  <c r="P219" i="13" s="1"/>
  <c r="O216" i="4"/>
  <c r="O219" i="13" s="1"/>
  <c r="N216" i="4"/>
  <c r="N219" i="13" s="1"/>
  <c r="M216" i="4"/>
  <c r="M219" i="13" s="1"/>
  <c r="L216" i="4"/>
  <c r="L219" i="13" s="1"/>
  <c r="K216" i="4"/>
  <c r="K219" i="13" s="1"/>
  <c r="J216" i="4"/>
  <c r="J219" i="13" s="1"/>
  <c r="I216" i="4"/>
  <c r="I219" i="13" s="1"/>
  <c r="H216" i="4"/>
  <c r="H219" i="13" s="1"/>
  <c r="G216" i="4"/>
  <c r="G219" i="13" s="1"/>
  <c r="F216" i="4"/>
  <c r="F219" i="13" s="1"/>
  <c r="E216" i="4"/>
  <c r="E219" i="13" s="1"/>
  <c r="D216" i="4"/>
  <c r="D219" i="13" s="1"/>
  <c r="C216" i="4"/>
  <c r="C219" i="13" s="1"/>
  <c r="P215" i="4"/>
  <c r="P218" i="13" s="1"/>
  <c r="O215" i="4"/>
  <c r="O218" i="13" s="1"/>
  <c r="N215" i="4"/>
  <c r="N218" i="13" s="1"/>
  <c r="M215" i="4"/>
  <c r="M218" i="13" s="1"/>
  <c r="L215" i="4"/>
  <c r="L218" i="13" s="1"/>
  <c r="K215" i="4"/>
  <c r="K218" i="13" s="1"/>
  <c r="J215" i="4"/>
  <c r="J218" i="13" s="1"/>
  <c r="I215" i="4"/>
  <c r="I218" i="13" s="1"/>
  <c r="H215" i="4"/>
  <c r="H218" i="13" s="1"/>
  <c r="G215" i="4"/>
  <c r="G218" i="13" s="1"/>
  <c r="F215" i="4"/>
  <c r="F218" i="13" s="1"/>
  <c r="E215" i="4"/>
  <c r="E218" i="13" s="1"/>
  <c r="D215" i="4"/>
  <c r="D218" i="13" s="1"/>
  <c r="C215" i="4"/>
  <c r="C218" i="13" s="1"/>
  <c r="P214" i="4"/>
  <c r="P217" i="13" s="1"/>
  <c r="O214" i="4"/>
  <c r="O217" i="13" s="1"/>
  <c r="N214" i="4"/>
  <c r="N217" i="13" s="1"/>
  <c r="M214" i="4"/>
  <c r="M217" i="13" s="1"/>
  <c r="L214" i="4"/>
  <c r="L217" i="13" s="1"/>
  <c r="K214" i="4"/>
  <c r="K217" i="13" s="1"/>
  <c r="J214" i="4"/>
  <c r="J217" i="13" s="1"/>
  <c r="I214" i="4"/>
  <c r="I217" i="13" s="1"/>
  <c r="H214" i="4"/>
  <c r="H217" i="13" s="1"/>
  <c r="G214" i="4"/>
  <c r="G217" i="13" s="1"/>
  <c r="F214" i="4"/>
  <c r="F217" i="13" s="1"/>
  <c r="E214" i="4"/>
  <c r="E217" i="13" s="1"/>
  <c r="D214" i="4"/>
  <c r="D217" i="13" s="1"/>
  <c r="C214" i="4"/>
  <c r="C217" i="13" s="1"/>
  <c r="P213" i="4"/>
  <c r="P216" i="13" s="1"/>
  <c r="O213" i="4"/>
  <c r="O216" i="13" s="1"/>
  <c r="N213" i="4"/>
  <c r="N216" i="13" s="1"/>
  <c r="M213" i="4"/>
  <c r="M216" i="13" s="1"/>
  <c r="L213" i="4"/>
  <c r="L216" i="13" s="1"/>
  <c r="K213" i="4"/>
  <c r="K216" i="13" s="1"/>
  <c r="J213" i="4"/>
  <c r="J216" i="13" s="1"/>
  <c r="I213" i="4"/>
  <c r="I216" i="13" s="1"/>
  <c r="H213" i="4"/>
  <c r="H216" i="13" s="1"/>
  <c r="G213" i="4"/>
  <c r="G216" i="13" s="1"/>
  <c r="F213" i="4"/>
  <c r="F216" i="13" s="1"/>
  <c r="E213" i="4"/>
  <c r="E216" i="13" s="1"/>
  <c r="D213" i="4"/>
  <c r="D216" i="13" s="1"/>
  <c r="C213" i="4"/>
  <c r="C216" i="13" s="1"/>
  <c r="P212" i="4"/>
  <c r="P215" i="13" s="1"/>
  <c r="O212" i="4"/>
  <c r="O215" i="13" s="1"/>
  <c r="N212" i="4"/>
  <c r="N215" i="13" s="1"/>
  <c r="M212" i="4"/>
  <c r="M215" i="13" s="1"/>
  <c r="L212" i="4"/>
  <c r="L215" i="13" s="1"/>
  <c r="K212" i="4"/>
  <c r="K215" i="13" s="1"/>
  <c r="J212" i="4"/>
  <c r="J215" i="13" s="1"/>
  <c r="I212" i="4"/>
  <c r="I215" i="13" s="1"/>
  <c r="H212" i="4"/>
  <c r="H215" i="13" s="1"/>
  <c r="G212" i="4"/>
  <c r="G215" i="13" s="1"/>
  <c r="F212" i="4"/>
  <c r="F215" i="13" s="1"/>
  <c r="E212" i="4"/>
  <c r="E215" i="13" s="1"/>
  <c r="D212" i="4"/>
  <c r="D215" i="13" s="1"/>
  <c r="C212" i="4"/>
  <c r="C215" i="13" s="1"/>
  <c r="P211" i="4"/>
  <c r="P214" i="13" s="1"/>
  <c r="O211" i="4"/>
  <c r="O214" i="13" s="1"/>
  <c r="N211" i="4"/>
  <c r="N214" i="13" s="1"/>
  <c r="M211" i="4"/>
  <c r="M214" i="13" s="1"/>
  <c r="L211" i="4"/>
  <c r="L214" i="13" s="1"/>
  <c r="K211" i="4"/>
  <c r="K214" i="13" s="1"/>
  <c r="J211" i="4"/>
  <c r="J214" i="13" s="1"/>
  <c r="I211" i="4"/>
  <c r="I214" i="13" s="1"/>
  <c r="H211" i="4"/>
  <c r="H214" i="13" s="1"/>
  <c r="G211" i="4"/>
  <c r="G214" i="13" s="1"/>
  <c r="F211" i="4"/>
  <c r="F214" i="13" s="1"/>
  <c r="E211" i="4"/>
  <c r="E214" i="13" s="1"/>
  <c r="D211" i="4"/>
  <c r="D214" i="13" s="1"/>
  <c r="C211" i="4"/>
  <c r="C214" i="13" s="1"/>
  <c r="P210" i="4"/>
  <c r="O210" i="4"/>
  <c r="N210" i="4"/>
  <c r="M210" i="4"/>
  <c r="L210" i="4"/>
  <c r="K210" i="4"/>
  <c r="J210" i="4"/>
  <c r="I210" i="4"/>
  <c r="H210" i="4"/>
  <c r="G210" i="4"/>
  <c r="F210" i="4"/>
  <c r="E210" i="4"/>
  <c r="D210" i="4"/>
  <c r="C210" i="4"/>
  <c r="P200" i="4"/>
  <c r="O200" i="4"/>
  <c r="N200" i="4"/>
  <c r="M200" i="4"/>
  <c r="L200" i="4"/>
  <c r="K200" i="4"/>
  <c r="J200" i="4"/>
  <c r="I200" i="4"/>
  <c r="H200" i="4"/>
  <c r="G200" i="4"/>
  <c r="F200" i="4"/>
  <c r="E200" i="4"/>
  <c r="D200" i="4"/>
  <c r="C200" i="4"/>
  <c r="P199" i="4"/>
  <c r="P202" i="13" s="1"/>
  <c r="O199" i="4"/>
  <c r="O202" i="13" s="1"/>
  <c r="N199" i="4"/>
  <c r="N202" i="13" s="1"/>
  <c r="M199" i="4"/>
  <c r="M202" i="13" s="1"/>
  <c r="L199" i="4"/>
  <c r="L202" i="13" s="1"/>
  <c r="K199" i="4"/>
  <c r="K202" i="13" s="1"/>
  <c r="J199" i="4"/>
  <c r="J202" i="13" s="1"/>
  <c r="I199" i="4"/>
  <c r="I202" i="13" s="1"/>
  <c r="H199" i="4"/>
  <c r="H202" i="13" s="1"/>
  <c r="G199" i="4"/>
  <c r="G202" i="13" s="1"/>
  <c r="F199" i="4"/>
  <c r="F202" i="13" s="1"/>
  <c r="E199" i="4"/>
  <c r="E202" i="13" s="1"/>
  <c r="D199" i="4"/>
  <c r="D202" i="13" s="1"/>
  <c r="C199" i="4"/>
  <c r="C202" i="13" s="1"/>
  <c r="P198" i="4"/>
  <c r="P201" i="13" s="1"/>
  <c r="O198" i="4"/>
  <c r="O201" i="13" s="1"/>
  <c r="N198" i="4"/>
  <c r="N201" i="13" s="1"/>
  <c r="M198" i="4"/>
  <c r="M201" i="13" s="1"/>
  <c r="L198" i="4"/>
  <c r="L201" i="13" s="1"/>
  <c r="K198" i="4"/>
  <c r="K201" i="13" s="1"/>
  <c r="J198" i="4"/>
  <c r="J201" i="13" s="1"/>
  <c r="I198" i="4"/>
  <c r="I201" i="13" s="1"/>
  <c r="H198" i="4"/>
  <c r="H201" i="13" s="1"/>
  <c r="G198" i="4"/>
  <c r="G201" i="13" s="1"/>
  <c r="F198" i="4"/>
  <c r="F201" i="13" s="1"/>
  <c r="E198" i="4"/>
  <c r="E201" i="13" s="1"/>
  <c r="D198" i="4"/>
  <c r="D201" i="13" s="1"/>
  <c r="C198" i="4"/>
  <c r="C201" i="13" s="1"/>
  <c r="P197" i="4"/>
  <c r="P200" i="13" s="1"/>
  <c r="O197" i="4"/>
  <c r="O200" i="13" s="1"/>
  <c r="N197" i="4"/>
  <c r="N200" i="13" s="1"/>
  <c r="M197" i="4"/>
  <c r="M200" i="13" s="1"/>
  <c r="L197" i="4"/>
  <c r="L200" i="13" s="1"/>
  <c r="K197" i="4"/>
  <c r="K200" i="13" s="1"/>
  <c r="J197" i="4"/>
  <c r="J200" i="13" s="1"/>
  <c r="I197" i="4"/>
  <c r="I200" i="13" s="1"/>
  <c r="H197" i="4"/>
  <c r="H200" i="13" s="1"/>
  <c r="G197" i="4"/>
  <c r="G200" i="13" s="1"/>
  <c r="F197" i="4"/>
  <c r="F200" i="13" s="1"/>
  <c r="E197" i="4"/>
  <c r="E200" i="13" s="1"/>
  <c r="D197" i="4"/>
  <c r="D200" i="13" s="1"/>
  <c r="C197" i="4"/>
  <c r="C200" i="13" s="1"/>
  <c r="P196" i="4"/>
  <c r="P199" i="13" s="1"/>
  <c r="O196" i="4"/>
  <c r="O199" i="13" s="1"/>
  <c r="N196" i="4"/>
  <c r="N199" i="13" s="1"/>
  <c r="M196" i="4"/>
  <c r="M199" i="13" s="1"/>
  <c r="L196" i="4"/>
  <c r="L199" i="13" s="1"/>
  <c r="K196" i="4"/>
  <c r="K199" i="13" s="1"/>
  <c r="J196" i="4"/>
  <c r="J199" i="13" s="1"/>
  <c r="I196" i="4"/>
  <c r="I199" i="13" s="1"/>
  <c r="H196" i="4"/>
  <c r="H199" i="13" s="1"/>
  <c r="G196" i="4"/>
  <c r="G199" i="13" s="1"/>
  <c r="F196" i="4"/>
  <c r="F199" i="13" s="1"/>
  <c r="E196" i="4"/>
  <c r="E199" i="13" s="1"/>
  <c r="D196" i="4"/>
  <c r="D199" i="13" s="1"/>
  <c r="C196" i="4"/>
  <c r="C199" i="13" s="1"/>
  <c r="P195" i="4"/>
  <c r="P198" i="13" s="1"/>
  <c r="O195" i="4"/>
  <c r="O198" i="13" s="1"/>
  <c r="N195" i="4"/>
  <c r="N198" i="13" s="1"/>
  <c r="M195" i="4"/>
  <c r="M198" i="13" s="1"/>
  <c r="L195" i="4"/>
  <c r="L198" i="13" s="1"/>
  <c r="K195" i="4"/>
  <c r="K198" i="13" s="1"/>
  <c r="J195" i="4"/>
  <c r="J198" i="13" s="1"/>
  <c r="I195" i="4"/>
  <c r="I198" i="13" s="1"/>
  <c r="H195" i="4"/>
  <c r="H198" i="13" s="1"/>
  <c r="G195" i="4"/>
  <c r="G198" i="13" s="1"/>
  <c r="F195" i="4"/>
  <c r="F198" i="13" s="1"/>
  <c r="E195" i="4"/>
  <c r="E198" i="13" s="1"/>
  <c r="D195" i="4"/>
  <c r="D198" i="13" s="1"/>
  <c r="C195" i="4"/>
  <c r="C198" i="13" s="1"/>
  <c r="P194" i="4"/>
  <c r="P197" i="13" s="1"/>
  <c r="O194" i="4"/>
  <c r="O197" i="13" s="1"/>
  <c r="N194" i="4"/>
  <c r="N197" i="13" s="1"/>
  <c r="M194" i="4"/>
  <c r="M197" i="13" s="1"/>
  <c r="L194" i="4"/>
  <c r="L197" i="13" s="1"/>
  <c r="K194" i="4"/>
  <c r="K197" i="13" s="1"/>
  <c r="J194" i="4"/>
  <c r="J197" i="13" s="1"/>
  <c r="I194" i="4"/>
  <c r="I197" i="13" s="1"/>
  <c r="H194" i="4"/>
  <c r="H197" i="13" s="1"/>
  <c r="G194" i="4"/>
  <c r="G197" i="13" s="1"/>
  <c r="F194" i="4"/>
  <c r="F197" i="13" s="1"/>
  <c r="E194" i="4"/>
  <c r="E197" i="13" s="1"/>
  <c r="D194" i="4"/>
  <c r="D197" i="13" s="1"/>
  <c r="C194" i="4"/>
  <c r="C197" i="13" s="1"/>
  <c r="P193" i="4"/>
  <c r="P196" i="13" s="1"/>
  <c r="O193" i="4"/>
  <c r="O196" i="13" s="1"/>
  <c r="N193" i="4"/>
  <c r="N196" i="13" s="1"/>
  <c r="M193" i="4"/>
  <c r="M196" i="13" s="1"/>
  <c r="L193" i="4"/>
  <c r="L196" i="13" s="1"/>
  <c r="K193" i="4"/>
  <c r="K196" i="13" s="1"/>
  <c r="J193" i="4"/>
  <c r="J196" i="13" s="1"/>
  <c r="I193" i="4"/>
  <c r="I196" i="13" s="1"/>
  <c r="H193" i="4"/>
  <c r="H196" i="13" s="1"/>
  <c r="G193" i="4"/>
  <c r="G196" i="13" s="1"/>
  <c r="F193" i="4"/>
  <c r="F196" i="13" s="1"/>
  <c r="E193" i="4"/>
  <c r="E196" i="13" s="1"/>
  <c r="D193" i="4"/>
  <c r="D196" i="13" s="1"/>
  <c r="C193" i="4"/>
  <c r="C196" i="13" s="1"/>
  <c r="P192" i="4"/>
  <c r="P195" i="13" s="1"/>
  <c r="O192" i="4"/>
  <c r="O195" i="13" s="1"/>
  <c r="N192" i="4"/>
  <c r="N195" i="13" s="1"/>
  <c r="M192" i="4"/>
  <c r="M195" i="13" s="1"/>
  <c r="L192" i="4"/>
  <c r="L195" i="13" s="1"/>
  <c r="K192" i="4"/>
  <c r="K195" i="13" s="1"/>
  <c r="J192" i="4"/>
  <c r="J195" i="13" s="1"/>
  <c r="I192" i="4"/>
  <c r="I195" i="13" s="1"/>
  <c r="H192" i="4"/>
  <c r="H195" i="13" s="1"/>
  <c r="G192" i="4"/>
  <c r="G195" i="13" s="1"/>
  <c r="F192" i="4"/>
  <c r="F195" i="13" s="1"/>
  <c r="E192" i="4"/>
  <c r="E195" i="13" s="1"/>
  <c r="D192" i="4"/>
  <c r="D195" i="13" s="1"/>
  <c r="C192" i="4"/>
  <c r="C195" i="13" s="1"/>
  <c r="P191" i="4"/>
  <c r="P194" i="13" s="1"/>
  <c r="O191" i="4"/>
  <c r="O194" i="13" s="1"/>
  <c r="N191" i="4"/>
  <c r="N194" i="13" s="1"/>
  <c r="M191" i="4"/>
  <c r="M194" i="13" s="1"/>
  <c r="L191" i="4"/>
  <c r="L194" i="13" s="1"/>
  <c r="K191" i="4"/>
  <c r="K194" i="13" s="1"/>
  <c r="J191" i="4"/>
  <c r="J194" i="13" s="1"/>
  <c r="I191" i="4"/>
  <c r="I194" i="13" s="1"/>
  <c r="H191" i="4"/>
  <c r="H194" i="13" s="1"/>
  <c r="G191" i="4"/>
  <c r="G194" i="13" s="1"/>
  <c r="F191" i="4"/>
  <c r="F194" i="13" s="1"/>
  <c r="E191" i="4"/>
  <c r="E194" i="13" s="1"/>
  <c r="D191" i="4"/>
  <c r="D194" i="13" s="1"/>
  <c r="C191" i="4"/>
  <c r="C194" i="13" s="1"/>
  <c r="P190" i="4"/>
  <c r="O190" i="4"/>
  <c r="N190" i="4"/>
  <c r="M190" i="4"/>
  <c r="L190" i="4"/>
  <c r="K190" i="4"/>
  <c r="J190" i="4"/>
  <c r="I190" i="4"/>
  <c r="H190" i="4"/>
  <c r="G190" i="4"/>
  <c r="F190" i="4"/>
  <c r="E190" i="4"/>
  <c r="D190" i="4"/>
  <c r="C190" i="4"/>
  <c r="P179" i="4"/>
  <c r="O179" i="4"/>
  <c r="N179" i="4"/>
  <c r="M179" i="4"/>
  <c r="L179" i="4"/>
  <c r="K179" i="4"/>
  <c r="J179" i="4"/>
  <c r="I179" i="4"/>
  <c r="H179" i="4"/>
  <c r="G179" i="4"/>
  <c r="F179" i="4"/>
  <c r="E179" i="4"/>
  <c r="D179" i="4"/>
  <c r="C179" i="4"/>
  <c r="P178" i="4"/>
  <c r="P181" i="13" s="1"/>
  <c r="O178" i="4"/>
  <c r="O181" i="13" s="1"/>
  <c r="N178" i="4"/>
  <c r="N181" i="13" s="1"/>
  <c r="M178" i="4"/>
  <c r="M181" i="13" s="1"/>
  <c r="L178" i="4"/>
  <c r="L181" i="13" s="1"/>
  <c r="K178" i="4"/>
  <c r="K181" i="13" s="1"/>
  <c r="J178" i="4"/>
  <c r="J181" i="13" s="1"/>
  <c r="I178" i="4"/>
  <c r="I181" i="13" s="1"/>
  <c r="H178" i="4"/>
  <c r="H181" i="13" s="1"/>
  <c r="G178" i="4"/>
  <c r="G181" i="13" s="1"/>
  <c r="F178" i="4"/>
  <c r="F181" i="13" s="1"/>
  <c r="E178" i="4"/>
  <c r="E181" i="13" s="1"/>
  <c r="D178" i="4"/>
  <c r="D181" i="13" s="1"/>
  <c r="C178" i="4"/>
  <c r="C181" i="13" s="1"/>
  <c r="P177" i="4"/>
  <c r="P180" i="13" s="1"/>
  <c r="O177" i="4"/>
  <c r="O180" i="13" s="1"/>
  <c r="N177" i="4"/>
  <c r="N180" i="13" s="1"/>
  <c r="M177" i="4"/>
  <c r="M180" i="13" s="1"/>
  <c r="L177" i="4"/>
  <c r="L180" i="13" s="1"/>
  <c r="K177" i="4"/>
  <c r="K180" i="13" s="1"/>
  <c r="J177" i="4"/>
  <c r="J180" i="13" s="1"/>
  <c r="I177" i="4"/>
  <c r="I180" i="13" s="1"/>
  <c r="H177" i="4"/>
  <c r="H180" i="13" s="1"/>
  <c r="G177" i="4"/>
  <c r="G180" i="13" s="1"/>
  <c r="F177" i="4"/>
  <c r="F180" i="13" s="1"/>
  <c r="E177" i="4"/>
  <c r="E180" i="13" s="1"/>
  <c r="D177" i="4"/>
  <c r="D180" i="13" s="1"/>
  <c r="C177" i="4"/>
  <c r="C180" i="13" s="1"/>
  <c r="P176" i="4"/>
  <c r="P179" i="13" s="1"/>
  <c r="O176" i="4"/>
  <c r="O179" i="13" s="1"/>
  <c r="N176" i="4"/>
  <c r="N179" i="13" s="1"/>
  <c r="M176" i="4"/>
  <c r="M179" i="13" s="1"/>
  <c r="L176" i="4"/>
  <c r="L179" i="13" s="1"/>
  <c r="K176" i="4"/>
  <c r="K179" i="13" s="1"/>
  <c r="J176" i="4"/>
  <c r="J179" i="13" s="1"/>
  <c r="I176" i="4"/>
  <c r="I179" i="13" s="1"/>
  <c r="H176" i="4"/>
  <c r="H179" i="13" s="1"/>
  <c r="G176" i="4"/>
  <c r="G179" i="13" s="1"/>
  <c r="F176" i="4"/>
  <c r="F179" i="13" s="1"/>
  <c r="E176" i="4"/>
  <c r="E179" i="13" s="1"/>
  <c r="D176" i="4"/>
  <c r="D179" i="13" s="1"/>
  <c r="C176" i="4"/>
  <c r="C179" i="13" s="1"/>
  <c r="P175" i="4"/>
  <c r="P178" i="13" s="1"/>
  <c r="O175" i="4"/>
  <c r="O178" i="13" s="1"/>
  <c r="N175" i="4"/>
  <c r="N178" i="13" s="1"/>
  <c r="M175" i="4"/>
  <c r="M178" i="13" s="1"/>
  <c r="L175" i="4"/>
  <c r="L178" i="13" s="1"/>
  <c r="K175" i="4"/>
  <c r="K178" i="13" s="1"/>
  <c r="J175" i="4"/>
  <c r="J178" i="13" s="1"/>
  <c r="I175" i="4"/>
  <c r="I178" i="13" s="1"/>
  <c r="H175" i="4"/>
  <c r="H178" i="13" s="1"/>
  <c r="G175" i="4"/>
  <c r="G178" i="13" s="1"/>
  <c r="F175" i="4"/>
  <c r="F178" i="13" s="1"/>
  <c r="E175" i="4"/>
  <c r="E178" i="13" s="1"/>
  <c r="D175" i="4"/>
  <c r="D178" i="13" s="1"/>
  <c r="C175" i="4"/>
  <c r="C178" i="13" s="1"/>
  <c r="P174" i="4"/>
  <c r="P177" i="13" s="1"/>
  <c r="O174" i="4"/>
  <c r="O177" i="13" s="1"/>
  <c r="N174" i="4"/>
  <c r="N177" i="13" s="1"/>
  <c r="M174" i="4"/>
  <c r="M177" i="13" s="1"/>
  <c r="L174" i="4"/>
  <c r="L177" i="13" s="1"/>
  <c r="K174" i="4"/>
  <c r="K177" i="13" s="1"/>
  <c r="J174" i="4"/>
  <c r="J177" i="13" s="1"/>
  <c r="I174" i="4"/>
  <c r="I177" i="13" s="1"/>
  <c r="H174" i="4"/>
  <c r="H177" i="13" s="1"/>
  <c r="G174" i="4"/>
  <c r="G177" i="13" s="1"/>
  <c r="F174" i="4"/>
  <c r="F177" i="13" s="1"/>
  <c r="E174" i="4"/>
  <c r="E177" i="13" s="1"/>
  <c r="D174" i="4"/>
  <c r="D177" i="13" s="1"/>
  <c r="C174" i="4"/>
  <c r="C177" i="13" s="1"/>
  <c r="P173" i="4"/>
  <c r="P176" i="13" s="1"/>
  <c r="O173" i="4"/>
  <c r="O176" i="13" s="1"/>
  <c r="N173" i="4"/>
  <c r="N176" i="13" s="1"/>
  <c r="M173" i="4"/>
  <c r="M176" i="13" s="1"/>
  <c r="L173" i="4"/>
  <c r="L176" i="13" s="1"/>
  <c r="K173" i="4"/>
  <c r="K176" i="13" s="1"/>
  <c r="J173" i="4"/>
  <c r="J176" i="13" s="1"/>
  <c r="I173" i="4"/>
  <c r="I176" i="13" s="1"/>
  <c r="H173" i="4"/>
  <c r="H176" i="13" s="1"/>
  <c r="G173" i="4"/>
  <c r="G176" i="13" s="1"/>
  <c r="F173" i="4"/>
  <c r="F176" i="13" s="1"/>
  <c r="E173" i="4"/>
  <c r="E176" i="13" s="1"/>
  <c r="D173" i="4"/>
  <c r="D176" i="13" s="1"/>
  <c r="C173" i="4"/>
  <c r="C176" i="13" s="1"/>
  <c r="P172" i="4"/>
  <c r="P175" i="13" s="1"/>
  <c r="O172" i="4"/>
  <c r="O175" i="13" s="1"/>
  <c r="N172" i="4"/>
  <c r="N175" i="13" s="1"/>
  <c r="M172" i="4"/>
  <c r="M175" i="13" s="1"/>
  <c r="L172" i="4"/>
  <c r="L175" i="13" s="1"/>
  <c r="K172" i="4"/>
  <c r="K175" i="13" s="1"/>
  <c r="J172" i="4"/>
  <c r="J175" i="13" s="1"/>
  <c r="I172" i="4"/>
  <c r="I175" i="13" s="1"/>
  <c r="H172" i="4"/>
  <c r="H175" i="13" s="1"/>
  <c r="G172" i="4"/>
  <c r="G175" i="13" s="1"/>
  <c r="F172" i="4"/>
  <c r="F175" i="13" s="1"/>
  <c r="E172" i="4"/>
  <c r="E175" i="13" s="1"/>
  <c r="D172" i="4"/>
  <c r="D175" i="13" s="1"/>
  <c r="C172" i="4"/>
  <c r="C175" i="13" s="1"/>
  <c r="P171" i="4"/>
  <c r="P174" i="13" s="1"/>
  <c r="O171" i="4"/>
  <c r="O174" i="13" s="1"/>
  <c r="N171" i="4"/>
  <c r="N174" i="13" s="1"/>
  <c r="M171" i="4"/>
  <c r="M174" i="13" s="1"/>
  <c r="L171" i="4"/>
  <c r="L174" i="13" s="1"/>
  <c r="K171" i="4"/>
  <c r="K174" i="13" s="1"/>
  <c r="J171" i="4"/>
  <c r="J174" i="13" s="1"/>
  <c r="I171" i="4"/>
  <c r="I174" i="13" s="1"/>
  <c r="H171" i="4"/>
  <c r="H174" i="13" s="1"/>
  <c r="G171" i="4"/>
  <c r="G174" i="13" s="1"/>
  <c r="F171" i="4"/>
  <c r="F174" i="13" s="1"/>
  <c r="E171" i="4"/>
  <c r="E174" i="13" s="1"/>
  <c r="D171" i="4"/>
  <c r="D174" i="13" s="1"/>
  <c r="C171" i="4"/>
  <c r="C174" i="13" s="1"/>
  <c r="P170" i="4"/>
  <c r="P173" i="13" s="1"/>
  <c r="O170" i="4"/>
  <c r="O173" i="13" s="1"/>
  <c r="N170" i="4"/>
  <c r="N173" i="13" s="1"/>
  <c r="M170" i="4"/>
  <c r="M173" i="13" s="1"/>
  <c r="L170" i="4"/>
  <c r="L173" i="13" s="1"/>
  <c r="K170" i="4"/>
  <c r="K173" i="13" s="1"/>
  <c r="J170" i="4"/>
  <c r="J173" i="13" s="1"/>
  <c r="I170" i="4"/>
  <c r="I173" i="13" s="1"/>
  <c r="H170" i="4"/>
  <c r="H173" i="13" s="1"/>
  <c r="G170" i="4"/>
  <c r="G173" i="13" s="1"/>
  <c r="F170" i="4"/>
  <c r="F173" i="13" s="1"/>
  <c r="E170" i="4"/>
  <c r="E173" i="13" s="1"/>
  <c r="D170" i="4"/>
  <c r="D173" i="13" s="1"/>
  <c r="C170" i="4"/>
  <c r="C173" i="13" s="1"/>
  <c r="P169" i="4"/>
  <c r="O169" i="4"/>
  <c r="N169" i="4"/>
  <c r="M169" i="4"/>
  <c r="L169" i="4"/>
  <c r="K169" i="4"/>
  <c r="J169" i="4"/>
  <c r="I169" i="4"/>
  <c r="H169" i="4"/>
  <c r="G169" i="4"/>
  <c r="F169" i="4"/>
  <c r="E169" i="4"/>
  <c r="D169" i="4"/>
  <c r="C169" i="4"/>
  <c r="P158" i="4"/>
  <c r="P161" i="13" s="1"/>
  <c r="O158" i="4"/>
  <c r="O161" i="13" s="1"/>
  <c r="N158" i="4"/>
  <c r="N161" i="13" s="1"/>
  <c r="M158" i="4"/>
  <c r="M161" i="13" s="1"/>
  <c r="L158" i="4"/>
  <c r="L161" i="13" s="1"/>
  <c r="K158" i="4"/>
  <c r="K161" i="13" s="1"/>
  <c r="J158" i="4"/>
  <c r="J161" i="13" s="1"/>
  <c r="I158" i="4"/>
  <c r="I161" i="13" s="1"/>
  <c r="H158" i="4"/>
  <c r="H161" i="13" s="1"/>
  <c r="G158" i="4"/>
  <c r="G161" i="13" s="1"/>
  <c r="F158" i="4"/>
  <c r="F161" i="13" s="1"/>
  <c r="E158" i="4"/>
  <c r="E161" i="13" s="1"/>
  <c r="D158" i="4"/>
  <c r="D161" i="13" s="1"/>
  <c r="C158" i="4"/>
  <c r="C161" i="13" s="1"/>
  <c r="P157" i="4"/>
  <c r="P160" i="13" s="1"/>
  <c r="O157" i="4"/>
  <c r="O160" i="13" s="1"/>
  <c r="N157" i="4"/>
  <c r="N160" i="13" s="1"/>
  <c r="M157" i="4"/>
  <c r="M160" i="13" s="1"/>
  <c r="L157" i="4"/>
  <c r="L160" i="13" s="1"/>
  <c r="K157" i="4"/>
  <c r="K160" i="13" s="1"/>
  <c r="J157" i="4"/>
  <c r="J160" i="13" s="1"/>
  <c r="I157" i="4"/>
  <c r="I160" i="13" s="1"/>
  <c r="H157" i="4"/>
  <c r="H160" i="13" s="1"/>
  <c r="G157" i="4"/>
  <c r="G160" i="13" s="1"/>
  <c r="F157" i="4"/>
  <c r="F160" i="13" s="1"/>
  <c r="E157" i="4"/>
  <c r="E160" i="13" s="1"/>
  <c r="D157" i="4"/>
  <c r="D160" i="13" s="1"/>
  <c r="C157" i="4"/>
  <c r="C160" i="13" s="1"/>
  <c r="P156" i="4"/>
  <c r="P159" i="13" s="1"/>
  <c r="O156" i="4"/>
  <c r="O159" i="13" s="1"/>
  <c r="N156" i="4"/>
  <c r="N159" i="13" s="1"/>
  <c r="M156" i="4"/>
  <c r="M159" i="13" s="1"/>
  <c r="L156" i="4"/>
  <c r="L159" i="13" s="1"/>
  <c r="K156" i="4"/>
  <c r="K159" i="13" s="1"/>
  <c r="J156" i="4"/>
  <c r="J159" i="13" s="1"/>
  <c r="I156" i="4"/>
  <c r="I159" i="13" s="1"/>
  <c r="H156" i="4"/>
  <c r="H159" i="13" s="1"/>
  <c r="G156" i="4"/>
  <c r="G159" i="13" s="1"/>
  <c r="F156" i="4"/>
  <c r="F159" i="13" s="1"/>
  <c r="E156" i="4"/>
  <c r="E159" i="13" s="1"/>
  <c r="D156" i="4"/>
  <c r="D159" i="13" s="1"/>
  <c r="C156" i="4"/>
  <c r="C159" i="13" s="1"/>
  <c r="P155" i="4"/>
  <c r="P158" i="13" s="1"/>
  <c r="O155" i="4"/>
  <c r="O158" i="13" s="1"/>
  <c r="N155" i="4"/>
  <c r="N158" i="13" s="1"/>
  <c r="M155" i="4"/>
  <c r="M158" i="13" s="1"/>
  <c r="L155" i="4"/>
  <c r="L158" i="13" s="1"/>
  <c r="K155" i="4"/>
  <c r="K158" i="13" s="1"/>
  <c r="J155" i="4"/>
  <c r="J158" i="13" s="1"/>
  <c r="I155" i="4"/>
  <c r="I158" i="13" s="1"/>
  <c r="H155" i="4"/>
  <c r="H158" i="13" s="1"/>
  <c r="G155" i="4"/>
  <c r="G158" i="13" s="1"/>
  <c r="F155" i="4"/>
  <c r="F158" i="13" s="1"/>
  <c r="E155" i="4"/>
  <c r="E158" i="13" s="1"/>
  <c r="D155" i="4"/>
  <c r="D158" i="13" s="1"/>
  <c r="C155" i="4"/>
  <c r="C158" i="13" s="1"/>
  <c r="P154" i="4"/>
  <c r="P157" i="13" s="1"/>
  <c r="O154" i="4"/>
  <c r="O157" i="13" s="1"/>
  <c r="N154" i="4"/>
  <c r="N157" i="13" s="1"/>
  <c r="M154" i="4"/>
  <c r="M157" i="13" s="1"/>
  <c r="L154" i="4"/>
  <c r="L157" i="13" s="1"/>
  <c r="K154" i="4"/>
  <c r="K157" i="13" s="1"/>
  <c r="J154" i="4"/>
  <c r="J157" i="13" s="1"/>
  <c r="I154" i="4"/>
  <c r="I157" i="13" s="1"/>
  <c r="H154" i="4"/>
  <c r="H157" i="13" s="1"/>
  <c r="G154" i="4"/>
  <c r="G157" i="13" s="1"/>
  <c r="F154" i="4"/>
  <c r="F157" i="13" s="1"/>
  <c r="E154" i="4"/>
  <c r="E157" i="13" s="1"/>
  <c r="D154" i="4"/>
  <c r="D157" i="13" s="1"/>
  <c r="C154" i="4"/>
  <c r="C157" i="13" s="1"/>
  <c r="P153" i="4"/>
  <c r="P156" i="13" s="1"/>
  <c r="O153" i="4"/>
  <c r="O156" i="13" s="1"/>
  <c r="N153" i="4"/>
  <c r="N156" i="13" s="1"/>
  <c r="M153" i="4"/>
  <c r="M156" i="13" s="1"/>
  <c r="L153" i="4"/>
  <c r="L156" i="13" s="1"/>
  <c r="K153" i="4"/>
  <c r="K156" i="13" s="1"/>
  <c r="J153" i="4"/>
  <c r="J156" i="13" s="1"/>
  <c r="I153" i="4"/>
  <c r="I156" i="13" s="1"/>
  <c r="H153" i="4"/>
  <c r="H156" i="13" s="1"/>
  <c r="G153" i="4"/>
  <c r="G156" i="13" s="1"/>
  <c r="F153" i="4"/>
  <c r="F156" i="13" s="1"/>
  <c r="E153" i="4"/>
  <c r="E156" i="13" s="1"/>
  <c r="D153" i="4"/>
  <c r="D156" i="13" s="1"/>
  <c r="C153" i="4"/>
  <c r="C156" i="13" s="1"/>
  <c r="P152" i="4"/>
  <c r="P155" i="13" s="1"/>
  <c r="O152" i="4"/>
  <c r="O155" i="13" s="1"/>
  <c r="N152" i="4"/>
  <c r="N155" i="13" s="1"/>
  <c r="M152" i="4"/>
  <c r="M155" i="13" s="1"/>
  <c r="L152" i="4"/>
  <c r="L155" i="13" s="1"/>
  <c r="K152" i="4"/>
  <c r="K155" i="13" s="1"/>
  <c r="J152" i="4"/>
  <c r="J155" i="13" s="1"/>
  <c r="I152" i="4"/>
  <c r="I155" i="13" s="1"/>
  <c r="H152" i="4"/>
  <c r="H155" i="13" s="1"/>
  <c r="G152" i="4"/>
  <c r="G155" i="13" s="1"/>
  <c r="F152" i="4"/>
  <c r="F155" i="13" s="1"/>
  <c r="E152" i="4"/>
  <c r="E155" i="13" s="1"/>
  <c r="D152" i="4"/>
  <c r="D155" i="13" s="1"/>
  <c r="C152" i="4"/>
  <c r="C155" i="13" s="1"/>
  <c r="P151" i="4"/>
  <c r="P154" i="13" s="1"/>
  <c r="O151" i="4"/>
  <c r="O154" i="13" s="1"/>
  <c r="N151" i="4"/>
  <c r="N154" i="13" s="1"/>
  <c r="M151" i="4"/>
  <c r="M154" i="13" s="1"/>
  <c r="L151" i="4"/>
  <c r="L154" i="13" s="1"/>
  <c r="K151" i="4"/>
  <c r="K154" i="13" s="1"/>
  <c r="J151" i="4"/>
  <c r="J154" i="13" s="1"/>
  <c r="I151" i="4"/>
  <c r="I154" i="13" s="1"/>
  <c r="H151" i="4"/>
  <c r="H154" i="13" s="1"/>
  <c r="G151" i="4"/>
  <c r="G154" i="13" s="1"/>
  <c r="F151" i="4"/>
  <c r="F154" i="13" s="1"/>
  <c r="E151" i="4"/>
  <c r="E154" i="13" s="1"/>
  <c r="D151" i="4"/>
  <c r="D154" i="13" s="1"/>
  <c r="C151" i="4"/>
  <c r="C154" i="13" s="1"/>
  <c r="P150" i="4"/>
  <c r="P153" i="13" s="1"/>
  <c r="O150" i="4"/>
  <c r="O153" i="13" s="1"/>
  <c r="N150" i="4"/>
  <c r="N153" i="13" s="1"/>
  <c r="M150" i="4"/>
  <c r="M153" i="13" s="1"/>
  <c r="L150" i="4"/>
  <c r="L153" i="13" s="1"/>
  <c r="K150" i="4"/>
  <c r="K153" i="13" s="1"/>
  <c r="J150" i="4"/>
  <c r="J153" i="13" s="1"/>
  <c r="I150" i="4"/>
  <c r="I153" i="13" s="1"/>
  <c r="H150" i="4"/>
  <c r="H153" i="13" s="1"/>
  <c r="G150" i="4"/>
  <c r="G153" i="13" s="1"/>
  <c r="F150" i="4"/>
  <c r="F153" i="13" s="1"/>
  <c r="E150" i="4"/>
  <c r="E153" i="13" s="1"/>
  <c r="D150" i="4"/>
  <c r="D153" i="13" s="1"/>
  <c r="C150" i="4"/>
  <c r="C153" i="13" s="1"/>
  <c r="P149" i="4"/>
  <c r="O149" i="4"/>
  <c r="N149" i="4"/>
  <c r="M149" i="4"/>
  <c r="L149" i="4"/>
  <c r="K149" i="4"/>
  <c r="J149" i="4"/>
  <c r="I149" i="4"/>
  <c r="H149" i="4"/>
  <c r="G149" i="4"/>
  <c r="F149" i="4"/>
  <c r="E149" i="4"/>
  <c r="D149" i="4"/>
  <c r="C149" i="4"/>
  <c r="P137" i="4"/>
  <c r="P140" i="13" s="1"/>
  <c r="O137" i="4"/>
  <c r="O140" i="13" s="1"/>
  <c r="N137" i="4"/>
  <c r="N140" i="13" s="1"/>
  <c r="M137" i="4"/>
  <c r="M140" i="13" s="1"/>
  <c r="L137" i="4"/>
  <c r="L140" i="13" s="1"/>
  <c r="K137" i="4"/>
  <c r="K140" i="13" s="1"/>
  <c r="J137" i="4"/>
  <c r="J140" i="13" s="1"/>
  <c r="I137" i="4"/>
  <c r="I140" i="13" s="1"/>
  <c r="H137" i="4"/>
  <c r="H140" i="13" s="1"/>
  <c r="G137" i="4"/>
  <c r="G140" i="13" s="1"/>
  <c r="F137" i="4"/>
  <c r="F140" i="13" s="1"/>
  <c r="E137" i="4"/>
  <c r="E140" i="13" s="1"/>
  <c r="D137" i="4"/>
  <c r="D140" i="13" s="1"/>
  <c r="C137" i="4"/>
  <c r="C140" i="13" s="1"/>
  <c r="P136" i="4"/>
  <c r="P139" i="13" s="1"/>
  <c r="O136" i="4"/>
  <c r="O139" i="13" s="1"/>
  <c r="N136" i="4"/>
  <c r="N139" i="13" s="1"/>
  <c r="M136" i="4"/>
  <c r="M139" i="13" s="1"/>
  <c r="L136" i="4"/>
  <c r="L139" i="13" s="1"/>
  <c r="K136" i="4"/>
  <c r="K139" i="13" s="1"/>
  <c r="J136" i="4"/>
  <c r="J139" i="13" s="1"/>
  <c r="I136" i="4"/>
  <c r="I139" i="13" s="1"/>
  <c r="H136" i="4"/>
  <c r="H139" i="13" s="1"/>
  <c r="G136" i="4"/>
  <c r="G139" i="13" s="1"/>
  <c r="F136" i="4"/>
  <c r="F139" i="13" s="1"/>
  <c r="E136" i="4"/>
  <c r="E139" i="13" s="1"/>
  <c r="D136" i="4"/>
  <c r="D139" i="13" s="1"/>
  <c r="C136" i="4"/>
  <c r="C139" i="13" s="1"/>
  <c r="P135" i="4"/>
  <c r="P138" i="13" s="1"/>
  <c r="O135" i="4"/>
  <c r="O138" i="13" s="1"/>
  <c r="N135" i="4"/>
  <c r="N138" i="13" s="1"/>
  <c r="M135" i="4"/>
  <c r="M138" i="13" s="1"/>
  <c r="L135" i="4"/>
  <c r="L138" i="13" s="1"/>
  <c r="K135" i="4"/>
  <c r="K138" i="13" s="1"/>
  <c r="J135" i="4"/>
  <c r="J138" i="13" s="1"/>
  <c r="I135" i="4"/>
  <c r="I138" i="13" s="1"/>
  <c r="H135" i="4"/>
  <c r="H138" i="13" s="1"/>
  <c r="G135" i="4"/>
  <c r="G138" i="13" s="1"/>
  <c r="F135" i="4"/>
  <c r="F138" i="13" s="1"/>
  <c r="E135" i="4"/>
  <c r="E138" i="13" s="1"/>
  <c r="D135" i="4"/>
  <c r="D138" i="13" s="1"/>
  <c r="C135" i="4"/>
  <c r="C138" i="13" s="1"/>
  <c r="P134" i="4"/>
  <c r="P137" i="13" s="1"/>
  <c r="O134" i="4"/>
  <c r="O137" i="13" s="1"/>
  <c r="N134" i="4"/>
  <c r="N137" i="13" s="1"/>
  <c r="M134" i="4"/>
  <c r="M137" i="13" s="1"/>
  <c r="L134" i="4"/>
  <c r="L137" i="13" s="1"/>
  <c r="K134" i="4"/>
  <c r="K137" i="13" s="1"/>
  <c r="J134" i="4"/>
  <c r="J137" i="13" s="1"/>
  <c r="I134" i="4"/>
  <c r="I137" i="13" s="1"/>
  <c r="H134" i="4"/>
  <c r="H137" i="13" s="1"/>
  <c r="G134" i="4"/>
  <c r="G137" i="13" s="1"/>
  <c r="F134" i="4"/>
  <c r="F137" i="13" s="1"/>
  <c r="E134" i="4"/>
  <c r="E137" i="13" s="1"/>
  <c r="D134" i="4"/>
  <c r="D137" i="13" s="1"/>
  <c r="C134" i="4"/>
  <c r="C137" i="13" s="1"/>
  <c r="P133" i="4"/>
  <c r="P136" i="13" s="1"/>
  <c r="O133" i="4"/>
  <c r="O136" i="13" s="1"/>
  <c r="N133" i="4"/>
  <c r="N136" i="13" s="1"/>
  <c r="M133" i="4"/>
  <c r="M136" i="13" s="1"/>
  <c r="L133" i="4"/>
  <c r="L136" i="13" s="1"/>
  <c r="K133" i="4"/>
  <c r="K136" i="13" s="1"/>
  <c r="J133" i="4"/>
  <c r="J136" i="13" s="1"/>
  <c r="I133" i="4"/>
  <c r="I136" i="13" s="1"/>
  <c r="H133" i="4"/>
  <c r="H136" i="13" s="1"/>
  <c r="G133" i="4"/>
  <c r="G136" i="13" s="1"/>
  <c r="F133" i="4"/>
  <c r="F136" i="13" s="1"/>
  <c r="E133" i="4"/>
  <c r="E136" i="13" s="1"/>
  <c r="D133" i="4"/>
  <c r="D136" i="13" s="1"/>
  <c r="C133" i="4"/>
  <c r="C136" i="13" s="1"/>
  <c r="P132" i="4"/>
  <c r="P135" i="13" s="1"/>
  <c r="O132" i="4"/>
  <c r="O135" i="13" s="1"/>
  <c r="N132" i="4"/>
  <c r="N135" i="13" s="1"/>
  <c r="M132" i="4"/>
  <c r="M135" i="13" s="1"/>
  <c r="L132" i="4"/>
  <c r="L135" i="13" s="1"/>
  <c r="K132" i="4"/>
  <c r="K135" i="13" s="1"/>
  <c r="J132" i="4"/>
  <c r="J135" i="13" s="1"/>
  <c r="I132" i="4"/>
  <c r="I135" i="13" s="1"/>
  <c r="H132" i="4"/>
  <c r="H135" i="13" s="1"/>
  <c r="G132" i="4"/>
  <c r="G135" i="13" s="1"/>
  <c r="F132" i="4"/>
  <c r="F135" i="13" s="1"/>
  <c r="E132" i="4"/>
  <c r="E135" i="13" s="1"/>
  <c r="D132" i="4"/>
  <c r="D135" i="13" s="1"/>
  <c r="C132" i="4"/>
  <c r="C135" i="13" s="1"/>
  <c r="P131" i="4"/>
  <c r="P134" i="13" s="1"/>
  <c r="O131" i="4"/>
  <c r="O134" i="13" s="1"/>
  <c r="N131" i="4"/>
  <c r="N134" i="13" s="1"/>
  <c r="M131" i="4"/>
  <c r="M134" i="13" s="1"/>
  <c r="L131" i="4"/>
  <c r="L134" i="13" s="1"/>
  <c r="K131" i="4"/>
  <c r="K134" i="13" s="1"/>
  <c r="J131" i="4"/>
  <c r="J134" i="13" s="1"/>
  <c r="I131" i="4"/>
  <c r="I134" i="13" s="1"/>
  <c r="H131" i="4"/>
  <c r="H134" i="13" s="1"/>
  <c r="G131" i="4"/>
  <c r="G134" i="13" s="1"/>
  <c r="F131" i="4"/>
  <c r="F134" i="13" s="1"/>
  <c r="E131" i="4"/>
  <c r="E134" i="13" s="1"/>
  <c r="D131" i="4"/>
  <c r="D134" i="13" s="1"/>
  <c r="C131" i="4"/>
  <c r="C134" i="13" s="1"/>
  <c r="P130" i="4"/>
  <c r="P133" i="13" s="1"/>
  <c r="O130" i="4"/>
  <c r="O133" i="13" s="1"/>
  <c r="N130" i="4"/>
  <c r="N133" i="13" s="1"/>
  <c r="M130" i="4"/>
  <c r="M133" i="13" s="1"/>
  <c r="L130" i="4"/>
  <c r="L133" i="13" s="1"/>
  <c r="K130" i="4"/>
  <c r="K133" i="13" s="1"/>
  <c r="J130" i="4"/>
  <c r="J133" i="13" s="1"/>
  <c r="I130" i="4"/>
  <c r="I133" i="13" s="1"/>
  <c r="H130" i="4"/>
  <c r="H133" i="13" s="1"/>
  <c r="G130" i="4"/>
  <c r="G133" i="13" s="1"/>
  <c r="F130" i="4"/>
  <c r="F133" i="13" s="1"/>
  <c r="E130" i="4"/>
  <c r="E133" i="13" s="1"/>
  <c r="D130" i="4"/>
  <c r="D133" i="13" s="1"/>
  <c r="C130" i="4"/>
  <c r="C133" i="13" s="1"/>
  <c r="P129" i="4"/>
  <c r="P132" i="13" s="1"/>
  <c r="O129" i="4"/>
  <c r="O132" i="13" s="1"/>
  <c r="N129" i="4"/>
  <c r="N132" i="13" s="1"/>
  <c r="M129" i="4"/>
  <c r="M132" i="13" s="1"/>
  <c r="L129" i="4"/>
  <c r="L132" i="13" s="1"/>
  <c r="K129" i="4"/>
  <c r="K132" i="13" s="1"/>
  <c r="J129" i="4"/>
  <c r="J132" i="13" s="1"/>
  <c r="I129" i="4"/>
  <c r="I132" i="13" s="1"/>
  <c r="H129" i="4"/>
  <c r="H132" i="13" s="1"/>
  <c r="G129" i="4"/>
  <c r="G132" i="13" s="1"/>
  <c r="F129" i="4"/>
  <c r="F132" i="13" s="1"/>
  <c r="E129" i="4"/>
  <c r="E132" i="13" s="1"/>
  <c r="D129" i="4"/>
  <c r="D132" i="13" s="1"/>
  <c r="C129" i="4"/>
  <c r="C132" i="13" s="1"/>
  <c r="P128" i="4"/>
  <c r="O128" i="4"/>
  <c r="N128" i="4"/>
  <c r="M128" i="4"/>
  <c r="L128" i="4"/>
  <c r="K128" i="4"/>
  <c r="J128" i="4"/>
  <c r="I128" i="4"/>
  <c r="H128" i="4"/>
  <c r="G128" i="4"/>
  <c r="F128" i="4"/>
  <c r="E128" i="4"/>
  <c r="D128" i="4"/>
  <c r="C128" i="4"/>
  <c r="P117" i="4"/>
  <c r="P120" i="13" s="1"/>
  <c r="O117" i="4"/>
  <c r="O120" i="13" s="1"/>
  <c r="N117" i="4"/>
  <c r="N120" i="13" s="1"/>
  <c r="M117" i="4"/>
  <c r="M120" i="13" s="1"/>
  <c r="L117" i="4"/>
  <c r="L120" i="13" s="1"/>
  <c r="K117" i="4"/>
  <c r="K120" i="13" s="1"/>
  <c r="J117" i="4"/>
  <c r="J120" i="13" s="1"/>
  <c r="I117" i="4"/>
  <c r="I120" i="13" s="1"/>
  <c r="H117" i="4"/>
  <c r="H120" i="13" s="1"/>
  <c r="G117" i="4"/>
  <c r="G120" i="13" s="1"/>
  <c r="F117" i="4"/>
  <c r="F120" i="13" s="1"/>
  <c r="E117" i="4"/>
  <c r="E120" i="13" s="1"/>
  <c r="D117" i="4"/>
  <c r="D120" i="13" s="1"/>
  <c r="C117" i="4"/>
  <c r="C120" i="13" s="1"/>
  <c r="P116" i="4"/>
  <c r="P119" i="13" s="1"/>
  <c r="O116" i="4"/>
  <c r="O119" i="13" s="1"/>
  <c r="N116" i="4"/>
  <c r="N119" i="13" s="1"/>
  <c r="M116" i="4"/>
  <c r="M119" i="13" s="1"/>
  <c r="L116" i="4"/>
  <c r="L119" i="13" s="1"/>
  <c r="K116" i="4"/>
  <c r="K119" i="13" s="1"/>
  <c r="J116" i="4"/>
  <c r="J119" i="13" s="1"/>
  <c r="I116" i="4"/>
  <c r="I119" i="13" s="1"/>
  <c r="H116" i="4"/>
  <c r="H119" i="13" s="1"/>
  <c r="G116" i="4"/>
  <c r="G119" i="13" s="1"/>
  <c r="F116" i="4"/>
  <c r="F119" i="13" s="1"/>
  <c r="E116" i="4"/>
  <c r="E119" i="13" s="1"/>
  <c r="D116" i="4"/>
  <c r="D119" i="13" s="1"/>
  <c r="C116" i="4"/>
  <c r="C119" i="13" s="1"/>
  <c r="P115" i="4"/>
  <c r="P118" i="13" s="1"/>
  <c r="O115" i="4"/>
  <c r="O118" i="13" s="1"/>
  <c r="N115" i="4"/>
  <c r="N118" i="13" s="1"/>
  <c r="M115" i="4"/>
  <c r="M118" i="13" s="1"/>
  <c r="L115" i="4"/>
  <c r="L118" i="13" s="1"/>
  <c r="K115" i="4"/>
  <c r="K118" i="13" s="1"/>
  <c r="J115" i="4"/>
  <c r="J118" i="13" s="1"/>
  <c r="I115" i="4"/>
  <c r="I118" i="13" s="1"/>
  <c r="H115" i="4"/>
  <c r="H118" i="13" s="1"/>
  <c r="G115" i="4"/>
  <c r="G118" i="13" s="1"/>
  <c r="F115" i="4"/>
  <c r="F118" i="13" s="1"/>
  <c r="E115" i="4"/>
  <c r="E118" i="13" s="1"/>
  <c r="D115" i="4"/>
  <c r="D118" i="13" s="1"/>
  <c r="C115" i="4"/>
  <c r="C118" i="13" s="1"/>
  <c r="P114" i="4"/>
  <c r="P117" i="13" s="1"/>
  <c r="O114" i="4"/>
  <c r="O117" i="13" s="1"/>
  <c r="N114" i="4"/>
  <c r="N117" i="13" s="1"/>
  <c r="M114" i="4"/>
  <c r="M117" i="13" s="1"/>
  <c r="L114" i="4"/>
  <c r="L117" i="13" s="1"/>
  <c r="K114" i="4"/>
  <c r="K117" i="13" s="1"/>
  <c r="J114" i="4"/>
  <c r="J117" i="13" s="1"/>
  <c r="I114" i="4"/>
  <c r="I117" i="13" s="1"/>
  <c r="H114" i="4"/>
  <c r="H117" i="13" s="1"/>
  <c r="G114" i="4"/>
  <c r="G117" i="13" s="1"/>
  <c r="F114" i="4"/>
  <c r="F117" i="13" s="1"/>
  <c r="E114" i="4"/>
  <c r="E117" i="13" s="1"/>
  <c r="D114" i="4"/>
  <c r="D117" i="13" s="1"/>
  <c r="C114" i="4"/>
  <c r="C117" i="13" s="1"/>
  <c r="P113" i="4"/>
  <c r="P116" i="13" s="1"/>
  <c r="O113" i="4"/>
  <c r="O116" i="13" s="1"/>
  <c r="N113" i="4"/>
  <c r="N116" i="13" s="1"/>
  <c r="M113" i="4"/>
  <c r="M116" i="13" s="1"/>
  <c r="L113" i="4"/>
  <c r="L116" i="13" s="1"/>
  <c r="K113" i="4"/>
  <c r="K116" i="13" s="1"/>
  <c r="J113" i="4"/>
  <c r="J116" i="13" s="1"/>
  <c r="I113" i="4"/>
  <c r="I116" i="13" s="1"/>
  <c r="H113" i="4"/>
  <c r="H116" i="13" s="1"/>
  <c r="G113" i="4"/>
  <c r="G116" i="13" s="1"/>
  <c r="F113" i="4"/>
  <c r="F116" i="13" s="1"/>
  <c r="E113" i="4"/>
  <c r="E116" i="13" s="1"/>
  <c r="D113" i="4"/>
  <c r="D116" i="13" s="1"/>
  <c r="C113" i="4"/>
  <c r="C116" i="13" s="1"/>
  <c r="P112" i="4"/>
  <c r="P115" i="13" s="1"/>
  <c r="O112" i="4"/>
  <c r="O115" i="13" s="1"/>
  <c r="N112" i="4"/>
  <c r="N115" i="13" s="1"/>
  <c r="M112" i="4"/>
  <c r="M115" i="13" s="1"/>
  <c r="L112" i="4"/>
  <c r="L115" i="13" s="1"/>
  <c r="K112" i="4"/>
  <c r="K115" i="13" s="1"/>
  <c r="J112" i="4"/>
  <c r="J115" i="13" s="1"/>
  <c r="I112" i="4"/>
  <c r="I115" i="13" s="1"/>
  <c r="H112" i="4"/>
  <c r="H115" i="13" s="1"/>
  <c r="G112" i="4"/>
  <c r="G115" i="13" s="1"/>
  <c r="F112" i="4"/>
  <c r="F115" i="13" s="1"/>
  <c r="E112" i="4"/>
  <c r="E115" i="13" s="1"/>
  <c r="D112" i="4"/>
  <c r="D115" i="13" s="1"/>
  <c r="C112" i="4"/>
  <c r="C115" i="13" s="1"/>
  <c r="P111" i="4"/>
  <c r="P114" i="13" s="1"/>
  <c r="O111" i="4"/>
  <c r="O114" i="13" s="1"/>
  <c r="N111" i="4"/>
  <c r="N114" i="13" s="1"/>
  <c r="M111" i="4"/>
  <c r="M114" i="13" s="1"/>
  <c r="L111" i="4"/>
  <c r="L114" i="13" s="1"/>
  <c r="K111" i="4"/>
  <c r="K114" i="13" s="1"/>
  <c r="J111" i="4"/>
  <c r="J114" i="13" s="1"/>
  <c r="I111" i="4"/>
  <c r="I114" i="13" s="1"/>
  <c r="H111" i="4"/>
  <c r="H114" i="13" s="1"/>
  <c r="G111" i="4"/>
  <c r="G114" i="13" s="1"/>
  <c r="F111" i="4"/>
  <c r="F114" i="13" s="1"/>
  <c r="E111" i="4"/>
  <c r="E114" i="13" s="1"/>
  <c r="D111" i="4"/>
  <c r="D114" i="13" s="1"/>
  <c r="C111" i="4"/>
  <c r="C114" i="13" s="1"/>
  <c r="P110" i="4"/>
  <c r="P113" i="13" s="1"/>
  <c r="O110" i="4"/>
  <c r="O113" i="13" s="1"/>
  <c r="N110" i="4"/>
  <c r="N113" i="13" s="1"/>
  <c r="M110" i="4"/>
  <c r="M113" i="13" s="1"/>
  <c r="L110" i="4"/>
  <c r="L113" i="13" s="1"/>
  <c r="K110" i="4"/>
  <c r="K113" i="13" s="1"/>
  <c r="J110" i="4"/>
  <c r="J113" i="13" s="1"/>
  <c r="I110" i="4"/>
  <c r="I113" i="13" s="1"/>
  <c r="H110" i="4"/>
  <c r="H113" i="13" s="1"/>
  <c r="G110" i="4"/>
  <c r="G113" i="13" s="1"/>
  <c r="F110" i="4"/>
  <c r="F113" i="13" s="1"/>
  <c r="E110" i="4"/>
  <c r="E113" i="13" s="1"/>
  <c r="D110" i="4"/>
  <c r="D113" i="13" s="1"/>
  <c r="C110" i="4"/>
  <c r="C113" i="13" s="1"/>
  <c r="P109" i="4"/>
  <c r="P112" i="13" s="1"/>
  <c r="O109" i="4"/>
  <c r="O112" i="13" s="1"/>
  <c r="N109" i="4"/>
  <c r="N112" i="13" s="1"/>
  <c r="M109" i="4"/>
  <c r="M112" i="13" s="1"/>
  <c r="L109" i="4"/>
  <c r="L112" i="13" s="1"/>
  <c r="K109" i="4"/>
  <c r="K112" i="13" s="1"/>
  <c r="J109" i="4"/>
  <c r="J112" i="13" s="1"/>
  <c r="I109" i="4"/>
  <c r="I112" i="13" s="1"/>
  <c r="H109" i="4"/>
  <c r="H112" i="13" s="1"/>
  <c r="G109" i="4"/>
  <c r="G112" i="13" s="1"/>
  <c r="F109" i="4"/>
  <c r="F112" i="13" s="1"/>
  <c r="E109" i="4"/>
  <c r="E112" i="13" s="1"/>
  <c r="D109" i="4"/>
  <c r="D112" i="13" s="1"/>
  <c r="C109" i="4"/>
  <c r="C112" i="13" s="1"/>
  <c r="P108" i="4"/>
  <c r="O108" i="4"/>
  <c r="N108" i="4"/>
  <c r="M108" i="4"/>
  <c r="L108" i="4"/>
  <c r="K108" i="4"/>
  <c r="J108" i="4"/>
  <c r="I108" i="4"/>
  <c r="H108" i="4"/>
  <c r="G108" i="4"/>
  <c r="F108" i="4"/>
  <c r="E108" i="4"/>
  <c r="D108" i="4"/>
  <c r="C108" i="4"/>
  <c r="P96" i="4"/>
  <c r="O96" i="4"/>
  <c r="N96" i="4"/>
  <c r="M96" i="4"/>
  <c r="L96" i="4"/>
  <c r="K96" i="4"/>
  <c r="J96" i="4"/>
  <c r="I96" i="4"/>
  <c r="H96" i="4"/>
  <c r="G96" i="4"/>
  <c r="F96" i="4"/>
  <c r="E96" i="4"/>
  <c r="D96" i="4"/>
  <c r="C96" i="4"/>
  <c r="P95" i="4"/>
  <c r="O95" i="4"/>
  <c r="N95" i="4"/>
  <c r="M95" i="4"/>
  <c r="L95" i="4"/>
  <c r="K95" i="4"/>
  <c r="J95" i="4"/>
  <c r="I95" i="4"/>
  <c r="H95" i="4"/>
  <c r="G95" i="4"/>
  <c r="F95" i="4"/>
  <c r="E95" i="4"/>
  <c r="D95" i="4"/>
  <c r="C95" i="4"/>
  <c r="P94" i="4"/>
  <c r="O94" i="4"/>
  <c r="N94" i="4"/>
  <c r="M94" i="4"/>
  <c r="L94" i="4"/>
  <c r="K94" i="4"/>
  <c r="J94" i="4"/>
  <c r="I94" i="4"/>
  <c r="H94" i="4"/>
  <c r="G94" i="4"/>
  <c r="F94" i="4"/>
  <c r="E94" i="4"/>
  <c r="D94" i="4"/>
  <c r="C94" i="4"/>
  <c r="P93" i="4"/>
  <c r="O93" i="4"/>
  <c r="N93" i="4"/>
  <c r="M93" i="4"/>
  <c r="L93" i="4"/>
  <c r="K93" i="4"/>
  <c r="J93" i="4"/>
  <c r="I93" i="4"/>
  <c r="H93" i="4"/>
  <c r="G93" i="4"/>
  <c r="F93" i="4"/>
  <c r="E93" i="4"/>
  <c r="D93" i="4"/>
  <c r="C93" i="4"/>
  <c r="P92" i="4"/>
  <c r="O92" i="4"/>
  <c r="N92" i="4"/>
  <c r="M92" i="4"/>
  <c r="L92" i="4"/>
  <c r="K92" i="4"/>
  <c r="J92" i="4"/>
  <c r="I92" i="4"/>
  <c r="H92" i="4"/>
  <c r="G92" i="4"/>
  <c r="F92" i="4"/>
  <c r="E92" i="4"/>
  <c r="D92" i="4"/>
  <c r="C92" i="4"/>
  <c r="P91" i="4"/>
  <c r="O91" i="4"/>
  <c r="N91" i="4"/>
  <c r="M91" i="4"/>
  <c r="L91" i="4"/>
  <c r="K91" i="4"/>
  <c r="J91" i="4"/>
  <c r="I91" i="4"/>
  <c r="H91" i="4"/>
  <c r="G91" i="4"/>
  <c r="F91" i="4"/>
  <c r="E91" i="4"/>
  <c r="D91" i="4"/>
  <c r="C91" i="4"/>
  <c r="P90" i="4"/>
  <c r="O90" i="4"/>
  <c r="N90" i="4"/>
  <c r="M90" i="4"/>
  <c r="L90" i="4"/>
  <c r="K90" i="4"/>
  <c r="J90" i="4"/>
  <c r="I90" i="4"/>
  <c r="H90" i="4"/>
  <c r="G90" i="4"/>
  <c r="F90" i="4"/>
  <c r="E90" i="4"/>
  <c r="D90" i="4"/>
  <c r="C90" i="4"/>
  <c r="P89" i="4"/>
  <c r="O89" i="4"/>
  <c r="N89" i="4"/>
  <c r="M89" i="4"/>
  <c r="L89" i="4"/>
  <c r="K89" i="4"/>
  <c r="J89" i="4"/>
  <c r="I89" i="4"/>
  <c r="H89" i="4"/>
  <c r="G89" i="4"/>
  <c r="F89" i="4"/>
  <c r="E89" i="4"/>
  <c r="D89" i="4"/>
  <c r="C89" i="4"/>
  <c r="P88" i="4"/>
  <c r="O88" i="4"/>
  <c r="N88" i="4"/>
  <c r="M88" i="4"/>
  <c r="L88" i="4"/>
  <c r="K88" i="4"/>
  <c r="J88" i="4"/>
  <c r="I88" i="4"/>
  <c r="H88" i="4"/>
  <c r="G88" i="4"/>
  <c r="F88" i="4"/>
  <c r="E88" i="4"/>
  <c r="D88" i="4"/>
  <c r="C88" i="4"/>
  <c r="P87" i="4"/>
  <c r="P90" i="13" s="1"/>
  <c r="O87" i="4"/>
  <c r="O90" i="13" s="1"/>
  <c r="N87" i="4"/>
  <c r="N90" i="13" s="1"/>
  <c r="M87" i="4"/>
  <c r="M90" i="13" s="1"/>
  <c r="L87" i="4"/>
  <c r="L90" i="13" s="1"/>
  <c r="K87" i="4"/>
  <c r="K90" i="13" s="1"/>
  <c r="J87" i="4"/>
  <c r="J90" i="13" s="1"/>
  <c r="I87" i="4"/>
  <c r="I90" i="13" s="1"/>
  <c r="H87" i="4"/>
  <c r="H90" i="13" s="1"/>
  <c r="G87" i="4"/>
  <c r="G90" i="13" s="1"/>
  <c r="F87" i="4"/>
  <c r="F90" i="13" s="1"/>
  <c r="E87" i="4"/>
  <c r="E90" i="13" s="1"/>
  <c r="D87" i="4"/>
  <c r="D90" i="13" s="1"/>
  <c r="C87" i="4"/>
  <c r="C90" i="13" s="1"/>
  <c r="C67" i="4"/>
  <c r="C70" i="13" s="1"/>
  <c r="P76" i="4"/>
  <c r="O76" i="4"/>
  <c r="N76" i="4"/>
  <c r="M76" i="4"/>
  <c r="L76" i="4"/>
  <c r="K76" i="4"/>
  <c r="J76" i="4"/>
  <c r="I76" i="4"/>
  <c r="H76" i="4"/>
  <c r="G76" i="4"/>
  <c r="F76" i="4"/>
  <c r="D76" i="4"/>
  <c r="C76" i="4"/>
  <c r="P75" i="4"/>
  <c r="O75" i="4"/>
  <c r="N75" i="4"/>
  <c r="M75" i="4"/>
  <c r="L75" i="4"/>
  <c r="K75" i="4"/>
  <c r="J75" i="4"/>
  <c r="I75" i="4"/>
  <c r="H75" i="4"/>
  <c r="G75" i="4"/>
  <c r="F75" i="4"/>
  <c r="E75" i="4"/>
  <c r="D75" i="4"/>
  <c r="C75" i="4"/>
  <c r="P74" i="4"/>
  <c r="O74" i="4"/>
  <c r="N74" i="4"/>
  <c r="M74" i="4"/>
  <c r="L74" i="4"/>
  <c r="K74" i="4"/>
  <c r="J74" i="4"/>
  <c r="I74" i="4"/>
  <c r="H74" i="4"/>
  <c r="G74" i="4"/>
  <c r="F74" i="4"/>
  <c r="E74" i="4"/>
  <c r="D74" i="4"/>
  <c r="C74" i="4"/>
  <c r="P73" i="4"/>
  <c r="O73" i="4"/>
  <c r="N73" i="4"/>
  <c r="M73" i="4"/>
  <c r="L73" i="4"/>
  <c r="K73" i="4"/>
  <c r="J73" i="4"/>
  <c r="I73" i="4"/>
  <c r="H73" i="4"/>
  <c r="G73" i="4"/>
  <c r="F73" i="4"/>
  <c r="E73" i="4"/>
  <c r="D73" i="4"/>
  <c r="C73" i="4"/>
  <c r="P72" i="4"/>
  <c r="O72" i="4"/>
  <c r="N72" i="4"/>
  <c r="M72" i="4"/>
  <c r="L72" i="4"/>
  <c r="K72" i="4"/>
  <c r="J72" i="4"/>
  <c r="I72" i="4"/>
  <c r="H72" i="4"/>
  <c r="G72" i="4"/>
  <c r="F72" i="4"/>
  <c r="E72" i="4"/>
  <c r="D72" i="4"/>
  <c r="C72" i="4"/>
  <c r="P71" i="4"/>
  <c r="O71" i="4"/>
  <c r="N71" i="4"/>
  <c r="M71" i="4"/>
  <c r="L71" i="4"/>
  <c r="K71" i="4"/>
  <c r="J71" i="4"/>
  <c r="I71" i="4"/>
  <c r="H71" i="4"/>
  <c r="G71" i="4"/>
  <c r="F71" i="4"/>
  <c r="E71" i="4"/>
  <c r="D71" i="4"/>
  <c r="C71" i="4"/>
  <c r="P70" i="4"/>
  <c r="O70" i="4"/>
  <c r="N70" i="4"/>
  <c r="M70" i="4"/>
  <c r="L70" i="4"/>
  <c r="K70" i="4"/>
  <c r="J70" i="4"/>
  <c r="I70" i="4"/>
  <c r="H70" i="4"/>
  <c r="G70" i="4"/>
  <c r="F70" i="4"/>
  <c r="E70" i="4"/>
  <c r="D70" i="4"/>
  <c r="C70" i="4"/>
  <c r="P69" i="4"/>
  <c r="O69" i="4"/>
  <c r="N69" i="4"/>
  <c r="M69" i="4"/>
  <c r="L69" i="4"/>
  <c r="K69" i="4"/>
  <c r="J69" i="4"/>
  <c r="I69" i="4"/>
  <c r="H69" i="4"/>
  <c r="G69" i="4"/>
  <c r="F69" i="4"/>
  <c r="E69" i="4"/>
  <c r="D69" i="4"/>
  <c r="C69" i="4"/>
  <c r="P68" i="4"/>
  <c r="O68" i="4"/>
  <c r="N68" i="4"/>
  <c r="M68" i="4"/>
  <c r="L68" i="4"/>
  <c r="K68" i="4"/>
  <c r="J68" i="4"/>
  <c r="I68" i="4"/>
  <c r="H68" i="4"/>
  <c r="G68" i="4"/>
  <c r="F68" i="4"/>
  <c r="E68" i="4"/>
  <c r="D68" i="4"/>
  <c r="C68" i="4"/>
  <c r="P67" i="4"/>
  <c r="P70" i="13" s="1"/>
  <c r="O67" i="4"/>
  <c r="O70" i="13" s="1"/>
  <c r="N67" i="4"/>
  <c r="N70" i="13" s="1"/>
  <c r="M67" i="4"/>
  <c r="M70" i="13" s="1"/>
  <c r="L67" i="4"/>
  <c r="L70" i="13" s="1"/>
  <c r="K67" i="4"/>
  <c r="K70" i="13" s="1"/>
  <c r="J67" i="4"/>
  <c r="J70" i="13" s="1"/>
  <c r="I67" i="4"/>
  <c r="I70" i="13" s="1"/>
  <c r="H67" i="4"/>
  <c r="H70" i="13" s="1"/>
  <c r="G67" i="4"/>
  <c r="G70" i="13" s="1"/>
  <c r="F67" i="4"/>
  <c r="F70" i="13" s="1"/>
  <c r="E67" i="4"/>
  <c r="E70" i="13" s="1"/>
  <c r="D67" i="4"/>
  <c r="D70" i="13" s="1"/>
  <c r="D47" i="4"/>
  <c r="E47" i="4"/>
  <c r="F47" i="4"/>
  <c r="G47" i="4"/>
  <c r="H47" i="4"/>
  <c r="I47" i="4"/>
  <c r="J47" i="4"/>
  <c r="K47" i="4"/>
  <c r="L47" i="4"/>
  <c r="M47" i="4"/>
  <c r="N47" i="4"/>
  <c r="O47" i="4"/>
  <c r="P47" i="4"/>
  <c r="D48" i="4"/>
  <c r="E48" i="4"/>
  <c r="F48" i="4"/>
  <c r="G48" i="4"/>
  <c r="H48" i="4"/>
  <c r="I48" i="4"/>
  <c r="J48" i="4"/>
  <c r="K48" i="4"/>
  <c r="L48" i="4"/>
  <c r="M48" i="4"/>
  <c r="N48" i="4"/>
  <c r="O48" i="4"/>
  <c r="P48" i="4"/>
  <c r="D49" i="4"/>
  <c r="E49" i="4"/>
  <c r="F49" i="4"/>
  <c r="G49" i="4"/>
  <c r="H49" i="4"/>
  <c r="I49" i="4"/>
  <c r="J49" i="4"/>
  <c r="K49" i="4"/>
  <c r="L49" i="4"/>
  <c r="M49" i="4"/>
  <c r="N49" i="4"/>
  <c r="O49" i="4"/>
  <c r="P49" i="4"/>
  <c r="D50" i="4"/>
  <c r="E50" i="4"/>
  <c r="F50" i="4"/>
  <c r="G50" i="4"/>
  <c r="H50" i="4"/>
  <c r="I50" i="4"/>
  <c r="J50" i="4"/>
  <c r="K50" i="4"/>
  <c r="L50" i="4"/>
  <c r="M50" i="4"/>
  <c r="N50" i="4"/>
  <c r="O50" i="4"/>
  <c r="P50" i="4"/>
  <c r="D51" i="4"/>
  <c r="E51" i="4"/>
  <c r="F51" i="4"/>
  <c r="G51" i="4"/>
  <c r="H51" i="4"/>
  <c r="I51" i="4"/>
  <c r="J51" i="4"/>
  <c r="K51" i="4"/>
  <c r="L51" i="4"/>
  <c r="M51" i="4"/>
  <c r="N51" i="4"/>
  <c r="O51" i="4"/>
  <c r="P51" i="4"/>
  <c r="D52" i="4"/>
  <c r="E52" i="4"/>
  <c r="F52" i="4"/>
  <c r="G52" i="4"/>
  <c r="H52" i="4"/>
  <c r="I52" i="4"/>
  <c r="J52" i="4"/>
  <c r="K52" i="4"/>
  <c r="L52" i="4"/>
  <c r="M52" i="4"/>
  <c r="N52" i="4"/>
  <c r="O52" i="4"/>
  <c r="P52" i="4"/>
  <c r="D53" i="4"/>
  <c r="E53" i="4"/>
  <c r="F53" i="4"/>
  <c r="G53" i="4"/>
  <c r="H53" i="4"/>
  <c r="I53" i="4"/>
  <c r="J53" i="4"/>
  <c r="K53" i="4"/>
  <c r="L53" i="4"/>
  <c r="M53" i="4"/>
  <c r="N53" i="4"/>
  <c r="O53" i="4"/>
  <c r="P53" i="4"/>
  <c r="D54" i="4"/>
  <c r="E54" i="4"/>
  <c r="F54" i="4"/>
  <c r="G54" i="4"/>
  <c r="H54" i="4"/>
  <c r="I54" i="4"/>
  <c r="J54" i="4"/>
  <c r="K54" i="4"/>
  <c r="L54" i="4"/>
  <c r="M54" i="4"/>
  <c r="N54" i="4"/>
  <c r="O54" i="4"/>
  <c r="P54" i="4"/>
  <c r="D55" i="4"/>
  <c r="E55" i="4"/>
  <c r="F55" i="4"/>
  <c r="G55" i="4"/>
  <c r="H55" i="4"/>
  <c r="I55" i="4"/>
  <c r="J55" i="4"/>
  <c r="K55" i="4"/>
  <c r="L55" i="4"/>
  <c r="M55" i="4"/>
  <c r="N55" i="4"/>
  <c r="O55" i="4"/>
  <c r="P55" i="4"/>
  <c r="D56" i="4"/>
  <c r="E56" i="4"/>
  <c r="F56" i="4"/>
  <c r="G56" i="4"/>
  <c r="H56" i="4"/>
  <c r="I56" i="4"/>
  <c r="J56" i="4"/>
  <c r="K56" i="4"/>
  <c r="L56" i="4"/>
  <c r="M56" i="4"/>
  <c r="N56" i="4"/>
  <c r="O56" i="4"/>
  <c r="P56" i="4"/>
  <c r="D57" i="4"/>
  <c r="E57" i="4"/>
  <c r="F57" i="4"/>
  <c r="G57" i="4"/>
  <c r="H57" i="4"/>
  <c r="I57" i="4"/>
  <c r="J57" i="4"/>
  <c r="K57" i="4"/>
  <c r="L57" i="4"/>
  <c r="M57" i="4"/>
  <c r="N57" i="4"/>
  <c r="O57" i="4"/>
  <c r="P57" i="4"/>
  <c r="C48" i="4"/>
  <c r="C49" i="4"/>
  <c r="C50" i="4"/>
  <c r="C51" i="4"/>
  <c r="C52" i="4"/>
  <c r="C53" i="4"/>
  <c r="C54" i="4"/>
  <c r="C55" i="4"/>
  <c r="C56" i="4"/>
  <c r="C47" i="4"/>
  <c r="I35" i="4"/>
  <c r="F28" i="4"/>
  <c r="G28" i="4"/>
  <c r="H28" i="4"/>
  <c r="I28" i="4"/>
  <c r="J28" i="4"/>
  <c r="K28" i="4"/>
  <c r="L28" i="4"/>
  <c r="M28" i="4"/>
  <c r="N28" i="4"/>
  <c r="O28" i="4"/>
  <c r="P28" i="4"/>
  <c r="F29" i="4"/>
  <c r="G29" i="4"/>
  <c r="H29" i="4"/>
  <c r="I29" i="4"/>
  <c r="J29" i="4"/>
  <c r="K29" i="4"/>
  <c r="L29" i="4"/>
  <c r="M29" i="4"/>
  <c r="N29" i="4"/>
  <c r="O29" i="4"/>
  <c r="P29" i="4"/>
  <c r="F30" i="4"/>
  <c r="G30" i="4"/>
  <c r="H30" i="4"/>
  <c r="I30" i="4"/>
  <c r="J30" i="4"/>
  <c r="K30" i="4"/>
  <c r="L30" i="4"/>
  <c r="M30" i="4"/>
  <c r="N30" i="4"/>
  <c r="O30" i="4"/>
  <c r="P30" i="4"/>
  <c r="F31" i="4"/>
  <c r="G31" i="4"/>
  <c r="H31" i="4"/>
  <c r="I31" i="4"/>
  <c r="J31" i="4"/>
  <c r="K31" i="4"/>
  <c r="L31" i="4"/>
  <c r="M31" i="4"/>
  <c r="N31" i="4"/>
  <c r="O31" i="4"/>
  <c r="P31" i="4"/>
  <c r="F32" i="4"/>
  <c r="G32" i="4"/>
  <c r="H32" i="4"/>
  <c r="I32" i="4"/>
  <c r="J32" i="4"/>
  <c r="K32" i="4"/>
  <c r="L32" i="4"/>
  <c r="M32" i="4"/>
  <c r="N32" i="4"/>
  <c r="O32" i="4"/>
  <c r="P32" i="4"/>
  <c r="F33" i="4"/>
  <c r="G33" i="4"/>
  <c r="H33" i="4"/>
  <c r="I33" i="4"/>
  <c r="J33" i="4"/>
  <c r="K33" i="4"/>
  <c r="L33" i="4"/>
  <c r="M33" i="4"/>
  <c r="N33" i="4"/>
  <c r="O33" i="4"/>
  <c r="P33" i="4"/>
  <c r="F34" i="4"/>
  <c r="G34" i="4"/>
  <c r="H34" i="4"/>
  <c r="I34" i="4"/>
  <c r="J34" i="4"/>
  <c r="K34" i="4"/>
  <c r="L34" i="4"/>
  <c r="M34" i="4"/>
  <c r="N34" i="4"/>
  <c r="O34" i="4"/>
  <c r="P34" i="4"/>
  <c r="F35" i="4"/>
  <c r="G35" i="4"/>
  <c r="H35" i="4"/>
  <c r="J35" i="4"/>
  <c r="K35" i="4"/>
  <c r="L35" i="4"/>
  <c r="M35" i="4"/>
  <c r="N35" i="4"/>
  <c r="O35" i="4"/>
  <c r="P35" i="4"/>
  <c r="F36" i="4"/>
  <c r="G36" i="4"/>
  <c r="H36" i="4"/>
  <c r="I36" i="4"/>
  <c r="J36" i="4"/>
  <c r="K36" i="4"/>
  <c r="L36" i="4"/>
  <c r="M36" i="4"/>
  <c r="N36" i="4"/>
  <c r="O36" i="4"/>
  <c r="P36" i="4"/>
  <c r="F37" i="4"/>
  <c r="G37" i="4"/>
  <c r="H37" i="4"/>
  <c r="I37" i="4"/>
  <c r="J37" i="4"/>
  <c r="K37" i="4"/>
  <c r="L37" i="4"/>
  <c r="M37" i="4"/>
  <c r="N37" i="4"/>
  <c r="O37" i="4"/>
  <c r="P37" i="4"/>
  <c r="F38" i="4"/>
  <c r="G38" i="4"/>
  <c r="H38" i="4"/>
  <c r="I38" i="4"/>
  <c r="J38" i="4"/>
  <c r="K38" i="4"/>
  <c r="L38" i="4"/>
  <c r="M38" i="4"/>
  <c r="N38" i="4"/>
  <c r="O38" i="4"/>
  <c r="P38" i="4"/>
  <c r="D29" i="4"/>
  <c r="D28" i="4"/>
  <c r="E28" i="4"/>
  <c r="E29" i="4"/>
  <c r="D30" i="4"/>
  <c r="E30" i="4"/>
  <c r="D31" i="4"/>
  <c r="E31" i="4"/>
  <c r="D32" i="4"/>
  <c r="E32" i="4"/>
  <c r="D33" i="4"/>
  <c r="E33" i="4"/>
  <c r="D34" i="4"/>
  <c r="E34" i="4"/>
  <c r="D35" i="4"/>
  <c r="E35" i="4"/>
  <c r="D36" i="4"/>
  <c r="E36" i="4"/>
  <c r="D37" i="4"/>
  <c r="E37" i="4"/>
  <c r="D38" i="4"/>
  <c r="C29" i="4"/>
  <c r="C30" i="4"/>
  <c r="C31" i="4"/>
  <c r="C32" i="4"/>
  <c r="C33" i="4"/>
  <c r="C34" i="4"/>
  <c r="C35" i="4"/>
  <c r="C36" i="4"/>
  <c r="C37" i="4"/>
  <c r="C38" i="4"/>
  <c r="C28" i="4"/>
  <c r="AH76" i="8" l="1"/>
  <c r="C71" i="13"/>
  <c r="C30" i="13" s="1"/>
  <c r="E71" i="13"/>
  <c r="E30" i="13" s="1"/>
  <c r="G71" i="13"/>
  <c r="G30" i="13" s="1"/>
  <c r="I71" i="13"/>
  <c r="I30" i="13" s="1"/>
  <c r="K71" i="13"/>
  <c r="K30" i="13" s="1"/>
  <c r="M71" i="13"/>
  <c r="M30" i="13" s="1"/>
  <c r="O71" i="13"/>
  <c r="O30" i="13" s="1"/>
  <c r="C72" i="13"/>
  <c r="C31" i="13" s="1"/>
  <c r="E72" i="13"/>
  <c r="E31" i="13" s="1"/>
  <c r="G72" i="13"/>
  <c r="G31" i="13" s="1"/>
  <c r="I72" i="13"/>
  <c r="I31" i="13" s="1"/>
  <c r="K72" i="13"/>
  <c r="K31" i="13" s="1"/>
  <c r="M72" i="13"/>
  <c r="M31" i="13" s="1"/>
  <c r="O72" i="13"/>
  <c r="O31" i="13" s="1"/>
  <c r="C73" i="13"/>
  <c r="C32" i="13" s="1"/>
  <c r="E73" i="13"/>
  <c r="E32" i="13" s="1"/>
  <c r="G73" i="13"/>
  <c r="G32" i="13" s="1"/>
  <c r="I73" i="13"/>
  <c r="I32" i="13" s="1"/>
  <c r="K73" i="13"/>
  <c r="K32" i="13" s="1"/>
  <c r="M73" i="13"/>
  <c r="M32" i="13" s="1"/>
  <c r="O73" i="13"/>
  <c r="O32" i="13" s="1"/>
  <c r="C74" i="13"/>
  <c r="C33" i="13" s="1"/>
  <c r="E74" i="13"/>
  <c r="E33" i="13" s="1"/>
  <c r="G74" i="13"/>
  <c r="G33" i="13" s="1"/>
  <c r="I74" i="13"/>
  <c r="I33" i="13" s="1"/>
  <c r="K74" i="13"/>
  <c r="K33" i="13" s="1"/>
  <c r="M74" i="13"/>
  <c r="M33" i="13" s="1"/>
  <c r="O74" i="13"/>
  <c r="O33" i="13" s="1"/>
  <c r="C75" i="13"/>
  <c r="C34" i="13" s="1"/>
  <c r="E75" i="13"/>
  <c r="E34" i="13" s="1"/>
  <c r="G75" i="13"/>
  <c r="G34" i="13" s="1"/>
  <c r="I75" i="13"/>
  <c r="I34" i="13" s="1"/>
  <c r="K75" i="13"/>
  <c r="K34" i="13" s="1"/>
  <c r="M75" i="13"/>
  <c r="M34" i="13" s="1"/>
  <c r="O75" i="13"/>
  <c r="O34" i="13" s="1"/>
  <c r="C76" i="13"/>
  <c r="C35" i="13" s="1"/>
  <c r="E76" i="13"/>
  <c r="E35" i="13" s="1"/>
  <c r="G76" i="13"/>
  <c r="G35" i="13" s="1"/>
  <c r="I76" i="13"/>
  <c r="I35" i="13" s="1"/>
  <c r="K76" i="13"/>
  <c r="K35" i="13" s="1"/>
  <c r="M76" i="13"/>
  <c r="M35" i="13" s="1"/>
  <c r="O76" i="13"/>
  <c r="O35" i="13" s="1"/>
  <c r="C77" i="13"/>
  <c r="C36" i="13" s="1"/>
  <c r="E77" i="13"/>
  <c r="E36" i="13" s="1"/>
  <c r="G77" i="13"/>
  <c r="G36" i="13" s="1"/>
  <c r="I77" i="13"/>
  <c r="I36" i="13" s="1"/>
  <c r="K77" i="13"/>
  <c r="K36" i="13" s="1"/>
  <c r="M77" i="13"/>
  <c r="M36" i="13" s="1"/>
  <c r="O77" i="13"/>
  <c r="O36" i="13" s="1"/>
  <c r="C78" i="13"/>
  <c r="C37" i="13" s="1"/>
  <c r="E78" i="13"/>
  <c r="E37" i="13" s="1"/>
  <c r="G78" i="13"/>
  <c r="G37" i="13" s="1"/>
  <c r="I78" i="13"/>
  <c r="I37" i="13" s="1"/>
  <c r="K78" i="13"/>
  <c r="K37" i="13" s="1"/>
  <c r="M78" i="13"/>
  <c r="M37" i="13" s="1"/>
  <c r="O78" i="13"/>
  <c r="O37" i="13" s="1"/>
  <c r="C79" i="13"/>
  <c r="C38" i="13" s="1"/>
  <c r="F79" i="13"/>
  <c r="F38" i="13" s="1"/>
  <c r="H79" i="13"/>
  <c r="H38" i="13" s="1"/>
  <c r="J79" i="13"/>
  <c r="J38" i="13" s="1"/>
  <c r="L79" i="13"/>
  <c r="L38" i="13" s="1"/>
  <c r="N79" i="13"/>
  <c r="N38" i="13" s="1"/>
  <c r="P79" i="13"/>
  <c r="P38" i="13" s="1"/>
  <c r="C50" i="13"/>
  <c r="C91" i="13"/>
  <c r="E50" i="13"/>
  <c r="E91" i="13"/>
  <c r="G50" i="13"/>
  <c r="G91" i="13"/>
  <c r="I50" i="13"/>
  <c r="I91" i="13"/>
  <c r="K50" i="13"/>
  <c r="K91" i="13"/>
  <c r="M50" i="13"/>
  <c r="M91" i="13"/>
  <c r="O50" i="13"/>
  <c r="O91" i="13"/>
  <c r="C51" i="13"/>
  <c r="C92" i="13"/>
  <c r="E51" i="13"/>
  <c r="E92" i="13"/>
  <c r="G51" i="13"/>
  <c r="G92" i="13"/>
  <c r="I51" i="13"/>
  <c r="I92" i="13"/>
  <c r="K51" i="13"/>
  <c r="K92" i="13"/>
  <c r="M51" i="13"/>
  <c r="M92" i="13"/>
  <c r="O51" i="13"/>
  <c r="O92" i="13"/>
  <c r="C52" i="13"/>
  <c r="C93" i="13"/>
  <c r="E52" i="13"/>
  <c r="E93" i="13"/>
  <c r="G52" i="13"/>
  <c r="G93" i="13"/>
  <c r="I52" i="13"/>
  <c r="I93" i="13"/>
  <c r="K52" i="13"/>
  <c r="K93" i="13"/>
  <c r="M52" i="13"/>
  <c r="M93" i="13"/>
  <c r="O52" i="13"/>
  <c r="O93" i="13"/>
  <c r="C53" i="13"/>
  <c r="C94" i="13"/>
  <c r="E53" i="13"/>
  <c r="E94" i="13"/>
  <c r="G53" i="13"/>
  <c r="G94" i="13"/>
  <c r="I53" i="13"/>
  <c r="I94" i="13"/>
  <c r="K53" i="13"/>
  <c r="K94" i="13"/>
  <c r="M53" i="13"/>
  <c r="M94" i="13"/>
  <c r="O53" i="13"/>
  <c r="O94" i="13"/>
  <c r="C54" i="13"/>
  <c r="C95" i="13"/>
  <c r="E54" i="13"/>
  <c r="E95" i="13"/>
  <c r="G54" i="13"/>
  <c r="G95" i="13"/>
  <c r="I54" i="13"/>
  <c r="I95" i="13"/>
  <c r="K54" i="13"/>
  <c r="K95" i="13"/>
  <c r="M54" i="13"/>
  <c r="M95" i="13"/>
  <c r="O54" i="13"/>
  <c r="O95" i="13"/>
  <c r="C55" i="13"/>
  <c r="C96" i="13"/>
  <c r="E55" i="13"/>
  <c r="E96" i="13"/>
  <c r="G55" i="13"/>
  <c r="G96" i="13"/>
  <c r="I55" i="13"/>
  <c r="I96" i="13"/>
  <c r="K55" i="13"/>
  <c r="K96" i="13"/>
  <c r="M55" i="13"/>
  <c r="M96" i="13"/>
  <c r="O55" i="13"/>
  <c r="O96" i="13"/>
  <c r="C56" i="13"/>
  <c r="C97" i="13"/>
  <c r="E56" i="13"/>
  <c r="E97" i="13"/>
  <c r="G56" i="13"/>
  <c r="G97" i="13"/>
  <c r="I56" i="13"/>
  <c r="I97" i="13"/>
  <c r="K56" i="13"/>
  <c r="K97" i="13"/>
  <c r="M56" i="13"/>
  <c r="M97" i="13"/>
  <c r="O56" i="13"/>
  <c r="O97" i="13"/>
  <c r="C57" i="13"/>
  <c r="C98" i="13"/>
  <c r="E57" i="13"/>
  <c r="E98" i="13"/>
  <c r="G57" i="13"/>
  <c r="G98" i="13"/>
  <c r="I57" i="13"/>
  <c r="I98" i="13"/>
  <c r="K57" i="13"/>
  <c r="K98" i="13"/>
  <c r="M57" i="13"/>
  <c r="M98" i="13"/>
  <c r="O57" i="13"/>
  <c r="O98" i="13"/>
  <c r="C58" i="13"/>
  <c r="C99" i="13"/>
  <c r="E58" i="13"/>
  <c r="E99" i="13"/>
  <c r="G58" i="13"/>
  <c r="G99" i="13"/>
  <c r="I58" i="13"/>
  <c r="I99" i="13"/>
  <c r="K58" i="13"/>
  <c r="K99" i="13"/>
  <c r="M58" i="13"/>
  <c r="M99" i="13"/>
  <c r="O58" i="13"/>
  <c r="O99" i="13"/>
  <c r="C13" i="13"/>
  <c r="C111" i="13"/>
  <c r="E13" i="13"/>
  <c r="E111" i="13"/>
  <c r="G13" i="13"/>
  <c r="G111" i="13"/>
  <c r="I13" i="13"/>
  <c r="I111" i="13"/>
  <c r="K13" i="13"/>
  <c r="K111" i="13"/>
  <c r="M13" i="13"/>
  <c r="M111" i="13"/>
  <c r="O13" i="13"/>
  <c r="O111" i="13"/>
  <c r="C20" i="13"/>
  <c r="C131" i="13"/>
  <c r="E20" i="13"/>
  <c r="E131" i="13"/>
  <c r="G20" i="13"/>
  <c r="G131" i="13"/>
  <c r="I20" i="13"/>
  <c r="I131" i="13"/>
  <c r="K20" i="13"/>
  <c r="K131" i="13"/>
  <c r="M20" i="13"/>
  <c r="M131" i="13"/>
  <c r="O20" i="13"/>
  <c r="O131" i="13"/>
  <c r="C14" i="13"/>
  <c r="C152" i="13"/>
  <c r="E14" i="13"/>
  <c r="E152" i="13"/>
  <c r="G14" i="13"/>
  <c r="G152" i="13"/>
  <c r="I14" i="13"/>
  <c r="I152" i="13"/>
  <c r="K14" i="13"/>
  <c r="K152" i="13"/>
  <c r="M14" i="13"/>
  <c r="M152" i="13"/>
  <c r="O14" i="13"/>
  <c r="O152" i="13"/>
  <c r="C21" i="13"/>
  <c r="C172" i="13"/>
  <c r="E21" i="13"/>
  <c r="E172" i="13"/>
  <c r="G21" i="13"/>
  <c r="G172" i="13"/>
  <c r="I21" i="13"/>
  <c r="I172" i="13"/>
  <c r="K21" i="13"/>
  <c r="K172" i="13"/>
  <c r="M21" i="13"/>
  <c r="M172" i="13"/>
  <c r="O21" i="13"/>
  <c r="O172" i="13"/>
  <c r="C59" i="13"/>
  <c r="C182" i="13"/>
  <c r="E59" i="13"/>
  <c r="E182" i="13"/>
  <c r="G59" i="13"/>
  <c r="G182" i="13"/>
  <c r="I59" i="13"/>
  <c r="I182" i="13"/>
  <c r="K59" i="13"/>
  <c r="K182" i="13"/>
  <c r="M59" i="13"/>
  <c r="M182" i="13"/>
  <c r="O59" i="13"/>
  <c r="O182" i="13"/>
  <c r="C15" i="13"/>
  <c r="C193" i="13"/>
  <c r="E15" i="13"/>
  <c r="E193" i="13"/>
  <c r="G15" i="13"/>
  <c r="G193" i="13"/>
  <c r="I15" i="13"/>
  <c r="I193" i="13"/>
  <c r="K15" i="13"/>
  <c r="K193" i="13"/>
  <c r="M15" i="13"/>
  <c r="M193" i="13"/>
  <c r="O15" i="13"/>
  <c r="O193" i="13"/>
  <c r="C39" i="13"/>
  <c r="C203" i="13"/>
  <c r="E39" i="13"/>
  <c r="E203" i="13"/>
  <c r="G39" i="13"/>
  <c r="G203" i="13"/>
  <c r="I39" i="13"/>
  <c r="I203" i="13"/>
  <c r="K39" i="13"/>
  <c r="K203" i="13"/>
  <c r="M39" i="13"/>
  <c r="M203" i="13"/>
  <c r="O39" i="13"/>
  <c r="O203" i="13"/>
  <c r="C22" i="13"/>
  <c r="C213" i="13"/>
  <c r="E22" i="13"/>
  <c r="E213" i="13"/>
  <c r="G22" i="13"/>
  <c r="G213" i="13"/>
  <c r="I22" i="13"/>
  <c r="I213" i="13"/>
  <c r="K22" i="13"/>
  <c r="K213" i="13"/>
  <c r="M22" i="13"/>
  <c r="M213" i="13"/>
  <c r="O22" i="13"/>
  <c r="O213" i="13"/>
  <c r="C16" i="13"/>
  <c r="C234" i="13"/>
  <c r="E16" i="13"/>
  <c r="E234" i="13"/>
  <c r="G16" i="13"/>
  <c r="G234" i="13"/>
  <c r="I16" i="13"/>
  <c r="I234" i="13"/>
  <c r="K16" i="13"/>
  <c r="K234" i="13"/>
  <c r="M16" i="13"/>
  <c r="M234" i="13"/>
  <c r="O16" i="13"/>
  <c r="O234" i="13"/>
  <c r="D23" i="13"/>
  <c r="D254" i="13"/>
  <c r="F23" i="13"/>
  <c r="F254" i="13"/>
  <c r="H23" i="13"/>
  <c r="H254" i="13"/>
  <c r="K23" i="13"/>
  <c r="K254" i="13"/>
  <c r="M23" i="13"/>
  <c r="M254" i="13"/>
  <c r="O23" i="13"/>
  <c r="O254" i="13"/>
  <c r="AH204" i="8"/>
  <c r="AJ275" i="13"/>
  <c r="AQ189" i="8"/>
  <c r="AQ188" i="8"/>
  <c r="AQ253" i="8"/>
  <c r="AQ125" i="8"/>
  <c r="AQ276" i="8"/>
  <c r="AQ147" i="8"/>
  <c r="AQ143" i="8"/>
  <c r="AQ103" i="8"/>
  <c r="AQ101" i="8"/>
  <c r="AQ187" i="8"/>
  <c r="AQ230" i="8"/>
  <c r="AQ232" i="8"/>
  <c r="AQ209" i="8"/>
  <c r="AQ211" i="8"/>
  <c r="AQ186" i="8"/>
  <c r="AQ190" i="8"/>
  <c r="AQ167" i="8"/>
  <c r="AQ252" i="8"/>
  <c r="AQ124" i="8"/>
  <c r="AQ273" i="8"/>
  <c r="AQ233" i="8"/>
  <c r="AQ144" i="8"/>
  <c r="AQ104" i="8"/>
  <c r="AQ102" i="8"/>
  <c r="AQ166" i="8"/>
  <c r="AQ165" i="8"/>
  <c r="AQ169" i="8"/>
  <c r="AQ255" i="8"/>
  <c r="AQ251" i="8"/>
  <c r="AQ123" i="8"/>
  <c r="AQ83" i="8"/>
  <c r="AQ81" i="8"/>
  <c r="AQ79" i="8"/>
  <c r="AQ275" i="8"/>
  <c r="AQ272" i="8"/>
  <c r="AQ145" i="8"/>
  <c r="AQ168" i="8"/>
  <c r="AQ229" i="8"/>
  <c r="AQ231" i="8"/>
  <c r="AQ208" i="8"/>
  <c r="AQ210" i="8"/>
  <c r="AQ212" i="8"/>
  <c r="AQ254" i="8"/>
  <c r="AQ126" i="8"/>
  <c r="AQ122" i="8"/>
  <c r="AQ82" i="8"/>
  <c r="AQ80" i="8"/>
  <c r="AQ228" i="8"/>
  <c r="AQ274" i="8"/>
  <c r="AQ146" i="8"/>
  <c r="AQ100" i="8"/>
  <c r="AQ78" i="8"/>
  <c r="AQ163" i="8"/>
  <c r="AQ162" i="8"/>
  <c r="AQ161" i="8"/>
  <c r="AQ160" i="8"/>
  <c r="AQ159" i="8"/>
  <c r="AQ158" i="8"/>
  <c r="AQ157" i="8"/>
  <c r="AQ156" i="8"/>
  <c r="AQ155" i="8"/>
  <c r="AQ271" i="8"/>
  <c r="AQ270" i="8"/>
  <c r="AQ269" i="8"/>
  <c r="AQ268" i="8"/>
  <c r="AQ267" i="8"/>
  <c r="AQ266" i="8"/>
  <c r="AQ265" i="8"/>
  <c r="AQ264" i="8"/>
  <c r="AQ263" i="8"/>
  <c r="AQ262" i="8"/>
  <c r="AQ77" i="8"/>
  <c r="AQ76" i="8"/>
  <c r="AQ75" i="8"/>
  <c r="AQ74" i="8"/>
  <c r="AQ73" i="8"/>
  <c r="AQ72" i="8"/>
  <c r="AQ71" i="8"/>
  <c r="AQ70" i="8"/>
  <c r="AQ69" i="8"/>
  <c r="AQ68" i="8"/>
  <c r="AQ99" i="8"/>
  <c r="AQ98" i="8"/>
  <c r="AQ97" i="8"/>
  <c r="AQ95" i="8"/>
  <c r="AQ94" i="8"/>
  <c r="AQ93" i="8"/>
  <c r="AQ92" i="8"/>
  <c r="AQ91" i="8"/>
  <c r="AQ90" i="8"/>
  <c r="AQ120" i="8"/>
  <c r="AQ119" i="8"/>
  <c r="AQ118" i="8"/>
  <c r="AQ117" i="8"/>
  <c r="AQ116" i="8"/>
  <c r="AQ115" i="8"/>
  <c r="AQ114" i="8"/>
  <c r="AQ113" i="8"/>
  <c r="AQ112" i="8"/>
  <c r="AQ142" i="8"/>
  <c r="AQ141" i="8"/>
  <c r="AQ140" i="8"/>
  <c r="AQ139" i="8"/>
  <c r="AQ138" i="8"/>
  <c r="AQ137" i="8"/>
  <c r="AQ136" i="8"/>
  <c r="AQ135" i="8"/>
  <c r="AQ134" i="8"/>
  <c r="AQ133" i="8"/>
  <c r="AQ164" i="8"/>
  <c r="AQ185" i="8"/>
  <c r="AQ184" i="8"/>
  <c r="AQ183" i="8"/>
  <c r="AQ182" i="8"/>
  <c r="AQ181" i="8"/>
  <c r="AQ180" i="8"/>
  <c r="AQ179" i="8"/>
  <c r="AQ178" i="8"/>
  <c r="AQ177" i="8"/>
  <c r="AQ176" i="8"/>
  <c r="AQ207" i="8"/>
  <c r="AQ206" i="8"/>
  <c r="AQ205" i="8"/>
  <c r="AQ204" i="8"/>
  <c r="AQ203" i="8"/>
  <c r="AQ202" i="8"/>
  <c r="AQ201" i="8"/>
  <c r="AQ200" i="8"/>
  <c r="AQ199" i="8"/>
  <c r="AQ198" i="8"/>
  <c r="AQ227" i="8"/>
  <c r="AQ226" i="8"/>
  <c r="AQ225" i="8"/>
  <c r="AQ224" i="8"/>
  <c r="AQ223" i="8"/>
  <c r="AQ222" i="8"/>
  <c r="AQ221" i="8"/>
  <c r="AQ220" i="8"/>
  <c r="AQ219" i="8"/>
  <c r="AQ250" i="8"/>
  <c r="AQ249" i="8"/>
  <c r="AQ248" i="8"/>
  <c r="AQ247" i="8"/>
  <c r="AQ246" i="8"/>
  <c r="AQ245" i="8"/>
  <c r="AQ244" i="8"/>
  <c r="AQ243" i="8"/>
  <c r="AQ242" i="8"/>
  <c r="AQ241" i="8"/>
  <c r="AQ154" i="8"/>
  <c r="AQ261" i="8"/>
  <c r="AQ96" i="8"/>
  <c r="AQ89" i="8"/>
  <c r="AQ121" i="8"/>
  <c r="AQ111" i="8"/>
  <c r="AQ132" i="8"/>
  <c r="AQ175" i="8"/>
  <c r="AQ197" i="8"/>
  <c r="AQ218" i="8"/>
  <c r="AQ240" i="8"/>
  <c r="AC275" i="13"/>
  <c r="AJ229" i="8"/>
  <c r="AJ230" i="8"/>
  <c r="AJ231" i="8"/>
  <c r="AJ232" i="8"/>
  <c r="AJ208" i="8"/>
  <c r="AJ209" i="8"/>
  <c r="AJ210" i="8"/>
  <c r="AJ211" i="8"/>
  <c r="AJ212" i="8"/>
  <c r="AJ186" i="8"/>
  <c r="AJ190" i="8"/>
  <c r="AJ189" i="8"/>
  <c r="AJ276" i="8"/>
  <c r="AJ275" i="8"/>
  <c r="AJ145" i="8"/>
  <c r="AJ254" i="8"/>
  <c r="AJ126" i="8"/>
  <c r="AJ122" i="8"/>
  <c r="AJ82" i="8"/>
  <c r="AJ80" i="8"/>
  <c r="AJ188" i="8"/>
  <c r="AJ187" i="8"/>
  <c r="AJ168" i="8"/>
  <c r="AJ228" i="8"/>
  <c r="AJ146" i="8"/>
  <c r="AJ233" i="8"/>
  <c r="AJ103" i="8"/>
  <c r="AJ101" i="8"/>
  <c r="AJ253" i="8"/>
  <c r="AJ125" i="8"/>
  <c r="AJ167" i="8"/>
  <c r="AJ166" i="8"/>
  <c r="AJ272" i="8"/>
  <c r="AJ147" i="8"/>
  <c r="AJ143" i="8"/>
  <c r="AJ104" i="8"/>
  <c r="AJ102" i="8"/>
  <c r="AJ100" i="8"/>
  <c r="AJ252" i="8"/>
  <c r="AJ124" i="8"/>
  <c r="AJ165" i="8"/>
  <c r="AJ169" i="8"/>
  <c r="AJ274" i="8"/>
  <c r="AJ273" i="8"/>
  <c r="AJ144" i="8"/>
  <c r="AJ255" i="8"/>
  <c r="AJ251" i="8"/>
  <c r="AJ123" i="8"/>
  <c r="AJ83" i="8"/>
  <c r="AJ81" i="8"/>
  <c r="AJ79" i="8"/>
  <c r="AJ78" i="8"/>
  <c r="AJ68" i="8"/>
  <c r="AJ89" i="8"/>
  <c r="AJ121" i="8"/>
  <c r="AJ119" i="8"/>
  <c r="AJ117" i="8"/>
  <c r="AJ115" i="8"/>
  <c r="AJ113" i="8"/>
  <c r="AJ111" i="8"/>
  <c r="AJ142" i="8"/>
  <c r="AJ140" i="8"/>
  <c r="AJ138" i="8"/>
  <c r="AJ136" i="8"/>
  <c r="AJ134" i="8"/>
  <c r="AJ132" i="8"/>
  <c r="AJ164" i="8"/>
  <c r="AJ185" i="8"/>
  <c r="AJ183" i="8"/>
  <c r="AJ181" i="8"/>
  <c r="AJ179" i="8"/>
  <c r="AJ177" i="8"/>
  <c r="AJ175" i="8"/>
  <c r="AJ207" i="8"/>
  <c r="AJ205" i="8"/>
  <c r="AJ203" i="8"/>
  <c r="AJ201" i="8"/>
  <c r="AJ199" i="8"/>
  <c r="AJ197" i="8"/>
  <c r="AJ227" i="8"/>
  <c r="AJ225" i="8"/>
  <c r="AJ223" i="8"/>
  <c r="AJ221" i="8"/>
  <c r="AJ219" i="8"/>
  <c r="AJ249" i="8"/>
  <c r="AJ247" i="8"/>
  <c r="AJ245" i="8"/>
  <c r="AJ243" i="8"/>
  <c r="AJ241" i="8"/>
  <c r="AJ163" i="8"/>
  <c r="AJ161" i="8"/>
  <c r="AJ159" i="8"/>
  <c r="AJ157" i="8"/>
  <c r="AJ155" i="8"/>
  <c r="AJ271" i="8"/>
  <c r="AJ269" i="8"/>
  <c r="AJ267" i="8"/>
  <c r="AJ265" i="8"/>
  <c r="AJ263" i="8"/>
  <c r="AJ261" i="8"/>
  <c r="AJ77" i="8"/>
  <c r="AJ76" i="8"/>
  <c r="AJ75" i="8"/>
  <c r="AJ74" i="8"/>
  <c r="AJ73" i="8"/>
  <c r="AJ72" i="8"/>
  <c r="AJ71" i="8"/>
  <c r="AJ70" i="8"/>
  <c r="AJ69" i="8"/>
  <c r="AJ99" i="8"/>
  <c r="AJ98" i="8"/>
  <c r="AJ97" i="8"/>
  <c r="AJ96" i="8"/>
  <c r="AJ95" i="8"/>
  <c r="AJ94" i="8"/>
  <c r="AJ93" i="8"/>
  <c r="AJ92" i="8"/>
  <c r="AJ91" i="8"/>
  <c r="AJ90" i="8"/>
  <c r="AJ120" i="8"/>
  <c r="AJ118" i="8"/>
  <c r="AJ116" i="8"/>
  <c r="AJ114" i="8"/>
  <c r="AJ112" i="8"/>
  <c r="AJ141" i="8"/>
  <c r="AJ139" i="8"/>
  <c r="AJ137" i="8"/>
  <c r="AJ135" i="8"/>
  <c r="AJ133" i="8"/>
  <c r="AJ184" i="8"/>
  <c r="AJ182" i="8"/>
  <c r="AJ180" i="8"/>
  <c r="AJ178" i="8"/>
  <c r="AJ176" i="8"/>
  <c r="AJ206" i="8"/>
  <c r="AJ204" i="8"/>
  <c r="AJ202" i="8"/>
  <c r="AJ200" i="8"/>
  <c r="AJ198" i="8"/>
  <c r="AJ226" i="8"/>
  <c r="AJ224" i="8"/>
  <c r="AJ222" i="8"/>
  <c r="AJ220" i="8"/>
  <c r="AJ218" i="8"/>
  <c r="AJ250" i="8"/>
  <c r="AJ248" i="8"/>
  <c r="AJ246" i="8"/>
  <c r="AJ244" i="8"/>
  <c r="AJ242" i="8"/>
  <c r="AJ240" i="8"/>
  <c r="AJ162" i="8"/>
  <c r="AJ160" i="8"/>
  <c r="AJ158" i="8"/>
  <c r="AJ156" i="8"/>
  <c r="AJ154" i="8"/>
  <c r="AJ270" i="8"/>
  <c r="AJ268" i="8"/>
  <c r="AJ266" i="8"/>
  <c r="AJ264" i="8"/>
  <c r="AJ262" i="8"/>
  <c r="AD275" i="13"/>
  <c r="AK187" i="8"/>
  <c r="AK230" i="8"/>
  <c r="AK232" i="8"/>
  <c r="AK209" i="8"/>
  <c r="AK211" i="8"/>
  <c r="AK186" i="8"/>
  <c r="AK190" i="8"/>
  <c r="AK252" i="8"/>
  <c r="AK124" i="8"/>
  <c r="AK273" i="8"/>
  <c r="AK233" i="8"/>
  <c r="AK144" i="8"/>
  <c r="AK104" i="8"/>
  <c r="AK102" i="8"/>
  <c r="AK100" i="8"/>
  <c r="AK189" i="8"/>
  <c r="AK188" i="8"/>
  <c r="AK165" i="8"/>
  <c r="AK169" i="8"/>
  <c r="AK253" i="8"/>
  <c r="AK125" i="8"/>
  <c r="AK276" i="8"/>
  <c r="AK147" i="8"/>
  <c r="AK143" i="8"/>
  <c r="AK103" i="8"/>
  <c r="AK168" i="8"/>
  <c r="AK229" i="8"/>
  <c r="AK231" i="8"/>
  <c r="AK208" i="8"/>
  <c r="AK210" i="8"/>
  <c r="AK212" i="8"/>
  <c r="AK167" i="8"/>
  <c r="AK254" i="8"/>
  <c r="AK126" i="8"/>
  <c r="AK122" i="8"/>
  <c r="AK82" i="8"/>
  <c r="AK80" i="8"/>
  <c r="AK228" i="8"/>
  <c r="AK274" i="8"/>
  <c r="AK146" i="8"/>
  <c r="AK166" i="8"/>
  <c r="AK255" i="8"/>
  <c r="AK251" i="8"/>
  <c r="AK123" i="8"/>
  <c r="AK83" i="8"/>
  <c r="AK81" i="8"/>
  <c r="AK79" i="8"/>
  <c r="AK275" i="8"/>
  <c r="AK272" i="8"/>
  <c r="AK145" i="8"/>
  <c r="AK101" i="8"/>
  <c r="AK78" i="8"/>
  <c r="AK163" i="8"/>
  <c r="AK162" i="8"/>
  <c r="AK161" i="8"/>
  <c r="AK160" i="8"/>
  <c r="AK159" i="8"/>
  <c r="AK158" i="8"/>
  <c r="AK157" i="8"/>
  <c r="AK156" i="8"/>
  <c r="AK155" i="8"/>
  <c r="AK154" i="8"/>
  <c r="AK271" i="8"/>
  <c r="AK270" i="8"/>
  <c r="AK269" i="8"/>
  <c r="AK268" i="8"/>
  <c r="AK267" i="8"/>
  <c r="AK266" i="8"/>
  <c r="AK265" i="8"/>
  <c r="AK264" i="8"/>
  <c r="AK263" i="8"/>
  <c r="AK262" i="8"/>
  <c r="AK77" i="8"/>
  <c r="AK76" i="8"/>
  <c r="AK75" i="8"/>
  <c r="AK74" i="8"/>
  <c r="AK73" i="8"/>
  <c r="AK72" i="8"/>
  <c r="AK71" i="8"/>
  <c r="AK70" i="8"/>
  <c r="AK69" i="8"/>
  <c r="AK68" i="8"/>
  <c r="AK99" i="8"/>
  <c r="AK98" i="8"/>
  <c r="AK96" i="8"/>
  <c r="AK95" i="8"/>
  <c r="AK94" i="8"/>
  <c r="AK92" i="8"/>
  <c r="AK91" i="8"/>
  <c r="AK90" i="8"/>
  <c r="AK120" i="8"/>
  <c r="AK119" i="8"/>
  <c r="AK118" i="8"/>
  <c r="AK117" i="8"/>
  <c r="AK116" i="8"/>
  <c r="AK115" i="8"/>
  <c r="AK114" i="8"/>
  <c r="AK113" i="8"/>
  <c r="AK112" i="8"/>
  <c r="AK111" i="8"/>
  <c r="AK142" i="8"/>
  <c r="AK141" i="8"/>
  <c r="AK140" i="8"/>
  <c r="AK139" i="8"/>
  <c r="AK138" i="8"/>
  <c r="AK137" i="8"/>
  <c r="AK136" i="8"/>
  <c r="AK135" i="8"/>
  <c r="AK134" i="8"/>
  <c r="AK133" i="8"/>
  <c r="AK164" i="8"/>
  <c r="AK185" i="8"/>
  <c r="AK184" i="8"/>
  <c r="AK183" i="8"/>
  <c r="AK182" i="8"/>
  <c r="AK181" i="8"/>
  <c r="AK180" i="8"/>
  <c r="AK179" i="8"/>
  <c r="AK178" i="8"/>
  <c r="AK177" i="8"/>
  <c r="AK176" i="8"/>
  <c r="AK207" i="8"/>
  <c r="AK206" i="8"/>
  <c r="AK205" i="8"/>
  <c r="AK204" i="8"/>
  <c r="AK203" i="8"/>
  <c r="AK202" i="8"/>
  <c r="AK201" i="8"/>
  <c r="AK200" i="8"/>
  <c r="AK199" i="8"/>
  <c r="AK198" i="8"/>
  <c r="AK227" i="8"/>
  <c r="AK226" i="8"/>
  <c r="AK225" i="8"/>
  <c r="AK224" i="8"/>
  <c r="AK223" i="8"/>
  <c r="AK222" i="8"/>
  <c r="AK221" i="8"/>
  <c r="AK220" i="8"/>
  <c r="AK219" i="8"/>
  <c r="AK250" i="8"/>
  <c r="AK249" i="8"/>
  <c r="AK248" i="8"/>
  <c r="AK247" i="8"/>
  <c r="AK246" i="8"/>
  <c r="AK245" i="8"/>
  <c r="AK244" i="8"/>
  <c r="AK243" i="8"/>
  <c r="AK242" i="8"/>
  <c r="AK241" i="8"/>
  <c r="AK261" i="8"/>
  <c r="AK97" i="8"/>
  <c r="AK93" i="8"/>
  <c r="AK89" i="8"/>
  <c r="AK121" i="8"/>
  <c r="AK132" i="8"/>
  <c r="AK175" i="8"/>
  <c r="AK197" i="8"/>
  <c r="AK218" i="8"/>
  <c r="AK240" i="8"/>
  <c r="S275" i="13"/>
  <c r="Z233" i="8"/>
  <c r="Z228" i="8"/>
  <c r="Z146" i="8"/>
  <c r="Z255" i="8"/>
  <c r="Z251" i="8"/>
  <c r="Z123" i="8"/>
  <c r="Z83" i="8"/>
  <c r="Z81" i="8"/>
  <c r="Z79" i="8"/>
  <c r="Z229" i="8"/>
  <c r="Z230" i="8"/>
  <c r="Z231" i="8"/>
  <c r="Z208" i="8"/>
  <c r="Z210" i="8"/>
  <c r="Z212" i="8"/>
  <c r="Z167" i="8"/>
  <c r="Z272" i="8"/>
  <c r="Z147" i="8"/>
  <c r="Z143" i="8"/>
  <c r="Z103" i="8"/>
  <c r="Z101" i="8"/>
  <c r="Z252" i="8"/>
  <c r="Z124" i="8"/>
  <c r="Z232" i="8"/>
  <c r="Z188" i="8"/>
  <c r="Z166" i="8"/>
  <c r="Z187" i="8"/>
  <c r="Z165" i="8"/>
  <c r="Z169" i="8"/>
  <c r="Z274" i="8"/>
  <c r="Z273" i="8"/>
  <c r="Z144" i="8"/>
  <c r="Z104" i="8"/>
  <c r="Z102" i="8"/>
  <c r="Z100" i="8"/>
  <c r="Z253" i="8"/>
  <c r="Z125" i="8"/>
  <c r="Z209" i="8"/>
  <c r="Z211" i="8"/>
  <c r="Z186" i="8"/>
  <c r="Z190" i="8"/>
  <c r="Z168" i="8"/>
  <c r="Z189" i="8"/>
  <c r="Z276" i="8"/>
  <c r="Z275" i="8"/>
  <c r="Z145" i="8"/>
  <c r="Z254" i="8"/>
  <c r="Z126" i="8"/>
  <c r="Z122" i="8"/>
  <c r="Z82" i="8"/>
  <c r="Z80" i="8"/>
  <c r="Z78" i="8"/>
  <c r="Z68" i="8"/>
  <c r="Z89" i="8"/>
  <c r="Z121" i="8"/>
  <c r="Z119" i="8"/>
  <c r="Z117" i="8"/>
  <c r="Z115" i="8"/>
  <c r="Z113" i="8"/>
  <c r="Z111" i="8"/>
  <c r="Z142" i="8"/>
  <c r="Z140" i="8"/>
  <c r="Z138" i="8"/>
  <c r="Z136" i="8"/>
  <c r="Z134" i="8"/>
  <c r="Z132" i="8"/>
  <c r="Z185" i="8"/>
  <c r="Z183" i="8"/>
  <c r="Z181" i="8"/>
  <c r="Z179" i="8"/>
  <c r="Z177" i="8"/>
  <c r="Z175" i="8"/>
  <c r="Z207" i="8"/>
  <c r="Z205" i="8"/>
  <c r="Z203" i="8"/>
  <c r="Z201" i="8"/>
  <c r="Z199" i="8"/>
  <c r="Z197" i="8"/>
  <c r="Z227" i="8"/>
  <c r="Z225" i="8"/>
  <c r="Z223" i="8"/>
  <c r="Z221" i="8"/>
  <c r="Z219" i="8"/>
  <c r="Z249" i="8"/>
  <c r="Z247" i="8"/>
  <c r="Z245" i="8"/>
  <c r="Z243" i="8"/>
  <c r="Z241" i="8"/>
  <c r="Z163" i="8"/>
  <c r="Z161" i="8"/>
  <c r="Z159" i="8"/>
  <c r="Z157" i="8"/>
  <c r="Z155" i="8"/>
  <c r="Z271" i="8"/>
  <c r="Z269" i="8"/>
  <c r="Z267" i="8"/>
  <c r="Z265" i="8"/>
  <c r="Z263" i="8"/>
  <c r="Z261" i="8"/>
  <c r="Z77" i="8"/>
  <c r="Z76" i="8"/>
  <c r="Z75" i="8"/>
  <c r="Z74" i="8"/>
  <c r="Z73" i="8"/>
  <c r="Z72" i="8"/>
  <c r="Z71" i="8"/>
  <c r="Z70" i="8"/>
  <c r="Z69" i="8"/>
  <c r="Z99" i="8"/>
  <c r="Z98" i="8"/>
  <c r="Z97" i="8"/>
  <c r="Z96" i="8"/>
  <c r="Z95" i="8"/>
  <c r="Z94" i="8"/>
  <c r="Z93" i="8"/>
  <c r="Z92" i="8"/>
  <c r="Z91" i="8"/>
  <c r="Z90" i="8"/>
  <c r="Z120" i="8"/>
  <c r="Z118" i="8"/>
  <c r="Z116" i="8"/>
  <c r="Z114" i="8"/>
  <c r="Z112" i="8"/>
  <c r="Z141" i="8"/>
  <c r="Z139" i="8"/>
  <c r="Z137" i="8"/>
  <c r="Z135" i="8"/>
  <c r="Z133" i="8"/>
  <c r="Z184" i="8"/>
  <c r="Z182" i="8"/>
  <c r="Z180" i="8"/>
  <c r="Z178" i="8"/>
  <c r="Z176" i="8"/>
  <c r="Z206" i="8"/>
  <c r="Z204" i="8"/>
  <c r="Z202" i="8"/>
  <c r="Z200" i="8"/>
  <c r="Z198" i="8"/>
  <c r="Z226" i="8"/>
  <c r="Z224" i="8"/>
  <c r="Z222" i="8"/>
  <c r="Z220" i="8"/>
  <c r="Z218" i="8"/>
  <c r="Z250" i="8"/>
  <c r="Z248" i="8"/>
  <c r="Z246" i="8"/>
  <c r="Z244" i="8"/>
  <c r="Z242" i="8"/>
  <c r="Z240" i="8"/>
  <c r="Z164" i="8"/>
  <c r="Z162" i="8"/>
  <c r="Z160" i="8"/>
  <c r="Z158" i="8"/>
  <c r="Z156" i="8"/>
  <c r="Z154" i="8"/>
  <c r="Z270" i="8"/>
  <c r="Z268" i="8"/>
  <c r="Z266" i="8"/>
  <c r="Z264" i="8"/>
  <c r="Z262" i="8"/>
  <c r="AM275" i="13"/>
  <c r="D24" i="1" s="1"/>
  <c r="I9" i="1" s="1"/>
  <c r="D19" i="1"/>
  <c r="AT229" i="8"/>
  <c r="G229" i="8" s="1"/>
  <c r="F229" i="8" s="1"/>
  <c r="H231" i="5" s="1"/>
  <c r="AT231" i="8"/>
  <c r="G231" i="8" s="1"/>
  <c r="F231" i="8" s="1"/>
  <c r="H233" i="5" s="1"/>
  <c r="AT275" i="8"/>
  <c r="G275" i="8" s="1"/>
  <c r="F275" i="8" s="1"/>
  <c r="H277" i="5" s="1"/>
  <c r="AT274" i="8"/>
  <c r="G274" i="8" s="1"/>
  <c r="F274" i="8" s="1"/>
  <c r="H276" i="5" s="1"/>
  <c r="AT145" i="8"/>
  <c r="G145" i="8" s="1"/>
  <c r="F145" i="8" s="1"/>
  <c r="H147" i="5" s="1"/>
  <c r="AT255" i="8"/>
  <c r="G255" i="8" s="1"/>
  <c r="F255" i="8" s="1"/>
  <c r="H257" i="5" s="1"/>
  <c r="AT251" i="8"/>
  <c r="G251" i="8" s="1"/>
  <c r="F251" i="8" s="1"/>
  <c r="H253" i="5" s="1"/>
  <c r="AT123" i="8"/>
  <c r="G123" i="8" s="1"/>
  <c r="F123" i="8" s="1"/>
  <c r="H125" i="5" s="1"/>
  <c r="AT232" i="8"/>
  <c r="G232" i="8" s="1"/>
  <c r="F232" i="8" s="1"/>
  <c r="H234" i="5" s="1"/>
  <c r="AT209" i="8"/>
  <c r="G209" i="8" s="1"/>
  <c r="F209" i="8" s="1"/>
  <c r="H211" i="5" s="1"/>
  <c r="AT211" i="8"/>
  <c r="G211" i="8" s="1"/>
  <c r="F211" i="8" s="1"/>
  <c r="H213" i="5" s="1"/>
  <c r="AT166" i="8"/>
  <c r="G166" i="8" s="1"/>
  <c r="F166" i="8" s="1"/>
  <c r="H168" i="5" s="1"/>
  <c r="AT273" i="8"/>
  <c r="G273" i="8" s="1"/>
  <c r="F273" i="8" s="1"/>
  <c r="H275" i="5" s="1"/>
  <c r="AT272" i="8"/>
  <c r="G272" i="8" s="1"/>
  <c r="F272" i="8" s="1"/>
  <c r="H274" i="5" s="1"/>
  <c r="AT144" i="8"/>
  <c r="G144" i="8" s="1"/>
  <c r="F144" i="8" s="1"/>
  <c r="H146" i="5" s="1"/>
  <c r="AT252" i="8"/>
  <c r="G252" i="8" s="1"/>
  <c r="F252" i="8" s="1"/>
  <c r="H254" i="5" s="1"/>
  <c r="AT124" i="8"/>
  <c r="G124" i="8" s="1"/>
  <c r="F124" i="8" s="1"/>
  <c r="H126" i="5" s="1"/>
  <c r="AT230" i="8"/>
  <c r="G230" i="8" s="1"/>
  <c r="F230" i="8" s="1"/>
  <c r="H232" i="5" s="1"/>
  <c r="AT187" i="8"/>
  <c r="G187" i="8" s="1"/>
  <c r="F187" i="8" s="1"/>
  <c r="H189" i="5" s="1"/>
  <c r="AT165" i="8"/>
  <c r="G165" i="8" s="1"/>
  <c r="F165" i="8" s="1"/>
  <c r="H167" i="5" s="1"/>
  <c r="AT169" i="8"/>
  <c r="G169" i="8" s="1"/>
  <c r="F169" i="8" s="1"/>
  <c r="H171" i="5" s="1"/>
  <c r="AT186" i="8"/>
  <c r="G186" i="8" s="1"/>
  <c r="F186" i="8" s="1"/>
  <c r="H188" i="5" s="1"/>
  <c r="AT190" i="8"/>
  <c r="G190" i="8" s="1"/>
  <c r="F190" i="8" s="1"/>
  <c r="H192" i="5" s="1"/>
  <c r="AT168" i="8"/>
  <c r="G168" i="8" s="1"/>
  <c r="F168" i="8" s="1"/>
  <c r="H170" i="5" s="1"/>
  <c r="AT228" i="8"/>
  <c r="G228" i="8" s="1"/>
  <c r="F228" i="8" s="1"/>
  <c r="H230" i="5" s="1"/>
  <c r="AT147" i="8"/>
  <c r="G147" i="8" s="1"/>
  <c r="F147" i="8" s="1"/>
  <c r="H149" i="5" s="1"/>
  <c r="AT143" i="8"/>
  <c r="G143" i="8" s="1"/>
  <c r="F143" i="8" s="1"/>
  <c r="H145" i="5" s="1"/>
  <c r="AT104" i="8"/>
  <c r="G104" i="8" s="1"/>
  <c r="F104" i="8" s="1"/>
  <c r="H106" i="5" s="1"/>
  <c r="AT102" i="8"/>
  <c r="G102" i="8" s="1"/>
  <c r="F102" i="8" s="1"/>
  <c r="H104" i="5" s="1"/>
  <c r="AT100" i="8"/>
  <c r="G100" i="8" s="1"/>
  <c r="F100" i="8" s="1"/>
  <c r="H102" i="5" s="1"/>
  <c r="AT253" i="8"/>
  <c r="G253" i="8" s="1"/>
  <c r="F253" i="8" s="1"/>
  <c r="H255" i="5" s="1"/>
  <c r="AT125" i="8"/>
  <c r="G125" i="8" s="1"/>
  <c r="F125" i="8" s="1"/>
  <c r="H127" i="5" s="1"/>
  <c r="AT208" i="8"/>
  <c r="G208" i="8" s="1"/>
  <c r="F208" i="8" s="1"/>
  <c r="H210" i="5" s="1"/>
  <c r="AT210" i="8"/>
  <c r="G210" i="8" s="1"/>
  <c r="F210" i="8" s="1"/>
  <c r="H212" i="5" s="1"/>
  <c r="AT212" i="8"/>
  <c r="G212" i="8" s="1"/>
  <c r="F212" i="8" s="1"/>
  <c r="H214" i="5" s="1"/>
  <c r="AT189" i="8"/>
  <c r="G189" i="8" s="1"/>
  <c r="F189" i="8" s="1"/>
  <c r="H191" i="5" s="1"/>
  <c r="AT167" i="8"/>
  <c r="G167" i="8" s="1"/>
  <c r="F167" i="8" s="1"/>
  <c r="H169" i="5" s="1"/>
  <c r="AT188" i="8"/>
  <c r="G188" i="8" s="1"/>
  <c r="F188" i="8" s="1"/>
  <c r="H190" i="5" s="1"/>
  <c r="AT276" i="8"/>
  <c r="G276" i="8" s="1"/>
  <c r="F276" i="8" s="1"/>
  <c r="H278" i="5" s="1"/>
  <c r="AT146" i="8"/>
  <c r="G146" i="8" s="1"/>
  <c r="F146" i="8" s="1"/>
  <c r="H148" i="5" s="1"/>
  <c r="AT233" i="8"/>
  <c r="G233" i="8" s="1"/>
  <c r="F233" i="8" s="1"/>
  <c r="H235" i="5" s="1"/>
  <c r="AT103" i="8"/>
  <c r="G103" i="8" s="1"/>
  <c r="F103" i="8" s="1"/>
  <c r="H105" i="5" s="1"/>
  <c r="H63" i="5" s="1"/>
  <c r="AT101" i="8"/>
  <c r="G101" i="8" s="1"/>
  <c r="F101" i="8" s="1"/>
  <c r="H103" i="5" s="1"/>
  <c r="AT254" i="8"/>
  <c r="G254" i="8" s="1"/>
  <c r="F254" i="8" s="1"/>
  <c r="H256" i="5" s="1"/>
  <c r="AT126" i="8"/>
  <c r="G126" i="8" s="1"/>
  <c r="F126" i="8" s="1"/>
  <c r="H128" i="5" s="1"/>
  <c r="AT122" i="8"/>
  <c r="G122" i="8" s="1"/>
  <c r="F122" i="8" s="1"/>
  <c r="H124" i="5" s="1"/>
  <c r="AT79" i="8"/>
  <c r="G79" i="8" s="1"/>
  <c r="F79" i="8" s="1"/>
  <c r="H81" i="5" s="1"/>
  <c r="AT81" i="8"/>
  <c r="G81" i="8" s="1"/>
  <c r="F81" i="8" s="1"/>
  <c r="H83" i="5" s="1"/>
  <c r="AT83" i="8"/>
  <c r="G83" i="8" s="1"/>
  <c r="F83" i="8" s="1"/>
  <c r="H85" i="5" s="1"/>
  <c r="H44" i="5" s="1"/>
  <c r="AT80" i="8"/>
  <c r="G80" i="8" s="1"/>
  <c r="F80" i="8" s="1"/>
  <c r="H82" i="5" s="1"/>
  <c r="AT82" i="8"/>
  <c r="G82" i="8" s="1"/>
  <c r="F82" i="8" s="1"/>
  <c r="H84" i="5" s="1"/>
  <c r="AT78" i="8"/>
  <c r="G78" i="8" s="1"/>
  <c r="F78" i="8" s="1"/>
  <c r="H80" i="5" s="1"/>
  <c r="AT121" i="8"/>
  <c r="G121" i="8" s="1"/>
  <c r="F121" i="8" s="1"/>
  <c r="H123" i="5" s="1"/>
  <c r="AT119" i="8"/>
  <c r="G119" i="8" s="1"/>
  <c r="F119" i="8" s="1"/>
  <c r="H121" i="5" s="1"/>
  <c r="AT117" i="8"/>
  <c r="G117" i="8" s="1"/>
  <c r="F117" i="8" s="1"/>
  <c r="H119" i="5" s="1"/>
  <c r="AT115" i="8"/>
  <c r="G115" i="8" s="1"/>
  <c r="F115" i="8" s="1"/>
  <c r="H117" i="5" s="1"/>
  <c r="AT113" i="8"/>
  <c r="G113" i="8" s="1"/>
  <c r="F113" i="8" s="1"/>
  <c r="H115" i="5" s="1"/>
  <c r="AT111" i="8"/>
  <c r="G111" i="8" s="1"/>
  <c r="F111" i="8" s="1"/>
  <c r="H113" i="5" s="1"/>
  <c r="AT142" i="8"/>
  <c r="G142" i="8" s="1"/>
  <c r="F142" i="8" s="1"/>
  <c r="H144" i="5" s="1"/>
  <c r="AT140" i="8"/>
  <c r="G140" i="8" s="1"/>
  <c r="F140" i="8" s="1"/>
  <c r="H142" i="5" s="1"/>
  <c r="AT138" i="8"/>
  <c r="G138" i="8" s="1"/>
  <c r="F138" i="8" s="1"/>
  <c r="H140" i="5" s="1"/>
  <c r="AT136" i="8"/>
  <c r="G136" i="8" s="1"/>
  <c r="F136" i="8" s="1"/>
  <c r="H138" i="5" s="1"/>
  <c r="AT134" i="8"/>
  <c r="G134" i="8" s="1"/>
  <c r="F134" i="8" s="1"/>
  <c r="H136" i="5" s="1"/>
  <c r="AT132" i="8"/>
  <c r="G132" i="8" s="1"/>
  <c r="F132" i="8" s="1"/>
  <c r="H134" i="5" s="1"/>
  <c r="AT164" i="8"/>
  <c r="G164" i="8" s="1"/>
  <c r="F164" i="8" s="1"/>
  <c r="H166" i="5" s="1"/>
  <c r="AT183" i="8"/>
  <c r="G183" i="8" s="1"/>
  <c r="F183" i="8" s="1"/>
  <c r="H185" i="5" s="1"/>
  <c r="AT181" i="8"/>
  <c r="G181" i="8" s="1"/>
  <c r="F181" i="8" s="1"/>
  <c r="H183" i="5" s="1"/>
  <c r="AT179" i="8"/>
  <c r="G179" i="8" s="1"/>
  <c r="F179" i="8" s="1"/>
  <c r="H181" i="5" s="1"/>
  <c r="AT177" i="8"/>
  <c r="G177" i="8" s="1"/>
  <c r="F177" i="8" s="1"/>
  <c r="H179" i="5" s="1"/>
  <c r="AT175" i="8"/>
  <c r="G175" i="8" s="1"/>
  <c r="F175" i="8" s="1"/>
  <c r="H177" i="5" s="1"/>
  <c r="AT207" i="8"/>
  <c r="G207" i="8" s="1"/>
  <c r="F207" i="8" s="1"/>
  <c r="H209" i="5" s="1"/>
  <c r="AT205" i="8"/>
  <c r="G205" i="8" s="1"/>
  <c r="F205" i="8" s="1"/>
  <c r="H207" i="5" s="1"/>
  <c r="AT203" i="8"/>
  <c r="G203" i="8" s="1"/>
  <c r="F203" i="8" s="1"/>
  <c r="H205" i="5" s="1"/>
  <c r="AT201" i="8"/>
  <c r="G201" i="8" s="1"/>
  <c r="F201" i="8" s="1"/>
  <c r="H203" i="5" s="1"/>
  <c r="AT199" i="8"/>
  <c r="G199" i="8" s="1"/>
  <c r="F199" i="8" s="1"/>
  <c r="H201" i="5" s="1"/>
  <c r="AT197" i="8"/>
  <c r="G197" i="8" s="1"/>
  <c r="F197" i="8" s="1"/>
  <c r="H199" i="5" s="1"/>
  <c r="AT227" i="8"/>
  <c r="G227" i="8" s="1"/>
  <c r="F227" i="8" s="1"/>
  <c r="H229" i="5" s="1"/>
  <c r="AT225" i="8"/>
  <c r="G225" i="8" s="1"/>
  <c r="F225" i="8" s="1"/>
  <c r="H227" i="5" s="1"/>
  <c r="AT223" i="8"/>
  <c r="G223" i="8" s="1"/>
  <c r="F223" i="8" s="1"/>
  <c r="H225" i="5" s="1"/>
  <c r="AT221" i="8"/>
  <c r="G221" i="8" s="1"/>
  <c r="F221" i="8" s="1"/>
  <c r="H223" i="5" s="1"/>
  <c r="AT219" i="8"/>
  <c r="G219" i="8" s="1"/>
  <c r="F219" i="8" s="1"/>
  <c r="H221" i="5" s="1"/>
  <c r="AT249" i="8"/>
  <c r="G249" i="8" s="1"/>
  <c r="F249" i="8" s="1"/>
  <c r="H251" i="5" s="1"/>
  <c r="AT247" i="8"/>
  <c r="G247" i="8" s="1"/>
  <c r="F247" i="8" s="1"/>
  <c r="H249" i="5" s="1"/>
  <c r="AT245" i="8"/>
  <c r="G245" i="8" s="1"/>
  <c r="F245" i="8" s="1"/>
  <c r="H247" i="5" s="1"/>
  <c r="AT243" i="8"/>
  <c r="G243" i="8" s="1"/>
  <c r="F243" i="8" s="1"/>
  <c r="H245" i="5" s="1"/>
  <c r="AT241" i="8"/>
  <c r="G241" i="8" s="1"/>
  <c r="F241" i="8" s="1"/>
  <c r="H243" i="5" s="1"/>
  <c r="AT163" i="8"/>
  <c r="G163" i="8" s="1"/>
  <c r="F163" i="8" s="1"/>
  <c r="H165" i="5" s="1"/>
  <c r="AT161" i="8"/>
  <c r="G161" i="8" s="1"/>
  <c r="F161" i="8" s="1"/>
  <c r="H163" i="5" s="1"/>
  <c r="AT159" i="8"/>
  <c r="G159" i="8" s="1"/>
  <c r="F159" i="8" s="1"/>
  <c r="H161" i="5" s="1"/>
  <c r="AT157" i="8"/>
  <c r="G157" i="8" s="1"/>
  <c r="F157" i="8" s="1"/>
  <c r="H159" i="5" s="1"/>
  <c r="AT155" i="8"/>
  <c r="G155" i="8" s="1"/>
  <c r="F155" i="8" s="1"/>
  <c r="H157" i="5" s="1"/>
  <c r="AT269" i="8"/>
  <c r="G269" i="8" s="1"/>
  <c r="F269" i="8" s="1"/>
  <c r="H271" i="5" s="1"/>
  <c r="AT267" i="8"/>
  <c r="G267" i="8" s="1"/>
  <c r="F267" i="8" s="1"/>
  <c r="H269" i="5" s="1"/>
  <c r="AT265" i="8"/>
  <c r="G265" i="8" s="1"/>
  <c r="F265" i="8" s="1"/>
  <c r="H267" i="5" s="1"/>
  <c r="AT263" i="8"/>
  <c r="G263" i="8" s="1"/>
  <c r="F263" i="8" s="1"/>
  <c r="H265" i="5" s="1"/>
  <c r="AT261" i="8"/>
  <c r="G261" i="8" s="1"/>
  <c r="F261" i="8" s="1"/>
  <c r="H263" i="5" s="1"/>
  <c r="AT99" i="8"/>
  <c r="G99" i="8" s="1"/>
  <c r="F99" i="8" s="1"/>
  <c r="H101" i="5" s="1"/>
  <c r="AT98" i="8"/>
  <c r="G98" i="8" s="1"/>
  <c r="F98" i="8" s="1"/>
  <c r="H100" i="5" s="1"/>
  <c r="AT97" i="8"/>
  <c r="G97" i="8" s="1"/>
  <c r="F97" i="8" s="1"/>
  <c r="H99" i="5" s="1"/>
  <c r="AT96" i="8"/>
  <c r="G96" i="8" s="1"/>
  <c r="F96" i="8" s="1"/>
  <c r="H98" i="5" s="1"/>
  <c r="AT95" i="8"/>
  <c r="G95" i="8" s="1"/>
  <c r="F95" i="8" s="1"/>
  <c r="H97" i="5" s="1"/>
  <c r="AT94" i="8"/>
  <c r="G94" i="8" s="1"/>
  <c r="F94" i="8" s="1"/>
  <c r="H96" i="5" s="1"/>
  <c r="AT93" i="8"/>
  <c r="G93" i="8" s="1"/>
  <c r="F93" i="8" s="1"/>
  <c r="H95" i="5" s="1"/>
  <c r="AT92" i="8"/>
  <c r="G92" i="8" s="1"/>
  <c r="F92" i="8" s="1"/>
  <c r="H94" i="5" s="1"/>
  <c r="AT91" i="8"/>
  <c r="G91" i="8" s="1"/>
  <c r="F91" i="8" s="1"/>
  <c r="H93" i="5" s="1"/>
  <c r="AT90" i="8"/>
  <c r="G90" i="8" s="1"/>
  <c r="F90" i="8" s="1"/>
  <c r="H92" i="5" s="1"/>
  <c r="AT120" i="8"/>
  <c r="G120" i="8" s="1"/>
  <c r="F120" i="8" s="1"/>
  <c r="H122" i="5" s="1"/>
  <c r="AT118" i="8"/>
  <c r="G118" i="8" s="1"/>
  <c r="F118" i="8" s="1"/>
  <c r="H120" i="5" s="1"/>
  <c r="AT116" i="8"/>
  <c r="G116" i="8" s="1"/>
  <c r="F116" i="8" s="1"/>
  <c r="H118" i="5" s="1"/>
  <c r="AT114" i="8"/>
  <c r="G114" i="8" s="1"/>
  <c r="F114" i="8" s="1"/>
  <c r="H116" i="5" s="1"/>
  <c r="AT112" i="8"/>
  <c r="G112" i="8" s="1"/>
  <c r="F112" i="8" s="1"/>
  <c r="H114" i="5" s="1"/>
  <c r="AT141" i="8"/>
  <c r="G141" i="8" s="1"/>
  <c r="F141" i="8" s="1"/>
  <c r="H143" i="5" s="1"/>
  <c r="AT139" i="8"/>
  <c r="G139" i="8" s="1"/>
  <c r="F139" i="8" s="1"/>
  <c r="H141" i="5" s="1"/>
  <c r="AT137" i="8"/>
  <c r="G137" i="8" s="1"/>
  <c r="F137" i="8" s="1"/>
  <c r="H139" i="5" s="1"/>
  <c r="AT135" i="8"/>
  <c r="G135" i="8" s="1"/>
  <c r="F135" i="8" s="1"/>
  <c r="H137" i="5" s="1"/>
  <c r="AT133" i="8"/>
  <c r="G133" i="8" s="1"/>
  <c r="F133" i="8" s="1"/>
  <c r="H135" i="5" s="1"/>
  <c r="AT184" i="8"/>
  <c r="G184" i="8" s="1"/>
  <c r="F184" i="8" s="1"/>
  <c r="H186" i="5" s="1"/>
  <c r="AT182" i="8"/>
  <c r="G182" i="8" s="1"/>
  <c r="F182" i="8" s="1"/>
  <c r="H184" i="5" s="1"/>
  <c r="AT180" i="8"/>
  <c r="G180" i="8" s="1"/>
  <c r="F180" i="8" s="1"/>
  <c r="H182" i="5" s="1"/>
  <c r="AT178" i="8"/>
  <c r="G178" i="8" s="1"/>
  <c r="F178" i="8" s="1"/>
  <c r="H180" i="5" s="1"/>
  <c r="AT176" i="8"/>
  <c r="G176" i="8" s="1"/>
  <c r="F176" i="8" s="1"/>
  <c r="H178" i="5" s="1"/>
  <c r="AT206" i="8"/>
  <c r="G206" i="8" s="1"/>
  <c r="F206" i="8" s="1"/>
  <c r="H208" i="5" s="1"/>
  <c r="AT204" i="8"/>
  <c r="G204" i="8" s="1"/>
  <c r="F204" i="8" s="1"/>
  <c r="H206" i="5" s="1"/>
  <c r="AT202" i="8"/>
  <c r="G202" i="8" s="1"/>
  <c r="F202" i="8" s="1"/>
  <c r="H204" i="5" s="1"/>
  <c r="AT200" i="8"/>
  <c r="G200" i="8" s="1"/>
  <c r="F200" i="8" s="1"/>
  <c r="H202" i="5" s="1"/>
  <c r="AT198" i="8"/>
  <c r="G198" i="8" s="1"/>
  <c r="F198" i="8" s="1"/>
  <c r="H200" i="5" s="1"/>
  <c r="AT226" i="8"/>
  <c r="G226" i="8" s="1"/>
  <c r="F226" i="8" s="1"/>
  <c r="H228" i="5" s="1"/>
  <c r="AT224" i="8"/>
  <c r="G224" i="8" s="1"/>
  <c r="F224" i="8" s="1"/>
  <c r="H226" i="5" s="1"/>
  <c r="AT222" i="8"/>
  <c r="G222" i="8" s="1"/>
  <c r="F222" i="8" s="1"/>
  <c r="H224" i="5" s="1"/>
  <c r="AT220" i="8"/>
  <c r="G220" i="8" s="1"/>
  <c r="F220" i="8" s="1"/>
  <c r="H222" i="5" s="1"/>
  <c r="AT218" i="8"/>
  <c r="G218" i="8" s="1"/>
  <c r="F218" i="8" s="1"/>
  <c r="H220" i="5" s="1"/>
  <c r="AT250" i="8"/>
  <c r="G250" i="8" s="1"/>
  <c r="F250" i="8" s="1"/>
  <c r="H252" i="5" s="1"/>
  <c r="AT248" i="8"/>
  <c r="G248" i="8" s="1"/>
  <c r="F248" i="8" s="1"/>
  <c r="H250" i="5" s="1"/>
  <c r="AT246" i="8"/>
  <c r="G246" i="8" s="1"/>
  <c r="F246" i="8" s="1"/>
  <c r="H248" i="5" s="1"/>
  <c r="AT244" i="8"/>
  <c r="G244" i="8" s="1"/>
  <c r="F244" i="8" s="1"/>
  <c r="H246" i="5" s="1"/>
  <c r="AT242" i="8"/>
  <c r="G242" i="8" s="1"/>
  <c r="F242" i="8" s="1"/>
  <c r="H244" i="5" s="1"/>
  <c r="AT240" i="8"/>
  <c r="G240" i="8" s="1"/>
  <c r="F240" i="8" s="1"/>
  <c r="H242" i="5" s="1"/>
  <c r="AT271" i="8"/>
  <c r="G271" i="8" s="1"/>
  <c r="F271" i="8" s="1"/>
  <c r="H273" i="5" s="1"/>
  <c r="AT162" i="8"/>
  <c r="G162" i="8" s="1"/>
  <c r="F162" i="8" s="1"/>
  <c r="H164" i="5" s="1"/>
  <c r="AT160" i="8"/>
  <c r="G160" i="8" s="1"/>
  <c r="F160" i="8" s="1"/>
  <c r="H162" i="5" s="1"/>
  <c r="AT158" i="8"/>
  <c r="G158" i="8" s="1"/>
  <c r="F158" i="8" s="1"/>
  <c r="H160" i="5" s="1"/>
  <c r="AT156" i="8"/>
  <c r="G156" i="8" s="1"/>
  <c r="F156" i="8" s="1"/>
  <c r="H158" i="5" s="1"/>
  <c r="AT154" i="8"/>
  <c r="G154" i="8" s="1"/>
  <c r="F154" i="8" s="1"/>
  <c r="H156" i="5" s="1"/>
  <c r="AT185" i="8"/>
  <c r="G185" i="8" s="1"/>
  <c r="F185" i="8" s="1"/>
  <c r="H187" i="5" s="1"/>
  <c r="AT270" i="8"/>
  <c r="G270" i="8" s="1"/>
  <c r="F270" i="8" s="1"/>
  <c r="H272" i="5" s="1"/>
  <c r="AT268" i="8"/>
  <c r="G268" i="8" s="1"/>
  <c r="F268" i="8" s="1"/>
  <c r="H270" i="5" s="1"/>
  <c r="AT266" i="8"/>
  <c r="G266" i="8" s="1"/>
  <c r="F266" i="8" s="1"/>
  <c r="H268" i="5" s="1"/>
  <c r="AT264" i="8"/>
  <c r="G264" i="8" s="1"/>
  <c r="F264" i="8" s="1"/>
  <c r="H266" i="5" s="1"/>
  <c r="AT262" i="8"/>
  <c r="G262" i="8" s="1"/>
  <c r="F262" i="8" s="1"/>
  <c r="H264" i="5" s="1"/>
  <c r="AT89" i="8"/>
  <c r="G89" i="8" s="1"/>
  <c r="F89" i="8" s="1"/>
  <c r="H91" i="5" s="1"/>
  <c r="AT68" i="8"/>
  <c r="G68" i="8" s="1"/>
  <c r="AT69" i="8"/>
  <c r="G69" i="8" s="1"/>
  <c r="F69" i="8" s="1"/>
  <c r="H71" i="5" s="1"/>
  <c r="AT70" i="8"/>
  <c r="G70" i="8" s="1"/>
  <c r="F70" i="8" s="1"/>
  <c r="H72" i="5" s="1"/>
  <c r="AT71" i="8"/>
  <c r="G71" i="8" s="1"/>
  <c r="F71" i="8" s="1"/>
  <c r="H73" i="5" s="1"/>
  <c r="AT72" i="8"/>
  <c r="G72" i="8" s="1"/>
  <c r="F72" i="8" s="1"/>
  <c r="H74" i="5" s="1"/>
  <c r="AT73" i="8"/>
  <c r="G73" i="8" s="1"/>
  <c r="F73" i="8" s="1"/>
  <c r="H75" i="5" s="1"/>
  <c r="AT74" i="8"/>
  <c r="G74" i="8" s="1"/>
  <c r="F74" i="8" s="1"/>
  <c r="H76" i="5" s="1"/>
  <c r="AT75" i="8"/>
  <c r="G75" i="8" s="1"/>
  <c r="F75" i="8" s="1"/>
  <c r="H77" i="5" s="1"/>
  <c r="AT76" i="8"/>
  <c r="G76" i="8" s="1"/>
  <c r="F76" i="8" s="1"/>
  <c r="H78" i="5" s="1"/>
  <c r="AT77" i="8"/>
  <c r="G77" i="8" s="1"/>
  <c r="F77" i="8" s="1"/>
  <c r="H79" i="5" s="1"/>
  <c r="D71" i="13"/>
  <c r="D30" i="13" s="1"/>
  <c r="F71" i="13"/>
  <c r="F30" i="13" s="1"/>
  <c r="H71" i="13"/>
  <c r="H30" i="13" s="1"/>
  <c r="J71" i="13"/>
  <c r="J30" i="13" s="1"/>
  <c r="L71" i="13"/>
  <c r="L30" i="13" s="1"/>
  <c r="N71" i="13"/>
  <c r="N30" i="13" s="1"/>
  <c r="P71" i="13"/>
  <c r="P30" i="13" s="1"/>
  <c r="D72" i="13"/>
  <c r="D31" i="13" s="1"/>
  <c r="F72" i="13"/>
  <c r="F31" i="13" s="1"/>
  <c r="H72" i="13"/>
  <c r="H31" i="13" s="1"/>
  <c r="J72" i="13"/>
  <c r="J31" i="13" s="1"/>
  <c r="L72" i="13"/>
  <c r="L31" i="13" s="1"/>
  <c r="N72" i="13"/>
  <c r="N31" i="13" s="1"/>
  <c r="P72" i="13"/>
  <c r="P31" i="13" s="1"/>
  <c r="D73" i="13"/>
  <c r="D32" i="13" s="1"/>
  <c r="F73" i="13"/>
  <c r="F32" i="13" s="1"/>
  <c r="H73" i="13"/>
  <c r="H32" i="13" s="1"/>
  <c r="J73" i="13"/>
  <c r="J32" i="13" s="1"/>
  <c r="L73" i="13"/>
  <c r="L32" i="13" s="1"/>
  <c r="N73" i="13"/>
  <c r="N32" i="13" s="1"/>
  <c r="P73" i="13"/>
  <c r="P32" i="13" s="1"/>
  <c r="D74" i="13"/>
  <c r="D33" i="13" s="1"/>
  <c r="F74" i="13"/>
  <c r="F33" i="13" s="1"/>
  <c r="H74" i="13"/>
  <c r="H33" i="13" s="1"/>
  <c r="J74" i="13"/>
  <c r="J33" i="13" s="1"/>
  <c r="L74" i="13"/>
  <c r="L33" i="13" s="1"/>
  <c r="N74" i="13"/>
  <c r="N33" i="13" s="1"/>
  <c r="P74" i="13"/>
  <c r="P33" i="13" s="1"/>
  <c r="D75" i="13"/>
  <c r="D34" i="13" s="1"/>
  <c r="F75" i="13"/>
  <c r="F34" i="13" s="1"/>
  <c r="H75" i="13"/>
  <c r="H34" i="13" s="1"/>
  <c r="J75" i="13"/>
  <c r="J34" i="13" s="1"/>
  <c r="L75" i="13"/>
  <c r="L34" i="13" s="1"/>
  <c r="N75" i="13"/>
  <c r="N34" i="13" s="1"/>
  <c r="P75" i="13"/>
  <c r="P34" i="13" s="1"/>
  <c r="D76" i="13"/>
  <c r="D35" i="13" s="1"/>
  <c r="F76" i="13"/>
  <c r="F35" i="13" s="1"/>
  <c r="H76" i="13"/>
  <c r="H35" i="13" s="1"/>
  <c r="J76" i="13"/>
  <c r="J35" i="13" s="1"/>
  <c r="L76" i="13"/>
  <c r="L35" i="13" s="1"/>
  <c r="N76" i="13"/>
  <c r="N35" i="13" s="1"/>
  <c r="P76" i="13"/>
  <c r="P35" i="13" s="1"/>
  <c r="D77" i="13"/>
  <c r="D36" i="13" s="1"/>
  <c r="F77" i="13"/>
  <c r="F36" i="13" s="1"/>
  <c r="H77" i="13"/>
  <c r="H36" i="13" s="1"/>
  <c r="J77" i="13"/>
  <c r="J36" i="13" s="1"/>
  <c r="L77" i="13"/>
  <c r="L36" i="13" s="1"/>
  <c r="N77" i="13"/>
  <c r="N36" i="13" s="1"/>
  <c r="P77" i="13"/>
  <c r="P36" i="13" s="1"/>
  <c r="D78" i="13"/>
  <c r="D37" i="13" s="1"/>
  <c r="F78" i="13"/>
  <c r="F37" i="13" s="1"/>
  <c r="H78" i="13"/>
  <c r="H37" i="13" s="1"/>
  <c r="J78" i="13"/>
  <c r="J37" i="13" s="1"/>
  <c r="L78" i="13"/>
  <c r="L37" i="13" s="1"/>
  <c r="N78" i="13"/>
  <c r="N37" i="13" s="1"/>
  <c r="P78" i="13"/>
  <c r="P37" i="13" s="1"/>
  <c r="D79" i="13"/>
  <c r="D38" i="13" s="1"/>
  <c r="G79" i="13"/>
  <c r="G38" i="13" s="1"/>
  <c r="I79" i="13"/>
  <c r="I38" i="13" s="1"/>
  <c r="K79" i="13"/>
  <c r="K38" i="13" s="1"/>
  <c r="M79" i="13"/>
  <c r="M38" i="13" s="1"/>
  <c r="O79" i="13"/>
  <c r="O38" i="13" s="1"/>
  <c r="D91" i="13"/>
  <c r="D50" i="13" s="1"/>
  <c r="F91" i="13"/>
  <c r="F50" i="13" s="1"/>
  <c r="H91" i="13"/>
  <c r="H50" i="13" s="1"/>
  <c r="J91" i="13"/>
  <c r="J50" i="13" s="1"/>
  <c r="L91" i="13"/>
  <c r="L50" i="13" s="1"/>
  <c r="N91" i="13"/>
  <c r="N50" i="13" s="1"/>
  <c r="P91" i="13"/>
  <c r="P50" i="13" s="1"/>
  <c r="D92" i="13"/>
  <c r="D51" i="13" s="1"/>
  <c r="F92" i="13"/>
  <c r="F51" i="13" s="1"/>
  <c r="H92" i="13"/>
  <c r="H51" i="13" s="1"/>
  <c r="J92" i="13"/>
  <c r="J51" i="13" s="1"/>
  <c r="L92" i="13"/>
  <c r="L51" i="13" s="1"/>
  <c r="N92" i="13"/>
  <c r="N51" i="13" s="1"/>
  <c r="P92" i="13"/>
  <c r="P51" i="13" s="1"/>
  <c r="D93" i="13"/>
  <c r="D52" i="13" s="1"/>
  <c r="F93" i="13"/>
  <c r="F52" i="13" s="1"/>
  <c r="H93" i="13"/>
  <c r="H52" i="13" s="1"/>
  <c r="J93" i="13"/>
  <c r="J52" i="13" s="1"/>
  <c r="L93" i="13"/>
  <c r="L52" i="13" s="1"/>
  <c r="N93" i="13"/>
  <c r="N52" i="13" s="1"/>
  <c r="P93" i="13"/>
  <c r="P52" i="13" s="1"/>
  <c r="D94" i="13"/>
  <c r="D53" i="13" s="1"/>
  <c r="F94" i="13"/>
  <c r="F53" i="13" s="1"/>
  <c r="H94" i="13"/>
  <c r="H53" i="13" s="1"/>
  <c r="J94" i="13"/>
  <c r="J53" i="13" s="1"/>
  <c r="L94" i="13"/>
  <c r="L53" i="13" s="1"/>
  <c r="N94" i="13"/>
  <c r="N53" i="13" s="1"/>
  <c r="P94" i="13"/>
  <c r="P53" i="13" s="1"/>
  <c r="D95" i="13"/>
  <c r="D54" i="13" s="1"/>
  <c r="F95" i="13"/>
  <c r="F54" i="13" s="1"/>
  <c r="H95" i="13"/>
  <c r="H54" i="13" s="1"/>
  <c r="J95" i="13"/>
  <c r="J54" i="13" s="1"/>
  <c r="L95" i="13"/>
  <c r="L54" i="13" s="1"/>
  <c r="N95" i="13"/>
  <c r="N54" i="13" s="1"/>
  <c r="P95" i="13"/>
  <c r="P54" i="13" s="1"/>
  <c r="D96" i="13"/>
  <c r="D55" i="13" s="1"/>
  <c r="F96" i="13"/>
  <c r="F55" i="13" s="1"/>
  <c r="H96" i="13"/>
  <c r="H55" i="13" s="1"/>
  <c r="J96" i="13"/>
  <c r="J55" i="13" s="1"/>
  <c r="L96" i="13"/>
  <c r="L55" i="13" s="1"/>
  <c r="N96" i="13"/>
  <c r="N55" i="13" s="1"/>
  <c r="P96" i="13"/>
  <c r="P55" i="13" s="1"/>
  <c r="D97" i="13"/>
  <c r="D56" i="13" s="1"/>
  <c r="F97" i="13"/>
  <c r="F56" i="13" s="1"/>
  <c r="H97" i="13"/>
  <c r="H56" i="13" s="1"/>
  <c r="J97" i="13"/>
  <c r="J56" i="13" s="1"/>
  <c r="L97" i="13"/>
  <c r="L56" i="13" s="1"/>
  <c r="N97" i="13"/>
  <c r="N56" i="13" s="1"/>
  <c r="P97" i="13"/>
  <c r="P56" i="13" s="1"/>
  <c r="D98" i="13"/>
  <c r="D57" i="13" s="1"/>
  <c r="F98" i="13"/>
  <c r="F57" i="13" s="1"/>
  <c r="H98" i="13"/>
  <c r="H57" i="13" s="1"/>
  <c r="J98" i="13"/>
  <c r="J57" i="13" s="1"/>
  <c r="L98" i="13"/>
  <c r="L57" i="13" s="1"/>
  <c r="N98" i="13"/>
  <c r="N57" i="13" s="1"/>
  <c r="P98" i="13"/>
  <c r="P57" i="13" s="1"/>
  <c r="D99" i="13"/>
  <c r="D58" i="13" s="1"/>
  <c r="F99" i="13"/>
  <c r="F58" i="13" s="1"/>
  <c r="H99" i="13"/>
  <c r="H58" i="13" s="1"/>
  <c r="J99" i="13"/>
  <c r="J58" i="13" s="1"/>
  <c r="L99" i="13"/>
  <c r="L58" i="13" s="1"/>
  <c r="N99" i="13"/>
  <c r="N58" i="13" s="1"/>
  <c r="P99" i="13"/>
  <c r="P58" i="13" s="1"/>
  <c r="D111" i="13"/>
  <c r="D13" i="13" s="1"/>
  <c r="D6" i="13" s="1"/>
  <c r="F111" i="13"/>
  <c r="F13" i="13" s="1"/>
  <c r="H111" i="13"/>
  <c r="H13" i="13" s="1"/>
  <c r="H6" i="13" s="1"/>
  <c r="J111" i="13"/>
  <c r="J13" i="13" s="1"/>
  <c r="L111" i="13"/>
  <c r="L13" i="13" s="1"/>
  <c r="L6" i="13" s="1"/>
  <c r="N111" i="13"/>
  <c r="N13" i="13" s="1"/>
  <c r="P111" i="13"/>
  <c r="P13" i="13" s="1"/>
  <c r="P6" i="13" s="1"/>
  <c r="D131" i="13"/>
  <c r="D20" i="13" s="1"/>
  <c r="F131" i="13"/>
  <c r="F20" i="13" s="1"/>
  <c r="H131" i="13"/>
  <c r="H20" i="13" s="1"/>
  <c r="J131" i="13"/>
  <c r="J20" i="13" s="1"/>
  <c r="L131" i="13"/>
  <c r="L20" i="13" s="1"/>
  <c r="N131" i="13"/>
  <c r="N20" i="13" s="1"/>
  <c r="P131" i="13"/>
  <c r="P20" i="13" s="1"/>
  <c r="D152" i="13"/>
  <c r="D14" i="13" s="1"/>
  <c r="F152" i="13"/>
  <c r="F14" i="13" s="1"/>
  <c r="H152" i="13"/>
  <c r="H14" i="13" s="1"/>
  <c r="J152" i="13"/>
  <c r="J14" i="13" s="1"/>
  <c r="L152" i="13"/>
  <c r="L14" i="13" s="1"/>
  <c r="N152" i="13"/>
  <c r="N14" i="13" s="1"/>
  <c r="P152" i="13"/>
  <c r="P14" i="13" s="1"/>
  <c r="D172" i="13"/>
  <c r="F172" i="13"/>
  <c r="F21" i="13" s="1"/>
  <c r="H172" i="13"/>
  <c r="J172" i="13"/>
  <c r="J21" i="13" s="1"/>
  <c r="L172" i="13"/>
  <c r="N172" i="13"/>
  <c r="N21" i="13" s="1"/>
  <c r="P172" i="13"/>
  <c r="D182" i="13"/>
  <c r="D59" i="13" s="1"/>
  <c r="F182" i="13"/>
  <c r="F59" i="13" s="1"/>
  <c r="H182" i="13"/>
  <c r="H59" i="13" s="1"/>
  <c r="J182" i="13"/>
  <c r="J59" i="13" s="1"/>
  <c r="L182" i="13"/>
  <c r="L59" i="13" s="1"/>
  <c r="N182" i="13"/>
  <c r="N59" i="13" s="1"/>
  <c r="P182" i="13"/>
  <c r="P59" i="13" s="1"/>
  <c r="D193" i="13"/>
  <c r="F193" i="13"/>
  <c r="F15" i="13" s="1"/>
  <c r="H193" i="13"/>
  <c r="J193" i="13"/>
  <c r="J15" i="13" s="1"/>
  <c r="L193" i="13"/>
  <c r="N193" i="13"/>
  <c r="N15" i="13" s="1"/>
  <c r="P193" i="13"/>
  <c r="D203" i="13"/>
  <c r="D39" i="13" s="1"/>
  <c r="F203" i="13"/>
  <c r="F39" i="13" s="1"/>
  <c r="H203" i="13"/>
  <c r="H39" i="13" s="1"/>
  <c r="J203" i="13"/>
  <c r="J39" i="13" s="1"/>
  <c r="L203" i="13"/>
  <c r="L39" i="13" s="1"/>
  <c r="N203" i="13"/>
  <c r="N39" i="13" s="1"/>
  <c r="P203" i="13"/>
  <c r="P39" i="13" s="1"/>
  <c r="D213" i="13"/>
  <c r="D22" i="13" s="1"/>
  <c r="F213" i="13"/>
  <c r="F22" i="13" s="1"/>
  <c r="H213" i="13"/>
  <c r="H22" i="13" s="1"/>
  <c r="J213" i="13"/>
  <c r="J22" i="13" s="1"/>
  <c r="L213" i="13"/>
  <c r="L22" i="13" s="1"/>
  <c r="N213" i="13"/>
  <c r="N22" i="13" s="1"/>
  <c r="P213" i="13"/>
  <c r="P22" i="13" s="1"/>
  <c r="D234" i="13"/>
  <c r="D16" i="13" s="1"/>
  <c r="D9" i="13" s="1"/>
  <c r="F234" i="13"/>
  <c r="F16" i="13" s="1"/>
  <c r="F9" i="13" s="1"/>
  <c r="H234" i="13"/>
  <c r="H16" i="13" s="1"/>
  <c r="H9" i="13" s="1"/>
  <c r="J234" i="13"/>
  <c r="J16" i="13" s="1"/>
  <c r="L234" i="13"/>
  <c r="L16" i="13" s="1"/>
  <c r="N234" i="13"/>
  <c r="N16" i="13" s="1"/>
  <c r="P234" i="13"/>
  <c r="P16" i="13" s="1"/>
  <c r="C254" i="13"/>
  <c r="C23" i="13" s="1"/>
  <c r="E254" i="13"/>
  <c r="E23" i="13" s="1"/>
  <c r="G254" i="13"/>
  <c r="G23" i="13" s="1"/>
  <c r="L254" i="13"/>
  <c r="L23" i="13" s="1"/>
  <c r="N254" i="13"/>
  <c r="N23" i="13" s="1"/>
  <c r="P254" i="13"/>
  <c r="P23" i="13" s="1"/>
  <c r="X275" i="13"/>
  <c r="AE166" i="8"/>
  <c r="AE165" i="8"/>
  <c r="AE169" i="8"/>
  <c r="AE253" i="8"/>
  <c r="AE126" i="8"/>
  <c r="AE276" i="8"/>
  <c r="AE147" i="8"/>
  <c r="AE143" i="8"/>
  <c r="AE103" i="8"/>
  <c r="AE101" i="8"/>
  <c r="AE168" i="8"/>
  <c r="AE229" i="8"/>
  <c r="AE231" i="8"/>
  <c r="AE208" i="8"/>
  <c r="AE210" i="8"/>
  <c r="AE212" i="8"/>
  <c r="AE252" i="8"/>
  <c r="AE125" i="8"/>
  <c r="AE273" i="8"/>
  <c r="AE233" i="8"/>
  <c r="AE144" i="8"/>
  <c r="AE104" i="8"/>
  <c r="AE100" i="8"/>
  <c r="AE189" i="8"/>
  <c r="AE188" i="8"/>
  <c r="AE255" i="8"/>
  <c r="AE251" i="8"/>
  <c r="AE124" i="8"/>
  <c r="AE83" i="8"/>
  <c r="AE81" i="8"/>
  <c r="AE79" i="8"/>
  <c r="AE275" i="8"/>
  <c r="AE272" i="8"/>
  <c r="AE145" i="8"/>
  <c r="AE187" i="8"/>
  <c r="AE230" i="8"/>
  <c r="AE232" i="8"/>
  <c r="AE209" i="8"/>
  <c r="AE211" i="8"/>
  <c r="AE186" i="8"/>
  <c r="AE190" i="8"/>
  <c r="AE167" i="8"/>
  <c r="AE254" i="8"/>
  <c r="AE122" i="8"/>
  <c r="AE123" i="8"/>
  <c r="AE82" i="8"/>
  <c r="AE80" i="8"/>
  <c r="AE228" i="8"/>
  <c r="AE274" i="8"/>
  <c r="AE146" i="8"/>
  <c r="AE102" i="8"/>
  <c r="AE78" i="8"/>
  <c r="AE163" i="8"/>
  <c r="AE162" i="8"/>
  <c r="AE161" i="8"/>
  <c r="AE160" i="8"/>
  <c r="AE159" i="8"/>
  <c r="AE158" i="8"/>
  <c r="AE157" i="8"/>
  <c r="AE156" i="8"/>
  <c r="AE155" i="8"/>
  <c r="AE154" i="8"/>
  <c r="AE271" i="8"/>
  <c r="AE270" i="8"/>
  <c r="AE269" i="8"/>
  <c r="AE268" i="8"/>
  <c r="AE267" i="8"/>
  <c r="AE266" i="8"/>
  <c r="AE265" i="8"/>
  <c r="AE264" i="8"/>
  <c r="AE263" i="8"/>
  <c r="AE262" i="8"/>
  <c r="AE77" i="8"/>
  <c r="AE76" i="8"/>
  <c r="AE75" i="8"/>
  <c r="AE74" i="8"/>
  <c r="AE73" i="8"/>
  <c r="AE72" i="8"/>
  <c r="AE71" i="8"/>
  <c r="AE70" i="8"/>
  <c r="AE69" i="8"/>
  <c r="AE68" i="8"/>
  <c r="AE99" i="8"/>
  <c r="AE97" i="8"/>
  <c r="AE96" i="8"/>
  <c r="AE95" i="8"/>
  <c r="AE93" i="8"/>
  <c r="AE92" i="8"/>
  <c r="AE91" i="8"/>
  <c r="AE90" i="8"/>
  <c r="AE120" i="8"/>
  <c r="AE119" i="8"/>
  <c r="AE118" i="8"/>
  <c r="AE117" i="8"/>
  <c r="AE116" i="8"/>
  <c r="AE115" i="8"/>
  <c r="AE114" i="8"/>
  <c r="AE113" i="8"/>
  <c r="AE112" i="8"/>
  <c r="AE111" i="8"/>
  <c r="AE142" i="8"/>
  <c r="AE141" i="8"/>
  <c r="AE140" i="8"/>
  <c r="AE139" i="8"/>
  <c r="AE138" i="8"/>
  <c r="AE137" i="8"/>
  <c r="AE136" i="8"/>
  <c r="AE135" i="8"/>
  <c r="AE134" i="8"/>
  <c r="AE133" i="8"/>
  <c r="AE164" i="8"/>
  <c r="AE185" i="8"/>
  <c r="AE184" i="8"/>
  <c r="AE183" i="8"/>
  <c r="AE182" i="8"/>
  <c r="AE181" i="8"/>
  <c r="AE180" i="8"/>
  <c r="AE179" i="8"/>
  <c r="AE178" i="8"/>
  <c r="AE177" i="8"/>
  <c r="AE176" i="8"/>
  <c r="AE207" i="8"/>
  <c r="AE206" i="8"/>
  <c r="AE205" i="8"/>
  <c r="AE204" i="8"/>
  <c r="AE203" i="8"/>
  <c r="AE202" i="8"/>
  <c r="AE201" i="8"/>
  <c r="AE200" i="8"/>
  <c r="AE199" i="8"/>
  <c r="AE198" i="8"/>
  <c r="AE197" i="8"/>
  <c r="AE227" i="8"/>
  <c r="AE226" i="8"/>
  <c r="AE225" i="8"/>
  <c r="AE224" i="8"/>
  <c r="AE223" i="8"/>
  <c r="AE222" i="8"/>
  <c r="AE221" i="8"/>
  <c r="AE220" i="8"/>
  <c r="AE219" i="8"/>
  <c r="AE250" i="8"/>
  <c r="AE249" i="8"/>
  <c r="AE248" i="8"/>
  <c r="AE247" i="8"/>
  <c r="AE246" i="8"/>
  <c r="AE245" i="8"/>
  <c r="AE244" i="8"/>
  <c r="AE243" i="8"/>
  <c r="AE242" i="8"/>
  <c r="AE241" i="8"/>
  <c r="AE240" i="8"/>
  <c r="AE261" i="8"/>
  <c r="AE98" i="8"/>
  <c r="AE94" i="8"/>
  <c r="AE89" i="8"/>
  <c r="AE121" i="8"/>
  <c r="AE132" i="8"/>
  <c r="AE175" i="8"/>
  <c r="AE218" i="8"/>
  <c r="AR275" i="13"/>
  <c r="AY253" i="8"/>
  <c r="AY125" i="8"/>
  <c r="AY272" i="8"/>
  <c r="AY147" i="8"/>
  <c r="AY143" i="8"/>
  <c r="AY103" i="8"/>
  <c r="AY230" i="8"/>
  <c r="AY232" i="8"/>
  <c r="AY209" i="8"/>
  <c r="AY211" i="8"/>
  <c r="AY167" i="8"/>
  <c r="AY252" i="8"/>
  <c r="AY124" i="8"/>
  <c r="AY274" i="8"/>
  <c r="AY233" i="8"/>
  <c r="AY144" i="8"/>
  <c r="AY104" i="8"/>
  <c r="AY102" i="8"/>
  <c r="AY100" i="8"/>
  <c r="AY188" i="8"/>
  <c r="AY166" i="8"/>
  <c r="AY187" i="8"/>
  <c r="AY165" i="8"/>
  <c r="AY169" i="8"/>
  <c r="AY255" i="8"/>
  <c r="AY251" i="8"/>
  <c r="AY123" i="8"/>
  <c r="AY83" i="8"/>
  <c r="AY81" i="8"/>
  <c r="AY79" i="8"/>
  <c r="AY276" i="8"/>
  <c r="AY273" i="8"/>
  <c r="AY145" i="8"/>
  <c r="AY101" i="8"/>
  <c r="AY186" i="8"/>
  <c r="AY190" i="8"/>
  <c r="AY168" i="8"/>
  <c r="AY229" i="8"/>
  <c r="AY231" i="8"/>
  <c r="AY208" i="8"/>
  <c r="AY210" i="8"/>
  <c r="AY212" i="8"/>
  <c r="AY189" i="8"/>
  <c r="AY254" i="8"/>
  <c r="AY126" i="8"/>
  <c r="AY122" i="8"/>
  <c r="AY82" i="8"/>
  <c r="AY80" i="8"/>
  <c r="AY228" i="8"/>
  <c r="AY275" i="8"/>
  <c r="AY146" i="8"/>
  <c r="AY78" i="8"/>
  <c r="AY163" i="8"/>
  <c r="AY162" i="8"/>
  <c r="AY161" i="8"/>
  <c r="AY160" i="8"/>
  <c r="AY159" i="8"/>
  <c r="AY158" i="8"/>
  <c r="AY157" i="8"/>
  <c r="AY156" i="8"/>
  <c r="AY155" i="8"/>
  <c r="AY185" i="8"/>
  <c r="AY270" i="8"/>
  <c r="AY269" i="8"/>
  <c r="AY268" i="8"/>
  <c r="AY267" i="8"/>
  <c r="AY266" i="8"/>
  <c r="AY265" i="8"/>
  <c r="AY264" i="8"/>
  <c r="AY263" i="8"/>
  <c r="AY262" i="8"/>
  <c r="AY77" i="8"/>
  <c r="AY76" i="8"/>
  <c r="AY75" i="8"/>
  <c r="AY74" i="8"/>
  <c r="AY73" i="8"/>
  <c r="AY72" i="8"/>
  <c r="AY71" i="8"/>
  <c r="AY70" i="8"/>
  <c r="AY69" i="8"/>
  <c r="AY68" i="8"/>
  <c r="AY99" i="8"/>
  <c r="AY98" i="8"/>
  <c r="AY96" i="8"/>
  <c r="AY95" i="8"/>
  <c r="AY94" i="8"/>
  <c r="AY92" i="8"/>
  <c r="AY91" i="8"/>
  <c r="AY90" i="8"/>
  <c r="AY120" i="8"/>
  <c r="AY119" i="8"/>
  <c r="AY118" i="8"/>
  <c r="AY117" i="8"/>
  <c r="AY116" i="8"/>
  <c r="AY115" i="8"/>
  <c r="AY114" i="8"/>
  <c r="AY113" i="8"/>
  <c r="AY112" i="8"/>
  <c r="AY142" i="8"/>
  <c r="AY141" i="8"/>
  <c r="AY140" i="8"/>
  <c r="AY139" i="8"/>
  <c r="AY138" i="8"/>
  <c r="AY137" i="8"/>
  <c r="AY136" i="8"/>
  <c r="AY135" i="8"/>
  <c r="AY134" i="8"/>
  <c r="AY133" i="8"/>
  <c r="AY164" i="8"/>
  <c r="AY184" i="8"/>
  <c r="AY183" i="8"/>
  <c r="AY182" i="8"/>
  <c r="AY181" i="8"/>
  <c r="AY180" i="8"/>
  <c r="AY179" i="8"/>
  <c r="AY178" i="8"/>
  <c r="AY177" i="8"/>
  <c r="AY176" i="8"/>
  <c r="AY207" i="8"/>
  <c r="AY206" i="8"/>
  <c r="AY205" i="8"/>
  <c r="AY204" i="8"/>
  <c r="AY203" i="8"/>
  <c r="AY202" i="8"/>
  <c r="AY201" i="8"/>
  <c r="AY200" i="8"/>
  <c r="AY199" i="8"/>
  <c r="AY198" i="8"/>
  <c r="AY227" i="8"/>
  <c r="AY226" i="8"/>
  <c r="AY225" i="8"/>
  <c r="AY224" i="8"/>
  <c r="AY223" i="8"/>
  <c r="AY222" i="8"/>
  <c r="AY221" i="8"/>
  <c r="AY220" i="8"/>
  <c r="AY219" i="8"/>
  <c r="AY250" i="8"/>
  <c r="AY249" i="8"/>
  <c r="AY248" i="8"/>
  <c r="AY247" i="8"/>
  <c r="AY246" i="8"/>
  <c r="AY245" i="8"/>
  <c r="AY244" i="8"/>
  <c r="AY243" i="8"/>
  <c r="AY242" i="8"/>
  <c r="AY241" i="8"/>
  <c r="AY271" i="8"/>
  <c r="AY154" i="8"/>
  <c r="AY261" i="8"/>
  <c r="AY97" i="8"/>
  <c r="AY93" i="8"/>
  <c r="AY89" i="8"/>
  <c r="AY121" i="8"/>
  <c r="AY111" i="8"/>
  <c r="AY132" i="8"/>
  <c r="AY175" i="8"/>
  <c r="AY197" i="8"/>
  <c r="AY218" i="8"/>
  <c r="AY240" i="8"/>
  <c r="R275" i="13"/>
  <c r="Y233" i="8"/>
  <c r="Y187" i="8"/>
  <c r="Y165" i="8"/>
  <c r="Y169" i="8"/>
  <c r="Y230" i="8"/>
  <c r="Y232" i="8"/>
  <c r="Y209" i="8"/>
  <c r="Y211" i="8"/>
  <c r="Y186" i="8"/>
  <c r="Y190" i="8"/>
  <c r="Y168" i="8"/>
  <c r="Y252" i="8"/>
  <c r="Y124" i="8"/>
  <c r="Y275" i="8"/>
  <c r="Y272" i="8"/>
  <c r="Y144" i="8"/>
  <c r="Y104" i="8"/>
  <c r="Y102" i="8"/>
  <c r="Y100" i="8"/>
  <c r="Y189" i="8"/>
  <c r="Y167" i="8"/>
  <c r="Y188" i="8"/>
  <c r="Y253" i="8"/>
  <c r="Y125" i="8"/>
  <c r="Y273" i="8"/>
  <c r="Y147" i="8"/>
  <c r="Y143" i="8"/>
  <c r="Y103" i="8"/>
  <c r="Y229" i="8"/>
  <c r="Y231" i="8"/>
  <c r="Y208" i="8"/>
  <c r="Y210" i="8"/>
  <c r="Y212" i="8"/>
  <c r="Y254" i="8"/>
  <c r="Y126" i="8"/>
  <c r="Y122" i="8"/>
  <c r="Y82" i="8"/>
  <c r="Y80" i="8"/>
  <c r="Y276" i="8"/>
  <c r="Y146" i="8"/>
  <c r="Y166" i="8"/>
  <c r="Y255" i="8"/>
  <c r="Y251" i="8"/>
  <c r="Y123" i="8"/>
  <c r="Y83" i="8"/>
  <c r="Y81" i="8"/>
  <c r="Y79" i="8"/>
  <c r="Y228" i="8"/>
  <c r="Y274" i="8"/>
  <c r="Y145" i="8"/>
  <c r="Y101" i="8"/>
  <c r="Y78" i="8"/>
  <c r="Y164" i="8"/>
  <c r="Y163" i="8"/>
  <c r="Y162" i="8"/>
  <c r="Y161" i="8"/>
  <c r="Y160" i="8"/>
  <c r="Y159" i="8"/>
  <c r="Y158" i="8"/>
  <c r="Y157" i="8"/>
  <c r="Y156" i="8"/>
  <c r="Y155" i="8"/>
  <c r="Y154" i="8"/>
  <c r="Y271" i="8"/>
  <c r="Y270" i="8"/>
  <c r="Y269" i="8"/>
  <c r="Y268" i="8"/>
  <c r="Y267" i="8"/>
  <c r="Y266" i="8"/>
  <c r="Y265" i="8"/>
  <c r="Y264" i="8"/>
  <c r="Y263" i="8"/>
  <c r="Y262" i="8"/>
  <c r="Y77" i="8"/>
  <c r="Y76" i="8"/>
  <c r="Y75" i="8"/>
  <c r="Y74" i="8"/>
  <c r="Y73" i="8"/>
  <c r="Y72" i="8"/>
  <c r="Y71" i="8"/>
  <c r="Y70" i="8"/>
  <c r="Y69" i="8"/>
  <c r="Y68" i="8"/>
  <c r="Y99" i="8"/>
  <c r="Y98" i="8"/>
  <c r="Y96" i="8"/>
  <c r="Y95" i="8"/>
  <c r="Y94" i="8"/>
  <c r="Y92" i="8"/>
  <c r="Y91" i="8"/>
  <c r="Y90" i="8"/>
  <c r="Y120" i="8"/>
  <c r="Y119" i="8"/>
  <c r="Y118" i="8"/>
  <c r="Y117" i="8"/>
  <c r="Y116" i="8"/>
  <c r="Y115" i="8"/>
  <c r="Y114" i="8"/>
  <c r="Y113" i="8"/>
  <c r="Y112" i="8"/>
  <c r="Y111" i="8"/>
  <c r="Y142" i="8"/>
  <c r="Y141" i="8"/>
  <c r="Y140" i="8"/>
  <c r="Y139" i="8"/>
  <c r="Y138" i="8"/>
  <c r="Y137" i="8"/>
  <c r="Y136" i="8"/>
  <c r="Y135" i="8"/>
  <c r="Y134" i="8"/>
  <c r="Y133" i="8"/>
  <c r="Y185" i="8"/>
  <c r="Y184" i="8"/>
  <c r="Y183" i="8"/>
  <c r="Y182" i="8"/>
  <c r="Y181" i="8"/>
  <c r="Y180" i="8"/>
  <c r="Y179" i="8"/>
  <c r="Y178" i="8"/>
  <c r="Y177" i="8"/>
  <c r="Y176" i="8"/>
  <c r="Y207" i="8"/>
  <c r="Y206" i="8"/>
  <c r="Y205" i="8"/>
  <c r="Y204" i="8"/>
  <c r="Y203" i="8"/>
  <c r="Y202" i="8"/>
  <c r="Y201" i="8"/>
  <c r="Y200" i="8"/>
  <c r="Y199" i="8"/>
  <c r="Y198" i="8"/>
  <c r="Y197" i="8"/>
  <c r="Y227" i="8"/>
  <c r="Y226" i="8"/>
  <c r="Y225" i="8"/>
  <c r="Y224" i="8"/>
  <c r="Y223" i="8"/>
  <c r="Y222" i="8"/>
  <c r="Y221" i="8"/>
  <c r="Y220" i="8"/>
  <c r="Y219" i="8"/>
  <c r="Y250" i="8"/>
  <c r="Y249" i="8"/>
  <c r="Y248" i="8"/>
  <c r="Y247" i="8"/>
  <c r="Y246" i="8"/>
  <c r="Y245" i="8"/>
  <c r="Y244" i="8"/>
  <c r="Y243" i="8"/>
  <c r="Y242" i="8"/>
  <c r="Y241" i="8"/>
  <c r="Y240" i="8"/>
  <c r="Y261" i="8"/>
  <c r="Y97" i="8"/>
  <c r="Y93" i="8"/>
  <c r="Y89" i="8"/>
  <c r="Y121" i="8"/>
  <c r="Y132" i="8"/>
  <c r="Y175" i="8"/>
  <c r="Y218" i="8"/>
  <c r="AN275" i="13"/>
  <c r="AU188" i="8"/>
  <c r="AU166" i="8"/>
  <c r="AU187" i="8"/>
  <c r="AU165" i="8"/>
  <c r="AU169" i="8"/>
  <c r="AU253" i="8"/>
  <c r="AU125" i="8"/>
  <c r="AU272" i="8"/>
  <c r="AU147" i="8"/>
  <c r="AU143" i="8"/>
  <c r="AU103" i="8"/>
  <c r="AU186" i="8"/>
  <c r="AU190" i="8"/>
  <c r="AU168" i="8"/>
  <c r="AU229" i="8"/>
  <c r="AU231" i="8"/>
  <c r="AU208" i="8"/>
  <c r="AU210" i="8"/>
  <c r="AU212" i="8"/>
  <c r="AU189" i="8"/>
  <c r="AU252" i="8"/>
  <c r="AU124" i="8"/>
  <c r="AU274" i="8"/>
  <c r="AU233" i="8"/>
  <c r="AU144" i="8"/>
  <c r="AU104" i="8"/>
  <c r="AU102" i="8"/>
  <c r="AU100" i="8"/>
  <c r="AU255" i="8"/>
  <c r="AU251" i="8"/>
  <c r="AU123" i="8"/>
  <c r="AU83" i="8"/>
  <c r="AU81" i="8"/>
  <c r="AU79" i="8"/>
  <c r="AU276" i="8"/>
  <c r="AU273" i="8"/>
  <c r="AU145" i="8"/>
  <c r="AU101" i="8"/>
  <c r="AU230" i="8"/>
  <c r="AU232" i="8"/>
  <c r="AU209" i="8"/>
  <c r="AU211" i="8"/>
  <c r="AU167" i="8"/>
  <c r="AU254" i="8"/>
  <c r="AU126" i="8"/>
  <c r="AU122" i="8"/>
  <c r="AU82" i="8"/>
  <c r="AU80" i="8"/>
  <c r="AU228" i="8"/>
  <c r="AU275" i="8"/>
  <c r="AU146" i="8"/>
  <c r="AU78" i="8"/>
  <c r="AU163" i="8"/>
  <c r="AU162" i="8"/>
  <c r="AU161" i="8"/>
  <c r="AU160" i="8"/>
  <c r="AU159" i="8"/>
  <c r="AU158" i="8"/>
  <c r="AU157" i="8"/>
  <c r="AU156" i="8"/>
  <c r="AU155" i="8"/>
  <c r="AU185" i="8"/>
  <c r="AU270" i="8"/>
  <c r="AU269" i="8"/>
  <c r="AU268" i="8"/>
  <c r="AU267" i="8"/>
  <c r="AU266" i="8"/>
  <c r="AU265" i="8"/>
  <c r="AU264" i="8"/>
  <c r="AU263" i="8"/>
  <c r="AU262" i="8"/>
  <c r="AU77" i="8"/>
  <c r="AU76" i="8"/>
  <c r="AU75" i="8"/>
  <c r="AU74" i="8"/>
  <c r="AU73" i="8"/>
  <c r="AU72" i="8"/>
  <c r="AU71" i="8"/>
  <c r="AU70" i="8"/>
  <c r="AU69" i="8"/>
  <c r="AU68" i="8"/>
  <c r="AU99" i="8"/>
  <c r="AU98" i="8"/>
  <c r="AU96" i="8"/>
  <c r="AU95" i="8"/>
  <c r="AU94" i="8"/>
  <c r="AU92" i="8"/>
  <c r="AU91" i="8"/>
  <c r="AU90" i="8"/>
  <c r="AU120" i="8"/>
  <c r="AU119" i="8"/>
  <c r="AU118" i="8"/>
  <c r="AU117" i="8"/>
  <c r="AU116" i="8"/>
  <c r="AU115" i="8"/>
  <c r="AU114" i="8"/>
  <c r="AU113" i="8"/>
  <c r="AU112" i="8"/>
  <c r="AU142" i="8"/>
  <c r="AU141" i="8"/>
  <c r="AU140" i="8"/>
  <c r="AU139" i="8"/>
  <c r="AU138" i="8"/>
  <c r="AU137" i="8"/>
  <c r="AU136" i="8"/>
  <c r="AU135" i="8"/>
  <c r="AU134" i="8"/>
  <c r="AU133" i="8"/>
  <c r="AU164" i="8"/>
  <c r="AU184" i="8"/>
  <c r="AU183" i="8"/>
  <c r="AU182" i="8"/>
  <c r="AU181" i="8"/>
  <c r="AU180" i="8"/>
  <c r="AU179" i="8"/>
  <c r="AU178" i="8"/>
  <c r="AU177" i="8"/>
  <c r="AU176" i="8"/>
  <c r="AU207" i="8"/>
  <c r="AU206" i="8"/>
  <c r="AU205" i="8"/>
  <c r="AU204" i="8"/>
  <c r="AU203" i="8"/>
  <c r="AU202" i="8"/>
  <c r="AU201" i="8"/>
  <c r="AU200" i="8"/>
  <c r="AU199" i="8"/>
  <c r="AU198" i="8"/>
  <c r="AU227" i="8"/>
  <c r="AU226" i="8"/>
  <c r="AU225" i="8"/>
  <c r="AU224" i="8"/>
  <c r="AU223" i="8"/>
  <c r="AU222" i="8"/>
  <c r="AU221" i="8"/>
  <c r="AU220" i="8"/>
  <c r="AU219" i="8"/>
  <c r="AU250" i="8"/>
  <c r="AU249" i="8"/>
  <c r="AU248" i="8"/>
  <c r="AU247" i="8"/>
  <c r="AU246" i="8"/>
  <c r="AU245" i="8"/>
  <c r="AU244" i="8"/>
  <c r="AU243" i="8"/>
  <c r="AU242" i="8"/>
  <c r="AU241" i="8"/>
  <c r="AU271" i="8"/>
  <c r="AU154" i="8"/>
  <c r="AU261" i="8"/>
  <c r="AU97" i="8"/>
  <c r="AU93" i="8"/>
  <c r="AU89" i="8"/>
  <c r="AU121" i="8"/>
  <c r="AU111" i="8"/>
  <c r="AU132" i="8"/>
  <c r="AU175" i="8"/>
  <c r="AU197" i="8"/>
  <c r="AU218" i="8"/>
  <c r="AU240" i="8"/>
  <c r="AG275" i="13"/>
  <c r="AN167" i="8"/>
  <c r="AN166" i="8"/>
  <c r="AN276" i="8"/>
  <c r="AN275" i="8"/>
  <c r="AN145" i="8"/>
  <c r="AN254" i="8"/>
  <c r="AN126" i="8"/>
  <c r="AN122" i="8"/>
  <c r="AN82" i="8"/>
  <c r="AN80" i="8"/>
  <c r="AN165" i="8"/>
  <c r="AN169" i="8"/>
  <c r="AN228" i="8"/>
  <c r="AN146" i="8"/>
  <c r="AN233" i="8"/>
  <c r="AN103" i="8"/>
  <c r="AN101" i="8"/>
  <c r="AN253" i="8"/>
  <c r="AN125" i="8"/>
  <c r="AN229" i="8"/>
  <c r="AN230" i="8"/>
  <c r="AN231" i="8"/>
  <c r="AN232" i="8"/>
  <c r="AN208" i="8"/>
  <c r="AN209" i="8"/>
  <c r="AN210" i="8"/>
  <c r="AN211" i="8"/>
  <c r="AN212" i="8"/>
  <c r="AN186" i="8"/>
  <c r="AN190" i="8"/>
  <c r="AN189" i="8"/>
  <c r="AN272" i="8"/>
  <c r="AN147" i="8"/>
  <c r="AN143" i="8"/>
  <c r="AN104" i="8"/>
  <c r="AN102" i="8"/>
  <c r="AN100" i="8"/>
  <c r="AN252" i="8"/>
  <c r="AN124" i="8"/>
  <c r="AN188" i="8"/>
  <c r="AN187" i="8"/>
  <c r="AN168" i="8"/>
  <c r="AN274" i="8"/>
  <c r="AN273" i="8"/>
  <c r="AN144" i="8"/>
  <c r="AN255" i="8"/>
  <c r="AN251" i="8"/>
  <c r="AN123" i="8"/>
  <c r="AN83" i="8"/>
  <c r="AN81" i="8"/>
  <c r="AN79" i="8"/>
  <c r="AN78" i="8"/>
  <c r="AN68" i="8"/>
  <c r="AN89" i="8"/>
  <c r="AN121" i="8"/>
  <c r="AN119" i="8"/>
  <c r="AN117" i="8"/>
  <c r="AN115" i="8"/>
  <c r="AN113" i="8"/>
  <c r="AN111" i="8"/>
  <c r="AN142" i="8"/>
  <c r="AN140" i="8"/>
  <c r="AN138" i="8"/>
  <c r="AN136" i="8"/>
  <c r="AN134" i="8"/>
  <c r="AN132" i="8"/>
  <c r="AN164" i="8"/>
  <c r="AN185" i="8"/>
  <c r="AN183" i="8"/>
  <c r="AN181" i="8"/>
  <c r="AN179" i="8"/>
  <c r="AN177" i="8"/>
  <c r="AN175" i="8"/>
  <c r="AN207" i="8"/>
  <c r="AN205" i="8"/>
  <c r="AN203" i="8"/>
  <c r="AN201" i="8"/>
  <c r="AN199" i="8"/>
  <c r="AN197" i="8"/>
  <c r="AN227" i="8"/>
  <c r="AN225" i="8"/>
  <c r="AN223" i="8"/>
  <c r="AN221" i="8"/>
  <c r="AN219" i="8"/>
  <c r="AN249" i="8"/>
  <c r="AN247" i="8"/>
  <c r="AN245" i="8"/>
  <c r="AN243" i="8"/>
  <c r="AN241" i="8"/>
  <c r="AN163" i="8"/>
  <c r="AN161" i="8"/>
  <c r="AN159" i="8"/>
  <c r="AN157" i="8"/>
  <c r="AN155" i="8"/>
  <c r="AN271" i="8"/>
  <c r="AN269" i="8"/>
  <c r="AN267" i="8"/>
  <c r="AN265" i="8"/>
  <c r="AN263" i="8"/>
  <c r="AN261" i="8"/>
  <c r="AN77" i="8"/>
  <c r="AN76" i="8"/>
  <c r="AN75" i="8"/>
  <c r="AN74" i="8"/>
  <c r="AN73" i="8"/>
  <c r="AN72" i="8"/>
  <c r="AN71" i="8"/>
  <c r="AN70" i="8"/>
  <c r="AN69" i="8"/>
  <c r="AN99" i="8"/>
  <c r="AN98" i="8"/>
  <c r="AN97" i="8"/>
  <c r="AN96" i="8"/>
  <c r="AN95" i="8"/>
  <c r="AN94" i="8"/>
  <c r="AN93" i="8"/>
  <c r="AN92" i="8"/>
  <c r="AN91" i="8"/>
  <c r="AN90" i="8"/>
  <c r="AN120" i="8"/>
  <c r="AN118" i="8"/>
  <c r="AN116" i="8"/>
  <c r="AN114" i="8"/>
  <c r="AN112" i="8"/>
  <c r="AN141" i="8"/>
  <c r="AN139" i="8"/>
  <c r="AN137" i="8"/>
  <c r="AN135" i="8"/>
  <c r="AN133" i="8"/>
  <c r="AN184" i="8"/>
  <c r="AN182" i="8"/>
  <c r="AN180" i="8"/>
  <c r="AN178" i="8"/>
  <c r="AN176" i="8"/>
  <c r="AN206" i="8"/>
  <c r="AN204" i="8"/>
  <c r="AN202" i="8"/>
  <c r="AN200" i="8"/>
  <c r="AN198" i="8"/>
  <c r="AN226" i="8"/>
  <c r="AN224" i="8"/>
  <c r="AN222" i="8"/>
  <c r="AN220" i="8"/>
  <c r="AN218" i="8"/>
  <c r="AN250" i="8"/>
  <c r="AN248" i="8"/>
  <c r="AN246" i="8"/>
  <c r="AN244" i="8"/>
  <c r="AN242" i="8"/>
  <c r="AN240" i="8"/>
  <c r="AN162" i="8"/>
  <c r="AN160" i="8"/>
  <c r="AN158" i="8"/>
  <c r="AN156" i="8"/>
  <c r="AN154" i="8"/>
  <c r="AN270" i="8"/>
  <c r="AN268" i="8"/>
  <c r="AN266" i="8"/>
  <c r="AN264" i="8"/>
  <c r="AN262" i="8"/>
  <c r="AO275" i="13"/>
  <c r="AV167" i="8"/>
  <c r="AV166" i="8"/>
  <c r="AV273" i="8"/>
  <c r="AV272" i="8"/>
  <c r="AV144" i="8"/>
  <c r="AV252" i="8"/>
  <c r="AV124" i="8"/>
  <c r="AV165" i="8"/>
  <c r="AV169" i="8"/>
  <c r="AV275" i="8"/>
  <c r="AV274" i="8"/>
  <c r="AV145" i="8"/>
  <c r="AV255" i="8"/>
  <c r="AV251" i="8"/>
  <c r="AV123" i="8"/>
  <c r="AV83" i="8"/>
  <c r="AV81" i="8"/>
  <c r="AV79" i="8"/>
  <c r="AV229" i="8"/>
  <c r="AV230" i="8"/>
  <c r="AV231" i="8"/>
  <c r="AV232" i="8"/>
  <c r="AV208" i="8"/>
  <c r="AV209" i="8"/>
  <c r="AV210" i="8"/>
  <c r="AV211" i="8"/>
  <c r="AV212" i="8"/>
  <c r="AV189" i="8"/>
  <c r="AV188" i="8"/>
  <c r="AV276" i="8"/>
  <c r="AV146" i="8"/>
  <c r="AV233" i="8"/>
  <c r="AV103" i="8"/>
  <c r="AV101" i="8"/>
  <c r="AV254" i="8"/>
  <c r="AV126" i="8"/>
  <c r="AV122" i="8"/>
  <c r="AV82" i="8"/>
  <c r="AV80" i="8"/>
  <c r="AV187" i="8"/>
  <c r="AV186" i="8"/>
  <c r="AV190" i="8"/>
  <c r="AV168" i="8"/>
  <c r="AV228" i="8"/>
  <c r="AV147" i="8"/>
  <c r="AV143" i="8"/>
  <c r="AV104" i="8"/>
  <c r="AV102" i="8"/>
  <c r="AV100" i="8"/>
  <c r="AV253" i="8"/>
  <c r="AV125" i="8"/>
  <c r="AV78" i="8"/>
  <c r="AV68" i="8"/>
  <c r="AV89" i="8"/>
  <c r="AV121" i="8"/>
  <c r="AV120" i="8"/>
  <c r="AV118" i="8"/>
  <c r="AV116" i="8"/>
  <c r="AV114" i="8"/>
  <c r="AV112" i="8"/>
  <c r="AV111" i="8"/>
  <c r="AV141" i="8"/>
  <c r="AV139" i="8"/>
  <c r="AV137" i="8"/>
  <c r="AV135" i="8"/>
  <c r="AV133" i="8"/>
  <c r="AV132" i="8"/>
  <c r="AV184" i="8"/>
  <c r="AV182" i="8"/>
  <c r="AV180" i="8"/>
  <c r="AV178" i="8"/>
  <c r="AV176" i="8"/>
  <c r="AV175" i="8"/>
  <c r="AV206" i="8"/>
  <c r="AV204" i="8"/>
  <c r="AV202" i="8"/>
  <c r="AV200" i="8"/>
  <c r="AV198" i="8"/>
  <c r="AV197" i="8"/>
  <c r="AV226" i="8"/>
  <c r="AV224" i="8"/>
  <c r="AV222" i="8"/>
  <c r="AV220" i="8"/>
  <c r="AV250" i="8"/>
  <c r="AV248" i="8"/>
  <c r="AV246" i="8"/>
  <c r="AV244" i="8"/>
  <c r="AV242" i="8"/>
  <c r="AV271" i="8"/>
  <c r="AV162" i="8"/>
  <c r="AV160" i="8"/>
  <c r="AV158" i="8"/>
  <c r="AV156" i="8"/>
  <c r="AV185" i="8"/>
  <c r="AV270" i="8"/>
  <c r="AV268" i="8"/>
  <c r="AV266" i="8"/>
  <c r="AV264" i="8"/>
  <c r="AV262" i="8"/>
  <c r="AV261" i="8"/>
  <c r="AV77" i="8"/>
  <c r="AV76" i="8"/>
  <c r="AV75" i="8"/>
  <c r="AV74" i="8"/>
  <c r="AV73" i="8"/>
  <c r="AV72" i="8"/>
  <c r="AV71" i="8"/>
  <c r="AV70" i="8"/>
  <c r="AV69" i="8"/>
  <c r="AV99" i="8"/>
  <c r="AV98" i="8"/>
  <c r="AV97" i="8"/>
  <c r="AV96" i="8"/>
  <c r="AV95" i="8"/>
  <c r="AV94" i="8"/>
  <c r="AV93" i="8"/>
  <c r="AV92" i="8"/>
  <c r="AV91" i="8"/>
  <c r="AV90" i="8"/>
  <c r="AV119" i="8"/>
  <c r="AV117" i="8"/>
  <c r="AV115" i="8"/>
  <c r="AV113" i="8"/>
  <c r="AV142" i="8"/>
  <c r="AV140" i="8"/>
  <c r="AV138" i="8"/>
  <c r="AV136" i="8"/>
  <c r="AV134" i="8"/>
  <c r="AV164" i="8"/>
  <c r="AV183" i="8"/>
  <c r="AV181" i="8"/>
  <c r="AV179" i="8"/>
  <c r="AV177" i="8"/>
  <c r="AV207" i="8"/>
  <c r="AV205" i="8"/>
  <c r="AV203" i="8"/>
  <c r="AV201" i="8"/>
  <c r="AV199" i="8"/>
  <c r="AV227" i="8"/>
  <c r="AV225" i="8"/>
  <c r="AV223" i="8"/>
  <c r="AV221" i="8"/>
  <c r="AV219" i="8"/>
  <c r="AV218" i="8"/>
  <c r="AV249" i="8"/>
  <c r="AV247" i="8"/>
  <c r="AV245" i="8"/>
  <c r="AV243" i="8"/>
  <c r="AV241" i="8"/>
  <c r="AV240" i="8"/>
  <c r="AV163" i="8"/>
  <c r="AV161" i="8"/>
  <c r="AV159" i="8"/>
  <c r="AV157" i="8"/>
  <c r="AV155" i="8"/>
  <c r="AV154" i="8"/>
  <c r="AV269" i="8"/>
  <c r="AV267" i="8"/>
  <c r="AV265" i="8"/>
  <c r="AV263" i="8"/>
  <c r="AQ275" i="13"/>
  <c r="AX187" i="8"/>
  <c r="AX165" i="8"/>
  <c r="AX169" i="8"/>
  <c r="AX186" i="8"/>
  <c r="AX190" i="8"/>
  <c r="AX168" i="8"/>
  <c r="AX275" i="8"/>
  <c r="AX272" i="8"/>
  <c r="AX144" i="8"/>
  <c r="AX255" i="8"/>
  <c r="AX251" i="8"/>
  <c r="AX123" i="8"/>
  <c r="AX83" i="8"/>
  <c r="AX81" i="8"/>
  <c r="AX79" i="8"/>
  <c r="AX208" i="8"/>
  <c r="AX210" i="8"/>
  <c r="AX212" i="8"/>
  <c r="AX189" i="8"/>
  <c r="AX167" i="8"/>
  <c r="AX228" i="8"/>
  <c r="AX188" i="8"/>
  <c r="AX273" i="8"/>
  <c r="AX147" i="8"/>
  <c r="AX143" i="8"/>
  <c r="AX104" i="8"/>
  <c r="AX102" i="8"/>
  <c r="AX100" i="8"/>
  <c r="AX252" i="8"/>
  <c r="AX124" i="8"/>
  <c r="AX276" i="8"/>
  <c r="AX146" i="8"/>
  <c r="AX233" i="8"/>
  <c r="AX103" i="8"/>
  <c r="AX101" i="8"/>
  <c r="AX253" i="8"/>
  <c r="AX125" i="8"/>
  <c r="AX229" i="8"/>
  <c r="AX230" i="8"/>
  <c r="AX231" i="8"/>
  <c r="AX232" i="8"/>
  <c r="AX209" i="8"/>
  <c r="AX211" i="8"/>
  <c r="AX166" i="8"/>
  <c r="AX274" i="8"/>
  <c r="AX145" i="8"/>
  <c r="AX254" i="8"/>
  <c r="AX126" i="8"/>
  <c r="AX122" i="8"/>
  <c r="AX82" i="8"/>
  <c r="AX80" i="8"/>
  <c r="AX78" i="8"/>
  <c r="AX121" i="8"/>
  <c r="AX119" i="8"/>
  <c r="AX117" i="8"/>
  <c r="AX115" i="8"/>
  <c r="AX113" i="8"/>
  <c r="AX111" i="8"/>
  <c r="AX142" i="8"/>
  <c r="AX140" i="8"/>
  <c r="AX138" i="8"/>
  <c r="AX136" i="8"/>
  <c r="AX134" i="8"/>
  <c r="AX132" i="8"/>
  <c r="AX164" i="8"/>
  <c r="AX183" i="8"/>
  <c r="AX181" i="8"/>
  <c r="AX179" i="8"/>
  <c r="AX177" i="8"/>
  <c r="AX175" i="8"/>
  <c r="AX207" i="8"/>
  <c r="AX205" i="8"/>
  <c r="AX203" i="8"/>
  <c r="AX201" i="8"/>
  <c r="AX199" i="8"/>
  <c r="AX197" i="8"/>
  <c r="AX227" i="8"/>
  <c r="AX225" i="8"/>
  <c r="AX223" i="8"/>
  <c r="AX221" i="8"/>
  <c r="AX219" i="8"/>
  <c r="AX249" i="8"/>
  <c r="AX247" i="8"/>
  <c r="AX245" i="8"/>
  <c r="AX243" i="8"/>
  <c r="AX241" i="8"/>
  <c r="AX163" i="8"/>
  <c r="AX161" i="8"/>
  <c r="AX159" i="8"/>
  <c r="AX157" i="8"/>
  <c r="AX155" i="8"/>
  <c r="AX269" i="8"/>
  <c r="AX267" i="8"/>
  <c r="AX265" i="8"/>
  <c r="AX263" i="8"/>
  <c r="AX261" i="8"/>
  <c r="AX77" i="8"/>
  <c r="AX76" i="8"/>
  <c r="AX75" i="8"/>
  <c r="AX74" i="8"/>
  <c r="AX73" i="8"/>
  <c r="AX72" i="8"/>
  <c r="AX71" i="8"/>
  <c r="AX70" i="8"/>
  <c r="AX69" i="8"/>
  <c r="AX68" i="8"/>
  <c r="AX99" i="8"/>
  <c r="AX98" i="8"/>
  <c r="AX97" i="8"/>
  <c r="AX96" i="8"/>
  <c r="AX95" i="8"/>
  <c r="AX94" i="8"/>
  <c r="AX93" i="8"/>
  <c r="AX92" i="8"/>
  <c r="AX91" i="8"/>
  <c r="AX90" i="8"/>
  <c r="AX89" i="8"/>
  <c r="AX120" i="8"/>
  <c r="AX118" i="8"/>
  <c r="AX116" i="8"/>
  <c r="AX114" i="8"/>
  <c r="AX112" i="8"/>
  <c r="AX141" i="8"/>
  <c r="AX139" i="8"/>
  <c r="AX137" i="8"/>
  <c r="AX135" i="8"/>
  <c r="AX133" i="8"/>
  <c r="AX184" i="8"/>
  <c r="AX182" i="8"/>
  <c r="AX180" i="8"/>
  <c r="AX178" i="8"/>
  <c r="AX176" i="8"/>
  <c r="AX206" i="8"/>
  <c r="AX204" i="8"/>
  <c r="AX202" i="8"/>
  <c r="AX200" i="8"/>
  <c r="AX198" i="8"/>
  <c r="AX226" i="8"/>
  <c r="AX224" i="8"/>
  <c r="AX222" i="8"/>
  <c r="AX220" i="8"/>
  <c r="AX218" i="8"/>
  <c r="AX250" i="8"/>
  <c r="AX248" i="8"/>
  <c r="AX246" i="8"/>
  <c r="AX244" i="8"/>
  <c r="AX242" i="8"/>
  <c r="AX240" i="8"/>
  <c r="AX271" i="8"/>
  <c r="AX162" i="8"/>
  <c r="AX160" i="8"/>
  <c r="AX158" i="8"/>
  <c r="AX156" i="8"/>
  <c r="AX154" i="8"/>
  <c r="AX185" i="8"/>
  <c r="AX270" i="8"/>
  <c r="AX268" i="8"/>
  <c r="AX266" i="8"/>
  <c r="AX264" i="8"/>
  <c r="AX262" i="8"/>
  <c r="AB203" i="8"/>
  <c r="AB160" i="8"/>
  <c r="AH158" i="8"/>
  <c r="AH68" i="8"/>
  <c r="AO121" i="8"/>
  <c r="BB243" i="8"/>
  <c r="AO207" i="8"/>
  <c r="AH114" i="8"/>
  <c r="AO245" i="8"/>
  <c r="AH250" i="8"/>
  <c r="AH154" i="8"/>
  <c r="AH200" i="8"/>
  <c r="AH118" i="8"/>
  <c r="AH160" i="8"/>
  <c r="AH244" i="8"/>
  <c r="AH198" i="8"/>
  <c r="AH206" i="8"/>
  <c r="AH116" i="8"/>
  <c r="AH74" i="8"/>
  <c r="AH157" i="8"/>
  <c r="AH161" i="8"/>
  <c r="AH241" i="8"/>
  <c r="AH245" i="8"/>
  <c r="AH249" i="8"/>
  <c r="AH199" i="8"/>
  <c r="AH203" i="8"/>
  <c r="AH207" i="8"/>
  <c r="AH113" i="8"/>
  <c r="AH117" i="8"/>
  <c r="AH121" i="8"/>
  <c r="AA275" i="13"/>
  <c r="AH92" i="8"/>
  <c r="AH96" i="8"/>
  <c r="AH100" i="8"/>
  <c r="AH104" i="8"/>
  <c r="AH135" i="8"/>
  <c r="AH139" i="8"/>
  <c r="AH143" i="8"/>
  <c r="AH147" i="8"/>
  <c r="AH178" i="8"/>
  <c r="AH182" i="8"/>
  <c r="AH186" i="8"/>
  <c r="AH190" i="8"/>
  <c r="AH263" i="8"/>
  <c r="AH271" i="8"/>
  <c r="AH221" i="8"/>
  <c r="AH229" i="8"/>
  <c r="AH218" i="8"/>
  <c r="AH226" i="8"/>
  <c r="AH267" i="8"/>
  <c r="AH274" i="8"/>
  <c r="AH91" i="8"/>
  <c r="AH95" i="8"/>
  <c r="AH99" i="8"/>
  <c r="AH103" i="8"/>
  <c r="AH134" i="8"/>
  <c r="AH138" i="8"/>
  <c r="AH142" i="8"/>
  <c r="AH146" i="8"/>
  <c r="AH177" i="8"/>
  <c r="AH181" i="8"/>
  <c r="AH185" i="8"/>
  <c r="AH189" i="8"/>
  <c r="AH264" i="8"/>
  <c r="AH272" i="8"/>
  <c r="AH219" i="8"/>
  <c r="AH227" i="8"/>
  <c r="AH220" i="8"/>
  <c r="AH228" i="8"/>
  <c r="AH265" i="8"/>
  <c r="AH273" i="8"/>
  <c r="AH168" i="8"/>
  <c r="AH82" i="8"/>
  <c r="AH210" i="8"/>
  <c r="AH125" i="8"/>
  <c r="AH169" i="8"/>
  <c r="AH126" i="8"/>
  <c r="AH80" i="8"/>
  <c r="AH211" i="8"/>
  <c r="AH255" i="8"/>
  <c r="AH123" i="8"/>
  <c r="AH124" i="8"/>
  <c r="AH253" i="8"/>
  <c r="AH78" i="8"/>
  <c r="AH71" i="8"/>
  <c r="AH75" i="8"/>
  <c r="AH242" i="8"/>
  <c r="AH246" i="8"/>
  <c r="AH164" i="8"/>
  <c r="AH156" i="8"/>
  <c r="AH240" i="8"/>
  <c r="AH248" i="8"/>
  <c r="AH202" i="8"/>
  <c r="AH112" i="8"/>
  <c r="AH120" i="8"/>
  <c r="AH70" i="8"/>
  <c r="AH155" i="8"/>
  <c r="AH159" i="8"/>
  <c r="AH163" i="8"/>
  <c r="AH243" i="8"/>
  <c r="AH247" i="8"/>
  <c r="AH197" i="8"/>
  <c r="AH201" i="8"/>
  <c r="AH205" i="8"/>
  <c r="AH111" i="8"/>
  <c r="AH115" i="8"/>
  <c r="AH119" i="8"/>
  <c r="AH72" i="8"/>
  <c r="AH90" i="8"/>
  <c r="AH94" i="8"/>
  <c r="AH98" i="8"/>
  <c r="AH102" i="8"/>
  <c r="AH133" i="8"/>
  <c r="AH137" i="8"/>
  <c r="AH141" i="8"/>
  <c r="AH145" i="8"/>
  <c r="AH176" i="8"/>
  <c r="AH180" i="8"/>
  <c r="AH184" i="8"/>
  <c r="AH188" i="8"/>
  <c r="AH261" i="8"/>
  <c r="AH266" i="8"/>
  <c r="AH275" i="8"/>
  <c r="AH225" i="8"/>
  <c r="AH233" i="8"/>
  <c r="AH222" i="8"/>
  <c r="AH230" i="8"/>
  <c r="AH270" i="8"/>
  <c r="AH89" i="8"/>
  <c r="AH93" i="8"/>
  <c r="AH97" i="8"/>
  <c r="AH101" i="8"/>
  <c r="AH132" i="8"/>
  <c r="AH136" i="8"/>
  <c r="AH140" i="8"/>
  <c r="AH144" i="8"/>
  <c r="AH175" i="8"/>
  <c r="AH179" i="8"/>
  <c r="AH183" i="8"/>
  <c r="AH187" i="8"/>
  <c r="AH262" i="8"/>
  <c r="AH269" i="8"/>
  <c r="AH276" i="8"/>
  <c r="AH223" i="8"/>
  <c r="AH231" i="8"/>
  <c r="AH224" i="8"/>
  <c r="AH232" i="8"/>
  <c r="AH268" i="8"/>
  <c r="AH165" i="8"/>
  <c r="AH252" i="8"/>
  <c r="AH208" i="8"/>
  <c r="AH166" i="8"/>
  <c r="AH79" i="8"/>
  <c r="AH254" i="8"/>
  <c r="AH122" i="8"/>
  <c r="AH209" i="8"/>
  <c r="AH167" i="8"/>
  <c r="AH251" i="8"/>
  <c r="AH81" i="8"/>
  <c r="AH212" i="8"/>
  <c r="AH83" i="8"/>
  <c r="AH69" i="8"/>
  <c r="AH73" i="8"/>
  <c r="AH77" i="8"/>
  <c r="AB76" i="8"/>
  <c r="AB249" i="8"/>
  <c r="AB68" i="8"/>
  <c r="AB158" i="8"/>
  <c r="AB241" i="8"/>
  <c r="AB199" i="8"/>
  <c r="AB118" i="8"/>
  <c r="AB155" i="8"/>
  <c r="AB159" i="8"/>
  <c r="AB163" i="8"/>
  <c r="AB242" i="8"/>
  <c r="AB247" i="8"/>
  <c r="AB201" i="8"/>
  <c r="AB112" i="8"/>
  <c r="AB120" i="8"/>
  <c r="AB156" i="8"/>
  <c r="AB114" i="8"/>
  <c r="AB154" i="8"/>
  <c r="AB162" i="8"/>
  <c r="AB245" i="8"/>
  <c r="AB207" i="8"/>
  <c r="AB157" i="8"/>
  <c r="AB161" i="8"/>
  <c r="AB240" i="8"/>
  <c r="AB244" i="8"/>
  <c r="AB197" i="8"/>
  <c r="AB205" i="8"/>
  <c r="AB116" i="8"/>
  <c r="AB70" i="8"/>
  <c r="AB246" i="8"/>
  <c r="AB250" i="8"/>
  <c r="AB200" i="8"/>
  <c r="AB204" i="8"/>
  <c r="AB111" i="8"/>
  <c r="AB115" i="8"/>
  <c r="AB119" i="8"/>
  <c r="AB72" i="8"/>
  <c r="AB90" i="8"/>
  <c r="AB94" i="8"/>
  <c r="AB98" i="8"/>
  <c r="AB102" i="8"/>
  <c r="AB133" i="8"/>
  <c r="AB137" i="8"/>
  <c r="AB141" i="8"/>
  <c r="AB145" i="8"/>
  <c r="AB176" i="8"/>
  <c r="AB180" i="8"/>
  <c r="AB184" i="8"/>
  <c r="AB188" i="8"/>
  <c r="AB267" i="8"/>
  <c r="AB274" i="8"/>
  <c r="AB222" i="8"/>
  <c r="AB230" i="8"/>
  <c r="AB223" i="8"/>
  <c r="AB231" i="8"/>
  <c r="AB263" i="8"/>
  <c r="AB269" i="8"/>
  <c r="AB276" i="8"/>
  <c r="AB91" i="8"/>
  <c r="AB95" i="8"/>
  <c r="AB99" i="8"/>
  <c r="AB103" i="8"/>
  <c r="AB134" i="8"/>
  <c r="AB138" i="8"/>
  <c r="AB142" i="8"/>
  <c r="AB146" i="8"/>
  <c r="AB177" i="8"/>
  <c r="AB181" i="8"/>
  <c r="AB185" i="8"/>
  <c r="AB189" i="8"/>
  <c r="AB273" i="8"/>
  <c r="AB224" i="8"/>
  <c r="AB232" i="8"/>
  <c r="AB225" i="8"/>
  <c r="AB233" i="8"/>
  <c r="AB264" i="8"/>
  <c r="AB271" i="8"/>
  <c r="AB209" i="8"/>
  <c r="AB168" i="8"/>
  <c r="AB251" i="8"/>
  <c r="AB81" i="8"/>
  <c r="AB165" i="8"/>
  <c r="AB126" i="8"/>
  <c r="AB80" i="8"/>
  <c r="AB210" i="8"/>
  <c r="AB167" i="8"/>
  <c r="AB125" i="8"/>
  <c r="AB79" i="8"/>
  <c r="AB169" i="8"/>
  <c r="AB82" i="8"/>
  <c r="AB69" i="8"/>
  <c r="AB73" i="8"/>
  <c r="AB77" i="8"/>
  <c r="AB74" i="8"/>
  <c r="AB248" i="8"/>
  <c r="AB198" i="8"/>
  <c r="AB202" i="8"/>
  <c r="AB206" i="8"/>
  <c r="AB113" i="8"/>
  <c r="AB117" i="8"/>
  <c r="AB121" i="8"/>
  <c r="U275" i="13"/>
  <c r="AB92" i="8"/>
  <c r="AB96" i="8"/>
  <c r="AB100" i="8"/>
  <c r="AB104" i="8"/>
  <c r="AB135" i="8"/>
  <c r="AB139" i="8"/>
  <c r="AB143" i="8"/>
  <c r="AB147" i="8"/>
  <c r="AB178" i="8"/>
  <c r="AB182" i="8"/>
  <c r="AB186" i="8"/>
  <c r="AB190" i="8"/>
  <c r="AB270" i="8"/>
  <c r="AB218" i="8"/>
  <c r="AB226" i="8"/>
  <c r="AB219" i="8"/>
  <c r="AB227" i="8"/>
  <c r="AB261" i="8"/>
  <c r="AB265" i="8"/>
  <c r="AB272" i="8"/>
  <c r="AB89" i="8"/>
  <c r="AB93" i="8"/>
  <c r="AB97" i="8"/>
  <c r="AB101" i="8"/>
  <c r="AB132" i="8"/>
  <c r="AB136" i="8"/>
  <c r="AB140" i="8"/>
  <c r="AB144" i="8"/>
  <c r="AB175" i="8"/>
  <c r="AB179" i="8"/>
  <c r="AB183" i="8"/>
  <c r="AB187" i="8"/>
  <c r="AB268" i="8"/>
  <c r="AB220" i="8"/>
  <c r="AB228" i="8"/>
  <c r="AB221" i="8"/>
  <c r="AB229" i="8"/>
  <c r="AB262" i="8"/>
  <c r="AB266" i="8"/>
  <c r="AB275" i="8"/>
  <c r="AB211" i="8"/>
  <c r="AB255" i="8"/>
  <c r="AB123" i="8"/>
  <c r="AB208" i="8"/>
  <c r="AB254" i="8"/>
  <c r="AB122" i="8"/>
  <c r="AB252" i="8"/>
  <c r="AB212" i="8"/>
  <c r="AB253" i="8"/>
  <c r="AB83" i="8"/>
  <c r="AB166" i="8"/>
  <c r="AB124" i="8"/>
  <c r="AB78" i="8"/>
  <c r="AB71" i="8"/>
  <c r="AB75" i="8"/>
  <c r="BB77" i="8"/>
  <c r="BB197" i="8"/>
  <c r="BB163" i="8"/>
  <c r="BB201" i="8"/>
  <c r="BB119" i="8"/>
  <c r="BB161" i="8"/>
  <c r="BB245" i="8"/>
  <c r="BB199" i="8"/>
  <c r="BB207" i="8"/>
  <c r="BB117" i="8"/>
  <c r="BB75" i="8"/>
  <c r="BB156" i="8"/>
  <c r="BB160" i="8"/>
  <c r="BB240" i="8"/>
  <c r="BB244" i="8"/>
  <c r="BB248" i="8"/>
  <c r="BB198" i="8"/>
  <c r="BB202" i="8"/>
  <c r="BB206" i="8"/>
  <c r="BB112" i="8"/>
  <c r="BB116" i="8"/>
  <c r="BB120" i="8"/>
  <c r="BB69" i="8"/>
  <c r="AU275" i="13"/>
  <c r="BB92" i="8"/>
  <c r="BB96" i="8"/>
  <c r="BB100" i="8"/>
  <c r="BB104" i="8"/>
  <c r="BB135" i="8"/>
  <c r="BB139" i="8"/>
  <c r="BB143" i="8"/>
  <c r="BB147" i="8"/>
  <c r="BB178" i="8"/>
  <c r="BB182" i="8"/>
  <c r="BB186" i="8"/>
  <c r="BB190" i="8"/>
  <c r="BB266" i="8"/>
  <c r="BB273" i="8"/>
  <c r="BB225" i="8"/>
  <c r="BB233" i="8"/>
  <c r="BB222" i="8"/>
  <c r="BB230" i="8"/>
  <c r="BB267" i="8"/>
  <c r="BB276" i="8"/>
  <c r="BB91" i="8"/>
  <c r="BB95" i="8"/>
  <c r="BB99" i="8"/>
  <c r="BB103" i="8"/>
  <c r="BB134" i="8"/>
  <c r="BB138" i="8"/>
  <c r="BB142" i="8"/>
  <c r="BB146" i="8"/>
  <c r="BB177" i="8"/>
  <c r="BB181" i="8"/>
  <c r="BB185" i="8"/>
  <c r="BB189" i="8"/>
  <c r="BB159" i="8"/>
  <c r="BB115" i="8"/>
  <c r="BB155" i="8"/>
  <c r="BB247" i="8"/>
  <c r="BB111" i="8"/>
  <c r="BB157" i="8"/>
  <c r="BB241" i="8"/>
  <c r="BB249" i="8"/>
  <c r="BB203" i="8"/>
  <c r="BB113" i="8"/>
  <c r="BB121" i="8"/>
  <c r="BB71" i="8"/>
  <c r="BB154" i="8"/>
  <c r="BB158" i="8"/>
  <c r="BB162" i="8"/>
  <c r="BB242" i="8"/>
  <c r="BB246" i="8"/>
  <c r="BB250" i="8"/>
  <c r="BB200" i="8"/>
  <c r="BB204" i="8"/>
  <c r="BB164" i="8"/>
  <c r="BB114" i="8"/>
  <c r="BB118" i="8"/>
  <c r="BB68" i="8"/>
  <c r="BB73" i="8"/>
  <c r="BB90" i="8"/>
  <c r="BB94" i="8"/>
  <c r="BB98" i="8"/>
  <c r="BB102" i="8"/>
  <c r="BB133" i="8"/>
  <c r="BB137" i="8"/>
  <c r="BB141" i="8"/>
  <c r="BB145" i="8"/>
  <c r="BB176" i="8"/>
  <c r="BB180" i="8"/>
  <c r="BB184" i="8"/>
  <c r="BB188" i="8"/>
  <c r="BB263" i="8"/>
  <c r="BB271" i="8"/>
  <c r="BB221" i="8"/>
  <c r="BB229" i="8"/>
  <c r="BB218" i="8"/>
  <c r="BB226" i="8"/>
  <c r="BB261" i="8"/>
  <c r="BB270" i="8"/>
  <c r="BB89" i="8"/>
  <c r="BB93" i="8"/>
  <c r="BB97" i="8"/>
  <c r="BB101" i="8"/>
  <c r="BB132" i="8"/>
  <c r="BB136" i="8"/>
  <c r="BB140" i="8"/>
  <c r="BB144" i="8"/>
  <c r="BB175" i="8"/>
  <c r="BB179" i="8"/>
  <c r="BB183" i="8"/>
  <c r="BB187" i="8"/>
  <c r="BB262" i="8"/>
  <c r="BB269" i="8"/>
  <c r="BB274" i="8"/>
  <c r="BB223" i="8"/>
  <c r="BB231" i="8"/>
  <c r="BB224" i="8"/>
  <c r="BB232" i="8"/>
  <c r="BB268" i="8"/>
  <c r="BB165" i="8"/>
  <c r="BB252" i="8"/>
  <c r="BB82" i="8"/>
  <c r="BB264" i="8"/>
  <c r="BB219" i="8"/>
  <c r="BB220" i="8"/>
  <c r="BB265" i="8"/>
  <c r="BB168" i="8"/>
  <c r="BB208" i="8"/>
  <c r="BB212" i="8"/>
  <c r="BB253" i="8"/>
  <c r="BB83" i="8"/>
  <c r="BB123" i="8"/>
  <c r="BB254" i="8"/>
  <c r="BB122" i="8"/>
  <c r="BB209" i="8"/>
  <c r="BB167" i="8"/>
  <c r="BB251" i="8"/>
  <c r="BB78" i="8"/>
  <c r="BB72" i="8"/>
  <c r="BB76" i="8"/>
  <c r="BB272" i="8"/>
  <c r="BB227" i="8"/>
  <c r="BB228" i="8"/>
  <c r="BB275" i="8"/>
  <c r="BB124" i="8"/>
  <c r="BB210" i="8"/>
  <c r="BB166" i="8"/>
  <c r="BB125" i="8"/>
  <c r="BB79" i="8"/>
  <c r="BB169" i="8"/>
  <c r="BB126" i="8"/>
  <c r="BB80" i="8"/>
  <c r="BB211" i="8"/>
  <c r="BB255" i="8"/>
  <c r="BB81" i="8"/>
  <c r="BB70" i="8"/>
  <c r="BB74" i="8"/>
  <c r="AO199" i="8"/>
  <c r="AO249" i="8"/>
  <c r="AO115" i="8"/>
  <c r="AO197" i="8"/>
  <c r="AO205" i="8"/>
  <c r="AO119" i="8"/>
  <c r="AO117" i="8"/>
  <c r="AO89" i="8"/>
  <c r="AO94" i="8"/>
  <c r="AO98" i="8"/>
  <c r="AO102" i="8"/>
  <c r="AO133" i="8"/>
  <c r="AO137" i="8"/>
  <c r="AO141" i="8"/>
  <c r="AO145" i="8"/>
  <c r="AO132" i="8"/>
  <c r="AO177" i="8"/>
  <c r="AO181" i="8"/>
  <c r="AO185" i="8"/>
  <c r="AO189" i="8"/>
  <c r="AO220" i="8"/>
  <c r="AO224" i="8"/>
  <c r="AO228" i="8"/>
  <c r="AO232" i="8"/>
  <c r="AO263" i="8"/>
  <c r="AO267" i="8"/>
  <c r="AO271" i="8"/>
  <c r="AO275" i="8"/>
  <c r="AO93" i="8"/>
  <c r="AO97" i="8"/>
  <c r="AO101" i="8"/>
  <c r="AO91" i="8"/>
  <c r="AO136" i="8"/>
  <c r="AO140" i="8"/>
  <c r="AO144" i="8"/>
  <c r="AO176" i="8"/>
  <c r="AO180" i="8"/>
  <c r="AO184" i="8"/>
  <c r="AO188" i="8"/>
  <c r="AO219" i="8"/>
  <c r="AO223" i="8"/>
  <c r="AO227" i="8"/>
  <c r="AO231" i="8"/>
  <c r="AO262" i="8"/>
  <c r="AO266" i="8"/>
  <c r="AO270" i="8"/>
  <c r="AO274" i="8"/>
  <c r="AO168" i="8"/>
  <c r="AO211" i="8"/>
  <c r="AO252" i="8"/>
  <c r="AO82" i="8"/>
  <c r="AO169" i="8"/>
  <c r="AO125" i="8"/>
  <c r="AO79" i="8"/>
  <c r="AO208" i="8"/>
  <c r="AO212" i="8"/>
  <c r="AO126" i="8"/>
  <c r="AO80" i="8"/>
  <c r="AO255" i="8"/>
  <c r="AO81" i="8"/>
  <c r="AO70" i="8"/>
  <c r="AO74" i="8"/>
  <c r="AO154" i="8"/>
  <c r="AO158" i="8"/>
  <c r="AO162" i="8"/>
  <c r="AO242" i="8"/>
  <c r="AO246" i="8"/>
  <c r="AO250" i="8"/>
  <c r="AO200" i="8"/>
  <c r="AO204" i="8"/>
  <c r="AO164" i="8"/>
  <c r="AO114" i="8"/>
  <c r="AO118" i="8"/>
  <c r="AO68" i="8"/>
  <c r="AO71" i="8"/>
  <c r="AO75" i="8"/>
  <c r="AO155" i="8"/>
  <c r="AO159" i="8"/>
  <c r="AO163" i="8"/>
  <c r="AO243" i="8"/>
  <c r="AO203" i="8"/>
  <c r="AO247" i="8"/>
  <c r="AO201" i="8"/>
  <c r="AO111" i="8"/>
  <c r="AO113" i="8"/>
  <c r="AH275" i="13"/>
  <c r="AO92" i="8"/>
  <c r="AO96" i="8"/>
  <c r="AO100" i="8"/>
  <c r="AO104" i="8"/>
  <c r="AO135" i="8"/>
  <c r="AO139" i="8"/>
  <c r="AO143" i="8"/>
  <c r="AO147" i="8"/>
  <c r="AO175" i="8"/>
  <c r="AO179" i="8"/>
  <c r="AO183" i="8"/>
  <c r="AO187" i="8"/>
  <c r="AO218" i="8"/>
  <c r="AO222" i="8"/>
  <c r="AO226" i="8"/>
  <c r="AO230" i="8"/>
  <c r="AO261" i="8"/>
  <c r="AO265" i="8"/>
  <c r="AO269" i="8"/>
  <c r="AO273" i="8"/>
  <c r="AO90" i="8"/>
  <c r="AO95" i="8"/>
  <c r="AO99" i="8"/>
  <c r="AO103" i="8"/>
  <c r="AO134" i="8"/>
  <c r="AO138" i="8"/>
  <c r="AO142" i="8"/>
  <c r="AO146" i="8"/>
  <c r="AO178" i="8"/>
  <c r="AO182" i="8"/>
  <c r="AO186" i="8"/>
  <c r="AO190" i="8"/>
  <c r="AO221" i="8"/>
  <c r="AO225" i="8"/>
  <c r="AO229" i="8"/>
  <c r="AO233" i="8"/>
  <c r="AO264" i="8"/>
  <c r="AO268" i="8"/>
  <c r="AO272" i="8"/>
  <c r="AO276" i="8"/>
  <c r="AO209" i="8"/>
  <c r="AO167" i="8"/>
  <c r="AO124" i="8"/>
  <c r="AO166" i="8"/>
  <c r="AO253" i="8"/>
  <c r="AO83" i="8"/>
  <c r="AO123" i="8"/>
  <c r="AO210" i="8"/>
  <c r="AO254" i="8"/>
  <c r="AO122" i="8"/>
  <c r="AO165" i="8"/>
  <c r="AO251" i="8"/>
  <c r="AO78" i="8"/>
  <c r="AO72" i="8"/>
  <c r="AO76" i="8"/>
  <c r="AO156" i="8"/>
  <c r="AO160" i="8"/>
  <c r="AO240" i="8"/>
  <c r="AO244" i="8"/>
  <c r="AO248" i="8"/>
  <c r="AO198" i="8"/>
  <c r="AO202" i="8"/>
  <c r="AO206" i="8"/>
  <c r="AO112" i="8"/>
  <c r="AO116" i="8"/>
  <c r="AO120" i="8"/>
  <c r="AO69" i="8"/>
  <c r="AO73" i="8"/>
  <c r="AO77" i="8"/>
  <c r="AO157" i="8"/>
  <c r="AO161" i="8"/>
  <c r="D272" i="13"/>
  <c r="D273" i="13"/>
  <c r="D12" i="13"/>
  <c r="D29" i="13"/>
  <c r="F272" i="13"/>
  <c r="F276" i="13" s="1"/>
  <c r="F273" i="13"/>
  <c r="F12" i="13"/>
  <c r="F29" i="13"/>
  <c r="H272" i="13"/>
  <c r="H273" i="13"/>
  <c r="H12" i="13"/>
  <c r="H29" i="13"/>
  <c r="J272" i="13"/>
  <c r="J276" i="13" s="1"/>
  <c r="J273" i="13"/>
  <c r="J12" i="13"/>
  <c r="J29" i="13"/>
  <c r="L272" i="13"/>
  <c r="L273" i="13"/>
  <c r="L12" i="13"/>
  <c r="L29" i="13"/>
  <c r="N272" i="13"/>
  <c r="N276" i="13" s="1"/>
  <c r="N273" i="13"/>
  <c r="N12" i="13"/>
  <c r="N29" i="13"/>
  <c r="P272" i="13"/>
  <c r="P273" i="13"/>
  <c r="P12" i="13"/>
  <c r="P29" i="13"/>
  <c r="C272" i="13"/>
  <c r="C276" i="13" s="1"/>
  <c r="C273" i="13"/>
  <c r="C12" i="13"/>
  <c r="C29" i="13"/>
  <c r="D19" i="13"/>
  <c r="D49" i="13"/>
  <c r="F19" i="13"/>
  <c r="F49" i="13"/>
  <c r="H19" i="13"/>
  <c r="H49" i="13"/>
  <c r="J19" i="13"/>
  <c r="J49" i="13"/>
  <c r="L19" i="13"/>
  <c r="L49" i="13"/>
  <c r="N19" i="13"/>
  <c r="N49" i="13"/>
  <c r="P19" i="13"/>
  <c r="P49" i="13"/>
  <c r="I23" i="13"/>
  <c r="E38" i="13"/>
  <c r="AG121" i="8"/>
  <c r="AG243" i="8"/>
  <c r="AG201" i="8"/>
  <c r="AG245" i="8"/>
  <c r="AG199" i="8"/>
  <c r="AG111" i="8"/>
  <c r="AG207" i="8"/>
  <c r="AG117" i="8"/>
  <c r="AG89" i="8"/>
  <c r="AG93" i="8"/>
  <c r="AG97" i="8"/>
  <c r="AG101" i="8"/>
  <c r="AG133" i="8"/>
  <c r="AG137" i="8"/>
  <c r="AG141" i="8"/>
  <c r="AG145" i="8"/>
  <c r="AG132" i="8"/>
  <c r="AG177" i="8"/>
  <c r="AG181" i="8"/>
  <c r="AG185" i="8"/>
  <c r="AG189" i="8"/>
  <c r="AG220" i="8"/>
  <c r="AG224" i="8"/>
  <c r="AG228" i="8"/>
  <c r="AG232" i="8"/>
  <c r="AG263" i="8"/>
  <c r="AG267" i="8"/>
  <c r="AG271" i="8"/>
  <c r="AG275" i="8"/>
  <c r="AG92" i="8"/>
  <c r="AG96" i="8"/>
  <c r="AG100" i="8"/>
  <c r="AG104" i="8"/>
  <c r="AG136" i="8"/>
  <c r="AG140" i="8"/>
  <c r="AG144" i="8"/>
  <c r="AG176" i="8"/>
  <c r="AG180" i="8"/>
  <c r="AG184" i="8"/>
  <c r="AG188" i="8"/>
  <c r="AG219" i="8"/>
  <c r="AG223" i="8"/>
  <c r="AG227" i="8"/>
  <c r="AG231" i="8"/>
  <c r="AG262" i="8"/>
  <c r="AG266" i="8"/>
  <c r="AG270" i="8"/>
  <c r="AG274" i="8"/>
  <c r="AG168" i="8"/>
  <c r="AG211" i="8"/>
  <c r="AG252" i="8"/>
  <c r="AG82" i="8"/>
  <c r="AG169" i="8"/>
  <c r="AG125" i="8"/>
  <c r="AG79" i="8"/>
  <c r="AG208" i="8"/>
  <c r="AG212" i="8"/>
  <c r="AG126" i="8"/>
  <c r="AG80" i="8"/>
  <c r="AG255" i="8"/>
  <c r="AG81" i="8"/>
  <c r="AG70" i="8"/>
  <c r="AG74" i="8"/>
  <c r="AG154" i="8"/>
  <c r="AG158" i="8"/>
  <c r="AG162" i="8"/>
  <c r="AG242" i="8"/>
  <c r="AG246" i="8"/>
  <c r="AG250" i="8"/>
  <c r="AG200" i="8"/>
  <c r="AG204" i="8"/>
  <c r="AG164" i="8"/>
  <c r="AG114" i="8"/>
  <c r="AG118" i="8"/>
  <c r="AG68" i="8"/>
  <c r="AG71" i="8"/>
  <c r="AG75" i="8"/>
  <c r="AG155" i="8"/>
  <c r="AG159" i="8"/>
  <c r="AG163" i="8"/>
  <c r="AG197" i="8"/>
  <c r="AG205" i="8"/>
  <c r="AG247" i="8"/>
  <c r="AG115" i="8"/>
  <c r="AG241" i="8"/>
  <c r="AG249" i="8"/>
  <c r="AG203" i="8"/>
  <c r="AG119" i="8"/>
  <c r="AG113" i="8"/>
  <c r="Z275" i="13"/>
  <c r="AG91" i="8"/>
  <c r="AG95" i="8"/>
  <c r="AG99" i="8"/>
  <c r="AG103" i="8"/>
  <c r="AG135" i="8"/>
  <c r="AG139" i="8"/>
  <c r="AG143" i="8"/>
  <c r="AG147" i="8"/>
  <c r="AG175" i="8"/>
  <c r="AG179" i="8"/>
  <c r="AG183" i="8"/>
  <c r="AG187" i="8"/>
  <c r="AG218" i="8"/>
  <c r="AG222" i="8"/>
  <c r="AG226" i="8"/>
  <c r="AG230" i="8"/>
  <c r="AG261" i="8"/>
  <c r="AG265" i="8"/>
  <c r="AG269" i="8"/>
  <c r="AG273" i="8"/>
  <c r="AG90" i="8"/>
  <c r="AG94" i="8"/>
  <c r="AG98" i="8"/>
  <c r="AG102" i="8"/>
  <c r="AG134" i="8"/>
  <c r="AG138" i="8"/>
  <c r="AG142" i="8"/>
  <c r="AG146" i="8"/>
  <c r="AG178" i="8"/>
  <c r="AG182" i="8"/>
  <c r="AG186" i="8"/>
  <c r="AG190" i="8"/>
  <c r="AG221" i="8"/>
  <c r="AG225" i="8"/>
  <c r="AG229" i="8"/>
  <c r="AG233" i="8"/>
  <c r="AG264" i="8"/>
  <c r="AG268" i="8"/>
  <c r="AG272" i="8"/>
  <c r="AG276" i="8"/>
  <c r="AG209" i="8"/>
  <c r="AG167" i="8"/>
  <c r="AG124" i="8"/>
  <c r="AG166" i="8"/>
  <c r="AG253" i="8"/>
  <c r="AG83" i="8"/>
  <c r="AG251" i="8"/>
  <c r="AG210" i="8"/>
  <c r="AG254" i="8"/>
  <c r="AG122" i="8"/>
  <c r="AG165" i="8"/>
  <c r="AG123" i="8"/>
  <c r="AG78" i="8"/>
  <c r="AG72" i="8"/>
  <c r="AG76" i="8"/>
  <c r="AG156" i="8"/>
  <c r="AG160" i="8"/>
  <c r="AG240" i="8"/>
  <c r="AG244" i="8"/>
  <c r="AG248" i="8"/>
  <c r="AG198" i="8"/>
  <c r="AG202" i="8"/>
  <c r="AG206" i="8"/>
  <c r="AG112" i="8"/>
  <c r="AG116" i="8"/>
  <c r="AG120" i="8"/>
  <c r="AG69" i="8"/>
  <c r="AG73" i="8"/>
  <c r="AG77" i="8"/>
  <c r="AG157" i="8"/>
  <c r="AG161" i="8"/>
  <c r="AF121" i="8"/>
  <c r="AF155" i="8"/>
  <c r="AF247" i="8"/>
  <c r="AF243" i="8"/>
  <c r="AF115" i="8"/>
  <c r="AF161" i="8"/>
  <c r="AF245" i="8"/>
  <c r="AF201" i="8"/>
  <c r="AF119" i="8"/>
  <c r="AF199" i="8"/>
  <c r="AF207" i="8"/>
  <c r="AF117" i="8"/>
  <c r="AF90" i="8"/>
  <c r="AF94" i="8"/>
  <c r="AF98" i="8"/>
  <c r="AF102" i="8"/>
  <c r="AF133" i="8"/>
  <c r="AF137" i="8"/>
  <c r="AF141" i="8"/>
  <c r="AF145" i="8"/>
  <c r="AF176" i="8"/>
  <c r="AF180" i="8"/>
  <c r="AF184" i="8"/>
  <c r="AF188" i="8"/>
  <c r="AF267" i="8"/>
  <c r="AF274" i="8"/>
  <c r="AF222" i="8"/>
  <c r="AF230" i="8"/>
  <c r="AF223" i="8"/>
  <c r="AF231" i="8"/>
  <c r="AF264" i="8"/>
  <c r="AF272" i="8"/>
  <c r="AF89" i="8"/>
  <c r="AF93" i="8"/>
  <c r="AF97" i="8"/>
  <c r="AF101" i="8"/>
  <c r="AF132" i="8"/>
  <c r="AF136" i="8"/>
  <c r="AF140" i="8"/>
  <c r="AF144" i="8"/>
  <c r="AF175" i="8"/>
  <c r="AF179" i="8"/>
  <c r="AF183" i="8"/>
  <c r="AF187" i="8"/>
  <c r="AF265" i="8"/>
  <c r="AF273" i="8"/>
  <c r="AF224" i="8"/>
  <c r="AF232" i="8"/>
  <c r="AF225" i="8"/>
  <c r="AF233" i="8"/>
  <c r="AF263" i="8"/>
  <c r="AF271" i="8"/>
  <c r="AF208" i="8"/>
  <c r="AF212" i="8"/>
  <c r="AF253" i="8"/>
  <c r="AF83" i="8"/>
  <c r="AF169" i="8"/>
  <c r="AF126" i="8"/>
  <c r="AF80" i="8"/>
  <c r="AF168" i="8"/>
  <c r="AF209" i="8"/>
  <c r="AF167" i="8"/>
  <c r="AF123" i="8"/>
  <c r="AF165" i="8"/>
  <c r="AF82" i="8"/>
  <c r="AF70" i="8"/>
  <c r="AF74" i="8"/>
  <c r="AF154" i="8"/>
  <c r="AF158" i="8"/>
  <c r="AF162" i="8"/>
  <c r="AF242" i="8"/>
  <c r="AF246" i="8"/>
  <c r="AF250" i="8"/>
  <c r="AF200" i="8"/>
  <c r="AF204" i="8"/>
  <c r="AF164" i="8"/>
  <c r="AF114" i="8"/>
  <c r="AF118" i="8"/>
  <c r="AF68" i="8"/>
  <c r="AF71" i="8"/>
  <c r="AF75" i="8"/>
  <c r="AF163" i="8"/>
  <c r="AF205" i="8"/>
  <c r="AF159" i="8"/>
  <c r="AF197" i="8"/>
  <c r="AF157" i="8"/>
  <c r="AF241" i="8"/>
  <c r="AF249" i="8"/>
  <c r="AF111" i="8"/>
  <c r="AF203" i="8"/>
  <c r="AF113" i="8"/>
  <c r="Y275" i="13"/>
  <c r="AF92" i="8"/>
  <c r="AF96" i="8"/>
  <c r="AF100" i="8"/>
  <c r="AF104" i="8"/>
  <c r="AF135" i="8"/>
  <c r="AF139" i="8"/>
  <c r="AF143" i="8"/>
  <c r="AF147" i="8"/>
  <c r="AF178" i="8"/>
  <c r="AF182" i="8"/>
  <c r="AF186" i="8"/>
  <c r="AF190" i="8"/>
  <c r="AF270" i="8"/>
  <c r="AF218" i="8"/>
  <c r="AF226" i="8"/>
  <c r="AF219" i="8"/>
  <c r="AF227" i="8"/>
  <c r="AF262" i="8"/>
  <c r="AF269" i="8"/>
  <c r="AF276" i="8"/>
  <c r="AF91" i="8"/>
  <c r="AF95" i="8"/>
  <c r="AF99" i="8"/>
  <c r="AF103" i="8"/>
  <c r="AF134" i="8"/>
  <c r="AF138" i="8"/>
  <c r="AF142" i="8"/>
  <c r="AF146" i="8"/>
  <c r="AF177" i="8"/>
  <c r="AF181" i="8"/>
  <c r="AF185" i="8"/>
  <c r="AF189" i="8"/>
  <c r="AF268" i="8"/>
  <c r="AF220" i="8"/>
  <c r="AF228" i="8"/>
  <c r="AF221" i="8"/>
  <c r="AF229" i="8"/>
  <c r="AF261" i="8"/>
  <c r="AF266" i="8"/>
  <c r="AF275" i="8"/>
  <c r="AF210" i="8"/>
  <c r="AF166" i="8"/>
  <c r="AF125" i="8"/>
  <c r="AF79" i="8"/>
  <c r="AF254" i="8"/>
  <c r="AF122" i="8"/>
  <c r="AF251" i="8"/>
  <c r="AF124" i="8"/>
  <c r="AF211" i="8"/>
  <c r="AF255" i="8"/>
  <c r="AF81" i="8"/>
  <c r="AF252" i="8"/>
  <c r="AF78" i="8"/>
  <c r="AF72" i="8"/>
  <c r="AF76" i="8"/>
  <c r="AF156" i="8"/>
  <c r="AF160" i="8"/>
  <c r="AF240" i="8"/>
  <c r="AF244" i="8"/>
  <c r="AF248" i="8"/>
  <c r="AF198" i="8"/>
  <c r="AF202" i="8"/>
  <c r="AF206" i="8"/>
  <c r="AF112" i="8"/>
  <c r="AF116" i="8"/>
  <c r="AF120" i="8"/>
  <c r="AF69" i="8"/>
  <c r="AF73" i="8"/>
  <c r="AF77" i="8"/>
  <c r="E272" i="13"/>
  <c r="E273" i="13"/>
  <c r="E12" i="13"/>
  <c r="E29" i="13"/>
  <c r="G272" i="13"/>
  <c r="G273" i="13"/>
  <c r="G277" i="13" s="1"/>
  <c r="G12" i="13"/>
  <c r="G29" i="13"/>
  <c r="I272" i="13"/>
  <c r="I273" i="13"/>
  <c r="I277" i="13" s="1"/>
  <c r="I12" i="13"/>
  <c r="I29" i="13"/>
  <c r="K272" i="13"/>
  <c r="K273" i="13"/>
  <c r="K277" i="13" s="1"/>
  <c r="K12" i="13"/>
  <c r="K29" i="13"/>
  <c r="M272" i="13"/>
  <c r="M273" i="13"/>
  <c r="M277" i="13" s="1"/>
  <c r="M12" i="13"/>
  <c r="M29" i="13"/>
  <c r="O272" i="13"/>
  <c r="O273" i="13"/>
  <c r="O277" i="13" s="1"/>
  <c r="O12" i="13"/>
  <c r="O29" i="13"/>
  <c r="C19" i="13"/>
  <c r="C49" i="13"/>
  <c r="E19" i="13"/>
  <c r="E49" i="13"/>
  <c r="G19" i="13"/>
  <c r="G49" i="13"/>
  <c r="I19" i="13"/>
  <c r="I49" i="13"/>
  <c r="K19" i="13"/>
  <c r="K49" i="13"/>
  <c r="M19" i="13"/>
  <c r="M49" i="13"/>
  <c r="O19" i="13"/>
  <c r="O49" i="13"/>
  <c r="I9" i="13"/>
  <c r="J23" i="13"/>
  <c r="BA206" i="8"/>
  <c r="BA244" i="8"/>
  <c r="BA163" i="8"/>
  <c r="BA198" i="8"/>
  <c r="BA248" i="8"/>
  <c r="BA115" i="8"/>
  <c r="BA246" i="8"/>
  <c r="BA200" i="8"/>
  <c r="BA111" i="8"/>
  <c r="BA241" i="8"/>
  <c r="BA245" i="8"/>
  <c r="BA249" i="8"/>
  <c r="BA199" i="8"/>
  <c r="BA203" i="8"/>
  <c r="BA207" i="8"/>
  <c r="BA117" i="8"/>
  <c r="BA164" i="8"/>
  <c r="BA114" i="8"/>
  <c r="BA118" i="8"/>
  <c r="BA68" i="8"/>
  <c r="BA73" i="8"/>
  <c r="BA157" i="8"/>
  <c r="BA71" i="8"/>
  <c r="BA155" i="8"/>
  <c r="AT275" i="13"/>
  <c r="BA92" i="8"/>
  <c r="BA96" i="8"/>
  <c r="BA100" i="8"/>
  <c r="BA104" i="8"/>
  <c r="BA135" i="8"/>
  <c r="BA139" i="8"/>
  <c r="BA143" i="8"/>
  <c r="BA147" i="8"/>
  <c r="BA175" i="8"/>
  <c r="BA179" i="8"/>
  <c r="BA183" i="8"/>
  <c r="BA187" i="8"/>
  <c r="BA218" i="8"/>
  <c r="BA222" i="8"/>
  <c r="BA226" i="8"/>
  <c r="BA230" i="8"/>
  <c r="BA261" i="8"/>
  <c r="BA265" i="8"/>
  <c r="BA269" i="8"/>
  <c r="BA273" i="8"/>
  <c r="BA90" i="8"/>
  <c r="BA95" i="8"/>
  <c r="BA99" i="8"/>
  <c r="BA103" i="8"/>
  <c r="BA134" i="8"/>
  <c r="BA138" i="8"/>
  <c r="BA142" i="8"/>
  <c r="BA146" i="8"/>
  <c r="BA178" i="8"/>
  <c r="BA182" i="8"/>
  <c r="BA186" i="8"/>
  <c r="BA190" i="8"/>
  <c r="BA221" i="8"/>
  <c r="BA225" i="8"/>
  <c r="BA229" i="8"/>
  <c r="BA233" i="8"/>
  <c r="BA264" i="8"/>
  <c r="BA268" i="8"/>
  <c r="BA272" i="8"/>
  <c r="BA276" i="8"/>
  <c r="BA209" i="8"/>
  <c r="BA167" i="8"/>
  <c r="BA124" i="8"/>
  <c r="BA166" i="8"/>
  <c r="BA253" i="8"/>
  <c r="BA83" i="8"/>
  <c r="BA123" i="8"/>
  <c r="BA210" i="8"/>
  <c r="BA254" i="8"/>
  <c r="BA122" i="8"/>
  <c r="BA165" i="8"/>
  <c r="BA251" i="8"/>
  <c r="BA78" i="8"/>
  <c r="BA72" i="8"/>
  <c r="BA76" i="8"/>
  <c r="BA156" i="8"/>
  <c r="BA160" i="8"/>
  <c r="BA240" i="8"/>
  <c r="BA202" i="8"/>
  <c r="BA242" i="8"/>
  <c r="BA250" i="8"/>
  <c r="BA204" i="8"/>
  <c r="BA119" i="8"/>
  <c r="BA243" i="8"/>
  <c r="BA247" i="8"/>
  <c r="BA197" i="8"/>
  <c r="BA201" i="8"/>
  <c r="BA205" i="8"/>
  <c r="BA113" i="8"/>
  <c r="BA121" i="8"/>
  <c r="BA112" i="8"/>
  <c r="BA116" i="8"/>
  <c r="BA120" i="8"/>
  <c r="BA69" i="8"/>
  <c r="BA77" i="8"/>
  <c r="BA161" i="8"/>
  <c r="BA75" i="8"/>
  <c r="BA159" i="8"/>
  <c r="BA89" i="8"/>
  <c r="BA94" i="8"/>
  <c r="BA98" i="8"/>
  <c r="BA102" i="8"/>
  <c r="BA133" i="8"/>
  <c r="BA137" i="8"/>
  <c r="BA141" i="8"/>
  <c r="BA145" i="8"/>
  <c r="BA132" i="8"/>
  <c r="BA177" i="8"/>
  <c r="BA181" i="8"/>
  <c r="BA185" i="8"/>
  <c r="BA189" i="8"/>
  <c r="BA220" i="8"/>
  <c r="BA224" i="8"/>
  <c r="BA228" i="8"/>
  <c r="BA232" i="8"/>
  <c r="BA263" i="8"/>
  <c r="BA267" i="8"/>
  <c r="BA271" i="8"/>
  <c r="BA275" i="8"/>
  <c r="BA93" i="8"/>
  <c r="BA97" i="8"/>
  <c r="BA101" i="8"/>
  <c r="BA91" i="8"/>
  <c r="BA136" i="8"/>
  <c r="BA140" i="8"/>
  <c r="BA144" i="8"/>
  <c r="BA176" i="8"/>
  <c r="BA180" i="8"/>
  <c r="BA184" i="8"/>
  <c r="BA188" i="8"/>
  <c r="BA219" i="8"/>
  <c r="BA223" i="8"/>
  <c r="BA227" i="8"/>
  <c r="BA231" i="8"/>
  <c r="BA262" i="8"/>
  <c r="BA266" i="8"/>
  <c r="BA270" i="8"/>
  <c r="BA274" i="8"/>
  <c r="BA168" i="8"/>
  <c r="BA211" i="8"/>
  <c r="BA252" i="8"/>
  <c r="BA82" i="8"/>
  <c r="BA169" i="8"/>
  <c r="BA125" i="8"/>
  <c r="BA79" i="8"/>
  <c r="BA208" i="8"/>
  <c r="BA212" i="8"/>
  <c r="BA126" i="8"/>
  <c r="BA80" i="8"/>
  <c r="BA255" i="8"/>
  <c r="BA81" i="8"/>
  <c r="BA70" i="8"/>
  <c r="BA74" i="8"/>
  <c r="BA154" i="8"/>
  <c r="BA158" i="8"/>
  <c r="BA162" i="8"/>
  <c r="D276" i="13"/>
  <c r="D277" i="13"/>
  <c r="F277" i="13"/>
  <c r="H276" i="13"/>
  <c r="H277" i="13"/>
  <c r="J277" i="13"/>
  <c r="L276" i="13"/>
  <c r="L277" i="13"/>
  <c r="N277" i="13"/>
  <c r="P276" i="13"/>
  <c r="D25" i="1" s="1"/>
  <c r="P277" i="13"/>
  <c r="D26" i="1" s="1"/>
  <c r="C277" i="13"/>
  <c r="E277" i="13"/>
  <c r="E276" i="13"/>
  <c r="G276" i="13"/>
  <c r="I276" i="13"/>
  <c r="K276" i="13"/>
  <c r="M276" i="13"/>
  <c r="O276" i="13"/>
  <c r="E20" i="5"/>
  <c r="E21" i="5"/>
  <c r="E22" i="5"/>
  <c r="E23" i="5"/>
  <c r="E19" i="5"/>
  <c r="E13" i="5"/>
  <c r="E14" i="5"/>
  <c r="E15" i="5"/>
  <c r="E16" i="5"/>
  <c r="E6" i="5"/>
  <c r="E7" i="5"/>
  <c r="E8" i="5"/>
  <c r="E9" i="5"/>
  <c r="E5" i="5"/>
  <c r="L214" i="5"/>
  <c r="J278" i="5"/>
  <c r="N214" i="5"/>
  <c r="AJ214" i="5"/>
  <c r="X235" i="5"/>
  <c r="L278" i="5"/>
  <c r="R278" i="5"/>
  <c r="AM278" i="5"/>
  <c r="R214" i="5"/>
  <c r="R235" i="5"/>
  <c r="AG278" i="5"/>
  <c r="AD278" i="5"/>
  <c r="AA235" i="5"/>
  <c r="U214" i="5"/>
  <c r="U278" i="5"/>
  <c r="N278" i="5"/>
  <c r="L235" i="5"/>
  <c r="J214" i="5"/>
  <c r="AD214" i="5"/>
  <c r="AG214" i="5"/>
  <c r="X278" i="5"/>
  <c r="P235" i="5"/>
  <c r="X214" i="5"/>
  <c r="N235" i="5"/>
  <c r="AA278" i="5"/>
  <c r="AD235" i="5"/>
  <c r="J257" i="5"/>
  <c r="AM214" i="5"/>
  <c r="AJ278" i="5"/>
  <c r="AM235" i="5"/>
  <c r="AG235" i="5"/>
  <c r="J235" i="5"/>
  <c r="P278" i="5"/>
  <c r="AJ235" i="5"/>
  <c r="P214" i="5"/>
  <c r="AA214" i="5"/>
  <c r="U235" i="5"/>
  <c r="H41" i="5" l="1"/>
  <c r="H61" i="5"/>
  <c r="H43" i="5"/>
  <c r="H40" i="5"/>
  <c r="H42" i="5"/>
  <c r="F68" i="8"/>
  <c r="H70" i="5" s="1"/>
  <c r="H60" i="5"/>
  <c r="AN235" i="5"/>
  <c r="AE235" i="5"/>
  <c r="V235" i="5"/>
  <c r="AB235" i="5"/>
  <c r="S235" i="5"/>
  <c r="Y235" i="5"/>
  <c r="AK235" i="5"/>
  <c r="V278" i="5"/>
  <c r="AN278" i="5"/>
  <c r="S278" i="5"/>
  <c r="Y278" i="5"/>
  <c r="AK278" i="5"/>
  <c r="AH278" i="5"/>
  <c r="AE278" i="5"/>
  <c r="AB278" i="5"/>
  <c r="AE214" i="5"/>
  <c r="AK214" i="5"/>
  <c r="AN214" i="5"/>
  <c r="AH214" i="5"/>
  <c r="AB214" i="5"/>
  <c r="V214" i="5"/>
  <c r="Y214" i="5"/>
  <c r="S214" i="5"/>
  <c r="AH235" i="5"/>
  <c r="H62" i="5"/>
  <c r="H64" i="5"/>
  <c r="P15" i="13"/>
  <c r="P8" i="13" s="1"/>
  <c r="L15" i="13"/>
  <c r="H15" i="13"/>
  <c r="H8" i="13" s="1"/>
  <c r="D15" i="13"/>
  <c r="D8" i="13" s="1"/>
  <c r="P21" i="13"/>
  <c r="L21" i="13"/>
  <c r="H21" i="13"/>
  <c r="D21" i="13"/>
  <c r="P7" i="13"/>
  <c r="L7" i="13"/>
  <c r="H7" i="13"/>
  <c r="D7" i="13"/>
  <c r="N9" i="13"/>
  <c r="L8" i="13"/>
  <c r="N7" i="13"/>
  <c r="J7" i="13"/>
  <c r="F7" i="13"/>
  <c r="N6" i="13"/>
  <c r="J6" i="13"/>
  <c r="F6" i="13"/>
  <c r="P9" i="13"/>
  <c r="L9" i="13"/>
  <c r="N8" i="13"/>
  <c r="J8" i="13"/>
  <c r="F8" i="13"/>
  <c r="J9" i="13"/>
  <c r="O9" i="13"/>
  <c r="M9" i="13"/>
  <c r="K9" i="13"/>
  <c r="G9" i="13"/>
  <c r="E9" i="13"/>
  <c r="C9" i="13"/>
  <c r="O8" i="13"/>
  <c r="M8" i="13"/>
  <c r="K8" i="13"/>
  <c r="I8" i="13"/>
  <c r="G8" i="13"/>
  <c r="E8" i="13"/>
  <c r="C8" i="13"/>
  <c r="O7" i="13"/>
  <c r="M7" i="13"/>
  <c r="K7" i="13"/>
  <c r="I7" i="13"/>
  <c r="G7" i="13"/>
  <c r="E7" i="13"/>
  <c r="C7" i="13"/>
  <c r="O6" i="13"/>
  <c r="M6" i="13"/>
  <c r="K6" i="13"/>
  <c r="I6" i="13"/>
  <c r="G6" i="13"/>
  <c r="E6" i="13"/>
  <c r="C6" i="13"/>
  <c r="C5" i="13"/>
  <c r="P5" i="13"/>
  <c r="N5" i="13"/>
  <c r="L5" i="13"/>
  <c r="J5" i="13"/>
  <c r="H5" i="13"/>
  <c r="F5" i="13"/>
  <c r="D5" i="13"/>
  <c r="O5" i="13"/>
  <c r="M5" i="13"/>
  <c r="K5" i="13"/>
  <c r="I5" i="13"/>
  <c r="G5" i="13"/>
  <c r="E5" i="13"/>
  <c r="H236" i="5"/>
  <c r="H193" i="5"/>
  <c r="F271" i="13" l="1"/>
  <c r="M95" i="8" s="1"/>
  <c r="N271" i="13"/>
  <c r="M97" i="8"/>
  <c r="G271" i="13"/>
  <c r="K271" i="13"/>
  <c r="O271" i="13"/>
  <c r="J271" i="13"/>
  <c r="C271" i="13"/>
  <c r="M91" i="8"/>
  <c r="E271" i="13"/>
  <c r="L71" i="8" s="1"/>
  <c r="D271" i="13"/>
  <c r="K68" i="8" s="1"/>
  <c r="H271" i="13"/>
  <c r="O70" i="8" s="1"/>
  <c r="P271" i="13"/>
  <c r="W74" i="8" s="1"/>
  <c r="I271" i="13"/>
  <c r="P73" i="8" s="1"/>
  <c r="M271" i="13"/>
  <c r="T71" i="8" s="1"/>
  <c r="L271" i="13"/>
  <c r="S68" i="8" s="1"/>
  <c r="W89" i="8"/>
  <c r="L79" i="8"/>
  <c r="L247" i="8"/>
  <c r="L212" i="8"/>
  <c r="L246" i="8"/>
  <c r="L232" i="8"/>
  <c r="L224" i="8"/>
  <c r="L211" i="8"/>
  <c r="L274" i="8"/>
  <c r="L267" i="8"/>
  <c r="L206" i="8"/>
  <c r="L202" i="8"/>
  <c r="L198" i="8"/>
  <c r="L188" i="8"/>
  <c r="L184" i="8"/>
  <c r="L182" i="8"/>
  <c r="L180" i="8"/>
  <c r="L178" i="8"/>
  <c r="L176" i="8"/>
  <c r="L169" i="8"/>
  <c r="L167" i="8"/>
  <c r="L165" i="8"/>
  <c r="L163" i="8"/>
  <c r="L161" i="8"/>
  <c r="L159" i="8"/>
  <c r="L157" i="8"/>
  <c r="L155" i="8"/>
  <c r="L147" i="8"/>
  <c r="L145" i="8"/>
  <c r="L143" i="8"/>
  <c r="L141" i="8"/>
  <c r="L139" i="8"/>
  <c r="L137" i="8"/>
  <c r="L135" i="8"/>
  <c r="L133" i="8"/>
  <c r="L126" i="8"/>
  <c r="L124" i="8"/>
  <c r="L122" i="8"/>
  <c r="L120" i="8"/>
  <c r="L118" i="8"/>
  <c r="L116" i="8"/>
  <c r="L114" i="8"/>
  <c r="L112" i="8"/>
  <c r="L104" i="8"/>
  <c r="L102" i="8"/>
  <c r="L100" i="8"/>
  <c r="L98" i="8"/>
  <c r="L96" i="8"/>
  <c r="L94" i="8"/>
  <c r="L92" i="8"/>
  <c r="L90" i="8"/>
  <c r="P78" i="8"/>
  <c r="P81" i="8"/>
  <c r="P80" i="8"/>
  <c r="P276" i="8"/>
  <c r="P271" i="8"/>
  <c r="P266" i="8"/>
  <c r="P262" i="8"/>
  <c r="P255" i="8"/>
  <c r="P253" i="8"/>
  <c r="P251" i="8"/>
  <c r="P249" i="8"/>
  <c r="P245" i="8"/>
  <c r="P241" i="8"/>
  <c r="P231" i="8"/>
  <c r="P227" i="8"/>
  <c r="P223" i="8"/>
  <c r="P219" i="8"/>
  <c r="P210" i="8"/>
  <c r="P248" i="8"/>
  <c r="P244" i="8"/>
  <c r="P240" i="8"/>
  <c r="P230" i="8"/>
  <c r="P226" i="8"/>
  <c r="P222" i="8"/>
  <c r="P218" i="8"/>
  <c r="P209" i="8"/>
  <c r="P274" i="8"/>
  <c r="P272" i="8"/>
  <c r="P268" i="8"/>
  <c r="P265" i="8"/>
  <c r="P206" i="8"/>
  <c r="P204" i="8"/>
  <c r="P202" i="8"/>
  <c r="P200" i="8"/>
  <c r="P198" i="8"/>
  <c r="P190" i="8"/>
  <c r="P188" i="8"/>
  <c r="P186" i="8"/>
  <c r="P184" i="8"/>
  <c r="P182" i="8"/>
  <c r="P180" i="8"/>
  <c r="P178" i="8"/>
  <c r="P176" i="8"/>
  <c r="P169" i="8"/>
  <c r="P167" i="8"/>
  <c r="P165" i="8"/>
  <c r="P163" i="8"/>
  <c r="P161" i="8"/>
  <c r="P159" i="8"/>
  <c r="P157" i="8"/>
  <c r="P155" i="8"/>
  <c r="P147" i="8"/>
  <c r="P145" i="8"/>
  <c r="P143" i="8"/>
  <c r="P141" i="8"/>
  <c r="P139" i="8"/>
  <c r="P137" i="8"/>
  <c r="P135" i="8"/>
  <c r="P133" i="8"/>
  <c r="P126" i="8"/>
  <c r="P124" i="8"/>
  <c r="P122" i="8"/>
  <c r="P120" i="8"/>
  <c r="P118" i="8"/>
  <c r="P116" i="8"/>
  <c r="P114" i="8"/>
  <c r="P112" i="8"/>
  <c r="P104" i="8"/>
  <c r="P102" i="8"/>
  <c r="P100" i="8"/>
  <c r="P98" i="8"/>
  <c r="P96" i="8"/>
  <c r="P94" i="8"/>
  <c r="P92" i="8"/>
  <c r="P90" i="8"/>
  <c r="T78" i="8"/>
  <c r="T82" i="8"/>
  <c r="T81" i="8"/>
  <c r="T276" i="8"/>
  <c r="T271" i="8"/>
  <c r="T266" i="8"/>
  <c r="T262" i="8"/>
  <c r="T255" i="8"/>
  <c r="T253" i="8"/>
  <c r="T251" i="8"/>
  <c r="T249" i="8"/>
  <c r="T245" i="8"/>
  <c r="T241" i="8"/>
  <c r="T231" i="8"/>
  <c r="T227" i="8"/>
  <c r="T223" i="8"/>
  <c r="T219" i="8"/>
  <c r="T210" i="8"/>
  <c r="T248" i="8"/>
  <c r="T244" i="8"/>
  <c r="T240" i="8"/>
  <c r="T230" i="8"/>
  <c r="T226" i="8"/>
  <c r="T222" i="8"/>
  <c r="T218" i="8"/>
  <c r="T209" i="8"/>
  <c r="T274" i="8"/>
  <c r="T272" i="8"/>
  <c r="T268" i="8"/>
  <c r="T265" i="8"/>
  <c r="T206" i="8"/>
  <c r="T204" i="8"/>
  <c r="T202" i="8"/>
  <c r="T200" i="8"/>
  <c r="T198" i="8"/>
  <c r="T190" i="8"/>
  <c r="T188" i="8"/>
  <c r="T186" i="8"/>
  <c r="T184" i="8"/>
  <c r="T182" i="8"/>
  <c r="T180" i="8"/>
  <c r="T178" i="8"/>
  <c r="T176" i="8"/>
  <c r="T169" i="8"/>
  <c r="T167" i="8"/>
  <c r="T165" i="8"/>
  <c r="T163" i="8"/>
  <c r="T161" i="8"/>
  <c r="T159" i="8"/>
  <c r="T157" i="8"/>
  <c r="T155" i="8"/>
  <c r="T147" i="8"/>
  <c r="T145" i="8"/>
  <c r="T143" i="8"/>
  <c r="T141" i="8"/>
  <c r="T139" i="8"/>
  <c r="T137" i="8"/>
  <c r="T135" i="8"/>
  <c r="T133" i="8"/>
  <c r="T126" i="8"/>
  <c r="T124" i="8"/>
  <c r="T122" i="8"/>
  <c r="T120" i="8"/>
  <c r="T118" i="8"/>
  <c r="T116" i="8"/>
  <c r="T114" i="8"/>
  <c r="T112" i="8"/>
  <c r="T104" i="8"/>
  <c r="T102" i="8"/>
  <c r="T100" i="8"/>
  <c r="T98" i="8"/>
  <c r="T96" i="8"/>
  <c r="T94" i="8"/>
  <c r="T92" i="8"/>
  <c r="T90" i="8"/>
  <c r="K78" i="8"/>
  <c r="K80" i="8"/>
  <c r="K81" i="8"/>
  <c r="K276" i="8"/>
  <c r="K274" i="8"/>
  <c r="K272" i="8"/>
  <c r="K270" i="8"/>
  <c r="K268" i="8"/>
  <c r="K266" i="8"/>
  <c r="K264" i="8"/>
  <c r="K262" i="8"/>
  <c r="K255" i="8"/>
  <c r="K253" i="8"/>
  <c r="K251" i="8"/>
  <c r="K249" i="8"/>
  <c r="K247" i="8"/>
  <c r="K245" i="8"/>
  <c r="K243" i="8"/>
  <c r="K241" i="8"/>
  <c r="K233" i="8"/>
  <c r="K231" i="8"/>
  <c r="K229" i="8"/>
  <c r="K227" i="8"/>
  <c r="K225" i="8"/>
  <c r="K223" i="8"/>
  <c r="K221" i="8"/>
  <c r="K219" i="8"/>
  <c r="K212" i="8"/>
  <c r="K210" i="8"/>
  <c r="K208" i="8"/>
  <c r="K206" i="8"/>
  <c r="K204" i="8"/>
  <c r="K202" i="8"/>
  <c r="K200" i="8"/>
  <c r="K198" i="8"/>
  <c r="K190" i="8"/>
  <c r="K188" i="8"/>
  <c r="K186" i="8"/>
  <c r="K184" i="8"/>
  <c r="K182" i="8"/>
  <c r="K180" i="8"/>
  <c r="K178" i="8"/>
  <c r="K176" i="8"/>
  <c r="K169" i="8"/>
  <c r="K133" i="8"/>
  <c r="K166" i="8"/>
  <c r="K164" i="8"/>
  <c r="K162" i="8"/>
  <c r="K160" i="8"/>
  <c r="K158" i="8"/>
  <c r="K156" i="8"/>
  <c r="K154" i="8"/>
  <c r="K146" i="8"/>
  <c r="K144" i="8"/>
  <c r="K142" i="8"/>
  <c r="K140" i="8"/>
  <c r="K138" i="8"/>
  <c r="K136" i="8"/>
  <c r="K134" i="8"/>
  <c r="K112" i="8"/>
  <c r="K125" i="8"/>
  <c r="K123" i="8"/>
  <c r="K121" i="8"/>
  <c r="K119" i="8"/>
  <c r="K117" i="8"/>
  <c r="K115" i="8"/>
  <c r="K113" i="8"/>
  <c r="K111" i="8"/>
  <c r="K103" i="8"/>
  <c r="K101" i="8"/>
  <c r="K99" i="8"/>
  <c r="K97" i="8"/>
  <c r="K95" i="8"/>
  <c r="K93" i="8"/>
  <c r="K90" i="8"/>
  <c r="O78" i="8"/>
  <c r="O81" i="8"/>
  <c r="O82" i="8"/>
  <c r="O276" i="8"/>
  <c r="O274" i="8"/>
  <c r="O272" i="8"/>
  <c r="O270" i="8"/>
  <c r="O268" i="8"/>
  <c r="O266" i="8"/>
  <c r="O264" i="8"/>
  <c r="O262" i="8"/>
  <c r="O255" i="8"/>
  <c r="O253" i="8"/>
  <c r="O251" i="8"/>
  <c r="O249" i="8"/>
  <c r="O247" i="8"/>
  <c r="O245" i="8"/>
  <c r="O243" i="8"/>
  <c r="O241" i="8"/>
  <c r="O233" i="8"/>
  <c r="O231" i="8"/>
  <c r="O229" i="8"/>
  <c r="O227" i="8"/>
  <c r="O225" i="8"/>
  <c r="O223" i="8"/>
  <c r="O221" i="8"/>
  <c r="O219" i="8"/>
  <c r="O212" i="8"/>
  <c r="O210" i="8"/>
  <c r="O208" i="8"/>
  <c r="O206" i="8"/>
  <c r="O204" i="8"/>
  <c r="O202" i="8"/>
  <c r="O200" i="8"/>
  <c r="O198" i="8"/>
  <c r="O190" i="8"/>
  <c r="O188" i="8"/>
  <c r="O186" i="8"/>
  <c r="O184" i="8"/>
  <c r="O182" i="8"/>
  <c r="O180" i="8"/>
  <c r="O178" i="8"/>
  <c r="O176" i="8"/>
  <c r="O169" i="8"/>
  <c r="O133" i="8"/>
  <c r="O166" i="8"/>
  <c r="O164" i="8"/>
  <c r="O162" i="8"/>
  <c r="O160" i="8"/>
  <c r="O158" i="8"/>
  <c r="O156" i="8"/>
  <c r="O154" i="8"/>
  <c r="O146" i="8"/>
  <c r="O144" i="8"/>
  <c r="O142" i="8"/>
  <c r="O140" i="8"/>
  <c r="O138" i="8"/>
  <c r="O136" i="8"/>
  <c r="O134" i="8"/>
  <c r="O112" i="8"/>
  <c r="O125" i="8"/>
  <c r="O123" i="8"/>
  <c r="O121" i="8"/>
  <c r="O119" i="8"/>
  <c r="O117" i="8"/>
  <c r="O115" i="8"/>
  <c r="O113" i="8"/>
  <c r="O111" i="8"/>
  <c r="O103" i="8"/>
  <c r="O101" i="8"/>
  <c r="O99" i="8"/>
  <c r="O97" i="8"/>
  <c r="O95" i="8"/>
  <c r="O93" i="8"/>
  <c r="O90" i="8"/>
  <c r="S78" i="8"/>
  <c r="S82" i="8"/>
  <c r="S81" i="8"/>
  <c r="S276" i="8"/>
  <c r="S274" i="8"/>
  <c r="S272" i="8"/>
  <c r="S270" i="8"/>
  <c r="S268" i="8"/>
  <c r="S266" i="8"/>
  <c r="S264" i="8"/>
  <c r="S262" i="8"/>
  <c r="S255" i="8"/>
  <c r="S253" i="8"/>
  <c r="S251" i="8"/>
  <c r="S249" i="8"/>
  <c r="S247" i="8"/>
  <c r="S245" i="8"/>
  <c r="S243" i="8"/>
  <c r="S241" i="8"/>
  <c r="S233" i="8"/>
  <c r="S231" i="8"/>
  <c r="S229" i="8"/>
  <c r="S227" i="8"/>
  <c r="S225" i="8"/>
  <c r="S223" i="8"/>
  <c r="S221" i="8"/>
  <c r="S219" i="8"/>
  <c r="S212" i="8"/>
  <c r="S210" i="8"/>
  <c r="S208" i="8"/>
  <c r="S206" i="8"/>
  <c r="S204" i="8"/>
  <c r="S202" i="8"/>
  <c r="S200" i="8"/>
  <c r="S198" i="8"/>
  <c r="S190" i="8"/>
  <c r="S188" i="8"/>
  <c r="S186" i="8"/>
  <c r="S184" i="8"/>
  <c r="S182" i="8"/>
  <c r="S180" i="8"/>
  <c r="S178" i="8"/>
  <c r="S176" i="8"/>
  <c r="S169" i="8"/>
  <c r="S133" i="8"/>
  <c r="S166" i="8"/>
  <c r="S164" i="8"/>
  <c r="S162" i="8"/>
  <c r="S160" i="8"/>
  <c r="S158" i="8"/>
  <c r="S156" i="8"/>
  <c r="S154" i="8"/>
  <c r="S146" i="8"/>
  <c r="S144" i="8"/>
  <c r="S142" i="8"/>
  <c r="S140" i="8"/>
  <c r="S138" i="8"/>
  <c r="S136" i="8"/>
  <c r="S134" i="8"/>
  <c r="S112" i="8"/>
  <c r="S125" i="8"/>
  <c r="S123" i="8"/>
  <c r="S121" i="8"/>
  <c r="S119" i="8"/>
  <c r="S117" i="8"/>
  <c r="S115" i="8"/>
  <c r="S113" i="8"/>
  <c r="S111" i="8"/>
  <c r="S103" i="8"/>
  <c r="S101" i="8"/>
  <c r="S99" i="8"/>
  <c r="S97" i="8"/>
  <c r="S95" i="8"/>
  <c r="S93" i="8"/>
  <c r="S90" i="8"/>
  <c r="W78" i="8"/>
  <c r="W81" i="8"/>
  <c r="W82" i="8"/>
  <c r="W276" i="8"/>
  <c r="W274" i="8"/>
  <c r="W272" i="8"/>
  <c r="W270" i="8"/>
  <c r="W268" i="8"/>
  <c r="W266" i="8"/>
  <c r="W264" i="8"/>
  <c r="W262" i="8"/>
  <c r="W255" i="8"/>
  <c r="W253" i="8"/>
  <c r="W251" i="8"/>
  <c r="W249" i="8"/>
  <c r="W247" i="8"/>
  <c r="W245" i="8"/>
  <c r="W243" i="8"/>
  <c r="W241" i="8"/>
  <c r="W233" i="8"/>
  <c r="W231" i="8"/>
  <c r="W229" i="8"/>
  <c r="W227" i="8"/>
  <c r="W225" i="8"/>
  <c r="W223" i="8"/>
  <c r="W221" i="8"/>
  <c r="W219" i="8"/>
  <c r="W212" i="8"/>
  <c r="W210" i="8"/>
  <c r="W208" i="8"/>
  <c r="W206" i="8"/>
  <c r="W204" i="8"/>
  <c r="W202" i="8"/>
  <c r="W200" i="8"/>
  <c r="W198" i="8"/>
  <c r="W190" i="8"/>
  <c r="W188" i="8"/>
  <c r="W186" i="8"/>
  <c r="W184" i="8"/>
  <c r="W182" i="8"/>
  <c r="W180" i="8"/>
  <c r="W178" i="8"/>
  <c r="W176" i="8"/>
  <c r="W169" i="8"/>
  <c r="W167" i="8"/>
  <c r="W165" i="8"/>
  <c r="W163" i="8"/>
  <c r="W161" i="8"/>
  <c r="W159" i="8"/>
  <c r="W157" i="8"/>
  <c r="W155" i="8"/>
  <c r="W147" i="8"/>
  <c r="W145" i="8"/>
  <c r="W143" i="8"/>
  <c r="W141" i="8"/>
  <c r="W139" i="8"/>
  <c r="W137" i="8"/>
  <c r="W135" i="8"/>
  <c r="W133" i="8"/>
  <c r="W112" i="8"/>
  <c r="W125" i="8"/>
  <c r="W123" i="8"/>
  <c r="W121" i="8"/>
  <c r="W119" i="8"/>
  <c r="W117" i="8"/>
  <c r="W115" i="8"/>
  <c r="W113" i="8"/>
  <c r="W111" i="8"/>
  <c r="W103" i="8"/>
  <c r="W101" i="8"/>
  <c r="W99" i="8"/>
  <c r="W97" i="8"/>
  <c r="W95" i="8"/>
  <c r="W93" i="8"/>
  <c r="W90" i="8"/>
  <c r="Q68" i="8"/>
  <c r="J275" i="13"/>
  <c r="N275" i="13"/>
  <c r="U68" i="8"/>
  <c r="H279" i="5"/>
  <c r="H23" i="5" s="1"/>
  <c r="H129" i="5"/>
  <c r="H13" i="5" s="1"/>
  <c r="H172" i="5"/>
  <c r="H14" i="5" s="1"/>
  <c r="H150" i="5"/>
  <c r="H20" i="5" s="1"/>
  <c r="H215" i="5"/>
  <c r="H15" i="5" s="1"/>
  <c r="H258" i="5"/>
  <c r="H22" i="5"/>
  <c r="H50" i="5"/>
  <c r="H52" i="5"/>
  <c r="H54" i="5"/>
  <c r="H56" i="5"/>
  <c r="H58" i="5"/>
  <c r="H51" i="5"/>
  <c r="H53" i="5"/>
  <c r="H55" i="5"/>
  <c r="H57" i="5"/>
  <c r="H59" i="5"/>
  <c r="H16" i="5"/>
  <c r="H21" i="5"/>
  <c r="G273" i="5"/>
  <c r="G272" i="5"/>
  <c r="G271" i="5"/>
  <c r="G270" i="5"/>
  <c r="G269" i="5"/>
  <c r="G268" i="5"/>
  <c r="G267" i="5"/>
  <c r="G266" i="5"/>
  <c r="G265" i="5"/>
  <c r="G264" i="5"/>
  <c r="G263" i="5"/>
  <c r="G252" i="5"/>
  <c r="G251" i="5"/>
  <c r="G250" i="5"/>
  <c r="G249" i="5"/>
  <c r="G248" i="5"/>
  <c r="G247" i="5"/>
  <c r="G246" i="5"/>
  <c r="G245" i="5"/>
  <c r="G244" i="5"/>
  <c r="G243" i="5"/>
  <c r="G242" i="5"/>
  <c r="G230" i="5"/>
  <c r="G229" i="5"/>
  <c r="G228" i="5"/>
  <c r="G227" i="5"/>
  <c r="G226" i="5"/>
  <c r="G225" i="5"/>
  <c r="G224" i="5"/>
  <c r="G223" i="5"/>
  <c r="G222" i="5"/>
  <c r="G221" i="5"/>
  <c r="G220" i="5"/>
  <c r="G209" i="5"/>
  <c r="G208" i="5"/>
  <c r="G207" i="5"/>
  <c r="G206" i="5"/>
  <c r="G205" i="5"/>
  <c r="G204" i="5"/>
  <c r="G203" i="5"/>
  <c r="G202" i="5"/>
  <c r="G201" i="5"/>
  <c r="G200" i="5"/>
  <c r="G199" i="5"/>
  <c r="G187" i="5"/>
  <c r="G186" i="5"/>
  <c r="G185" i="5"/>
  <c r="G184" i="5"/>
  <c r="G183" i="5"/>
  <c r="G182" i="5"/>
  <c r="G181" i="5"/>
  <c r="G180" i="5"/>
  <c r="G179" i="5"/>
  <c r="G178" i="5"/>
  <c r="G177" i="5"/>
  <c r="G166" i="5"/>
  <c r="G165" i="5"/>
  <c r="G164" i="5"/>
  <c r="G163" i="5"/>
  <c r="G162" i="5"/>
  <c r="G161" i="5"/>
  <c r="G160" i="5"/>
  <c r="G159" i="5"/>
  <c r="G158" i="5"/>
  <c r="G157" i="5"/>
  <c r="G156" i="5"/>
  <c r="G144" i="5"/>
  <c r="G143" i="5"/>
  <c r="G142" i="5"/>
  <c r="G141" i="5"/>
  <c r="G140" i="5"/>
  <c r="G139" i="5"/>
  <c r="G138" i="5"/>
  <c r="G137" i="5"/>
  <c r="G136" i="5"/>
  <c r="G135" i="5"/>
  <c r="G134" i="5"/>
  <c r="G123" i="5"/>
  <c r="G122" i="5"/>
  <c r="G121" i="5"/>
  <c r="G120" i="5"/>
  <c r="G119" i="5"/>
  <c r="G118" i="5"/>
  <c r="G117" i="5"/>
  <c r="G116" i="5"/>
  <c r="G115" i="5"/>
  <c r="G114" i="5"/>
  <c r="G113" i="5"/>
  <c r="G101" i="5"/>
  <c r="G59" i="5" s="1"/>
  <c r="G100" i="5"/>
  <c r="G58" i="5" s="1"/>
  <c r="G99" i="5"/>
  <c r="G57" i="5" s="1"/>
  <c r="G98" i="5"/>
  <c r="G56" i="5" s="1"/>
  <c r="G97" i="5"/>
  <c r="G55" i="5" s="1"/>
  <c r="G96" i="5"/>
  <c r="G54" i="5" s="1"/>
  <c r="G95" i="5"/>
  <c r="G53" i="5" s="1"/>
  <c r="G94" i="5"/>
  <c r="G52" i="5" s="1"/>
  <c r="G93" i="5"/>
  <c r="G51" i="5" s="1"/>
  <c r="G92" i="5"/>
  <c r="G30" i="5"/>
  <c r="G31" i="5"/>
  <c r="G32" i="5"/>
  <c r="G33" i="5"/>
  <c r="G34" i="5"/>
  <c r="G35" i="5"/>
  <c r="G36" i="5"/>
  <c r="G37" i="5"/>
  <c r="G38" i="5"/>
  <c r="G39" i="5"/>
  <c r="G70" i="5"/>
  <c r="E277" i="5"/>
  <c r="E276" i="5"/>
  <c r="E275" i="5"/>
  <c r="E274" i="5"/>
  <c r="E273" i="5"/>
  <c r="E272" i="5"/>
  <c r="E271" i="5"/>
  <c r="E270" i="5"/>
  <c r="E269" i="5"/>
  <c r="E268" i="5"/>
  <c r="E267" i="5"/>
  <c r="E266" i="5"/>
  <c r="E265" i="5"/>
  <c r="E264" i="5"/>
  <c r="E263" i="5"/>
  <c r="E256" i="5"/>
  <c r="E255" i="5"/>
  <c r="E254" i="5"/>
  <c r="E253" i="5"/>
  <c r="E252" i="5"/>
  <c r="E251" i="5"/>
  <c r="E250" i="5"/>
  <c r="E249" i="5"/>
  <c r="E248" i="5"/>
  <c r="E247" i="5"/>
  <c r="E246" i="5"/>
  <c r="E245" i="5"/>
  <c r="E244" i="5"/>
  <c r="E243" i="5"/>
  <c r="E242" i="5"/>
  <c r="E234" i="5"/>
  <c r="E233" i="5"/>
  <c r="E232" i="5"/>
  <c r="E231" i="5"/>
  <c r="E230" i="5"/>
  <c r="E229" i="5"/>
  <c r="E228" i="5"/>
  <c r="E227" i="5"/>
  <c r="E226" i="5"/>
  <c r="E225" i="5"/>
  <c r="E224" i="5"/>
  <c r="E223" i="5"/>
  <c r="E222" i="5"/>
  <c r="E221" i="5"/>
  <c r="E220" i="5"/>
  <c r="E213" i="5"/>
  <c r="E212" i="5"/>
  <c r="E211" i="5"/>
  <c r="E210" i="5"/>
  <c r="E209" i="5"/>
  <c r="E208" i="5"/>
  <c r="E207" i="5"/>
  <c r="E206" i="5"/>
  <c r="E205" i="5"/>
  <c r="E204" i="5"/>
  <c r="E203" i="5"/>
  <c r="E202" i="5"/>
  <c r="E201" i="5"/>
  <c r="E200" i="5"/>
  <c r="E199" i="5"/>
  <c r="E191" i="5"/>
  <c r="E190" i="5"/>
  <c r="E189" i="5"/>
  <c r="E188" i="5"/>
  <c r="E187" i="5"/>
  <c r="E186" i="5"/>
  <c r="E185" i="5"/>
  <c r="E184" i="5"/>
  <c r="E183" i="5"/>
  <c r="E182" i="5"/>
  <c r="E181" i="5"/>
  <c r="E180" i="5"/>
  <c r="E179" i="5"/>
  <c r="E178" i="5"/>
  <c r="E177" i="5"/>
  <c r="E170" i="5"/>
  <c r="E169" i="5"/>
  <c r="E168" i="5"/>
  <c r="E167" i="5"/>
  <c r="E166" i="5"/>
  <c r="E165" i="5"/>
  <c r="E164" i="5"/>
  <c r="E163" i="5"/>
  <c r="E162" i="5"/>
  <c r="E161" i="5"/>
  <c r="E160" i="5"/>
  <c r="E159" i="5"/>
  <c r="E158" i="5"/>
  <c r="E157" i="5"/>
  <c r="E156" i="5"/>
  <c r="E127" i="5"/>
  <c r="E126" i="5"/>
  <c r="E125" i="5"/>
  <c r="E124" i="5"/>
  <c r="E123" i="5"/>
  <c r="E122" i="5"/>
  <c r="E121" i="5"/>
  <c r="E120" i="5"/>
  <c r="E119" i="5"/>
  <c r="E118" i="5"/>
  <c r="E117" i="5"/>
  <c r="E116" i="5"/>
  <c r="E115" i="5"/>
  <c r="E114" i="5"/>
  <c r="E113" i="5"/>
  <c r="E92" i="5"/>
  <c r="E93" i="5"/>
  <c r="E94" i="5"/>
  <c r="E95" i="5"/>
  <c r="E96" i="5"/>
  <c r="E97" i="5"/>
  <c r="E98" i="5"/>
  <c r="E99" i="5"/>
  <c r="E100" i="5"/>
  <c r="E101" i="5"/>
  <c r="E102" i="5"/>
  <c r="E103" i="5"/>
  <c r="E104" i="5"/>
  <c r="E105" i="5"/>
  <c r="L186" i="8" l="1"/>
  <c r="L190" i="8"/>
  <c r="L200" i="8"/>
  <c r="L204" i="8"/>
  <c r="L264" i="8"/>
  <c r="L272" i="8"/>
  <c r="L207" i="8"/>
  <c r="L220" i="8"/>
  <c r="L228" i="8"/>
  <c r="L242" i="8"/>
  <c r="L208" i="8"/>
  <c r="L225" i="8"/>
  <c r="L261" i="8"/>
  <c r="M90" i="8"/>
  <c r="M94" i="8"/>
  <c r="K77" i="8"/>
  <c r="M92" i="8"/>
  <c r="M96" i="8"/>
  <c r="M93" i="8"/>
  <c r="U89" i="8"/>
  <c r="U76" i="8"/>
  <c r="U74" i="8"/>
  <c r="U72" i="8"/>
  <c r="U70" i="8"/>
  <c r="U90" i="8"/>
  <c r="U92" i="8"/>
  <c r="U94" i="8"/>
  <c r="U96" i="8"/>
  <c r="U98" i="8"/>
  <c r="U100" i="8"/>
  <c r="U91" i="8"/>
  <c r="U95" i="8"/>
  <c r="U99" i="8"/>
  <c r="U102" i="8"/>
  <c r="U104" i="8"/>
  <c r="U112" i="8"/>
  <c r="U114" i="8"/>
  <c r="U116" i="8"/>
  <c r="U118" i="8"/>
  <c r="U120" i="8"/>
  <c r="U122" i="8"/>
  <c r="U124" i="8"/>
  <c r="U126" i="8"/>
  <c r="U134" i="8"/>
  <c r="U136" i="8"/>
  <c r="U138" i="8"/>
  <c r="U140" i="8"/>
  <c r="U142" i="8"/>
  <c r="U144" i="8"/>
  <c r="U146" i="8"/>
  <c r="U154" i="8"/>
  <c r="U156" i="8"/>
  <c r="U158" i="8"/>
  <c r="U160" i="8"/>
  <c r="U162" i="8"/>
  <c r="U164" i="8"/>
  <c r="U166" i="8"/>
  <c r="U132" i="8"/>
  <c r="U169" i="8"/>
  <c r="U176" i="8"/>
  <c r="U178" i="8"/>
  <c r="U180" i="8"/>
  <c r="U182" i="8"/>
  <c r="U184" i="8"/>
  <c r="U186" i="8"/>
  <c r="U188" i="8"/>
  <c r="U190" i="8"/>
  <c r="U198" i="8"/>
  <c r="U200" i="8"/>
  <c r="U202" i="8"/>
  <c r="U204" i="8"/>
  <c r="U206" i="8"/>
  <c r="U208" i="8"/>
  <c r="U210" i="8"/>
  <c r="U212" i="8"/>
  <c r="U219" i="8"/>
  <c r="U221" i="8"/>
  <c r="U223" i="8"/>
  <c r="U225" i="8"/>
  <c r="U227" i="8"/>
  <c r="U229" i="8"/>
  <c r="U231" i="8"/>
  <c r="U233" i="8"/>
  <c r="U241" i="8"/>
  <c r="U243" i="8"/>
  <c r="U245" i="8"/>
  <c r="U247" i="8"/>
  <c r="U249" i="8"/>
  <c r="U251" i="8"/>
  <c r="U253" i="8"/>
  <c r="U255" i="8"/>
  <c r="U262" i="8"/>
  <c r="U264" i="8"/>
  <c r="U266" i="8"/>
  <c r="U268" i="8"/>
  <c r="U270" i="8"/>
  <c r="U272" i="8"/>
  <c r="U274" i="8"/>
  <c r="U276" i="8"/>
  <c r="U83" i="8"/>
  <c r="U79" i="8"/>
  <c r="U78" i="8"/>
  <c r="U93" i="8"/>
  <c r="U97" i="8"/>
  <c r="U101" i="8"/>
  <c r="U103" i="8"/>
  <c r="U111" i="8"/>
  <c r="U113" i="8"/>
  <c r="U115" i="8"/>
  <c r="U117" i="8"/>
  <c r="U119" i="8"/>
  <c r="U121" i="8"/>
  <c r="U123" i="8"/>
  <c r="U125" i="8"/>
  <c r="U133" i="8"/>
  <c r="U135" i="8"/>
  <c r="U137" i="8"/>
  <c r="U139" i="8"/>
  <c r="U141" i="8"/>
  <c r="U143" i="8"/>
  <c r="U145" i="8"/>
  <c r="U147" i="8"/>
  <c r="U155" i="8"/>
  <c r="U157" i="8"/>
  <c r="U159" i="8"/>
  <c r="U161" i="8"/>
  <c r="U163" i="8"/>
  <c r="U165" i="8"/>
  <c r="U167" i="8"/>
  <c r="U168" i="8"/>
  <c r="U175" i="8"/>
  <c r="U177" i="8"/>
  <c r="U179" i="8"/>
  <c r="U181" i="8"/>
  <c r="U183" i="8"/>
  <c r="U185" i="8"/>
  <c r="U187" i="8"/>
  <c r="U189" i="8"/>
  <c r="U197" i="8"/>
  <c r="U199" i="8"/>
  <c r="U201" i="8"/>
  <c r="U203" i="8"/>
  <c r="U205" i="8"/>
  <c r="U207" i="8"/>
  <c r="U209" i="8"/>
  <c r="U211" i="8"/>
  <c r="U218" i="8"/>
  <c r="U220" i="8"/>
  <c r="U222" i="8"/>
  <c r="U224" i="8"/>
  <c r="U226" i="8"/>
  <c r="U228" i="8"/>
  <c r="U230" i="8"/>
  <c r="U232" i="8"/>
  <c r="U240" i="8"/>
  <c r="U242" i="8"/>
  <c r="U244" i="8"/>
  <c r="U246" i="8"/>
  <c r="U248" i="8"/>
  <c r="U250" i="8"/>
  <c r="U252" i="8"/>
  <c r="U254" i="8"/>
  <c r="U261" i="8"/>
  <c r="U263" i="8"/>
  <c r="U265" i="8"/>
  <c r="U267" i="8"/>
  <c r="U269" i="8"/>
  <c r="U271" i="8"/>
  <c r="U273" i="8"/>
  <c r="U275" i="8"/>
  <c r="U82" i="8"/>
  <c r="U81" i="8"/>
  <c r="U80" i="8"/>
  <c r="U77" i="8"/>
  <c r="U75" i="8"/>
  <c r="U73" i="8"/>
  <c r="U71" i="8"/>
  <c r="U69" i="8"/>
  <c r="F275" i="13"/>
  <c r="M98" i="8"/>
  <c r="M100" i="8"/>
  <c r="M102" i="8"/>
  <c r="M104" i="8"/>
  <c r="M112" i="8"/>
  <c r="M114" i="8"/>
  <c r="M116" i="8"/>
  <c r="M118" i="8"/>
  <c r="M120" i="8"/>
  <c r="M122" i="8"/>
  <c r="M124" i="8"/>
  <c r="M126" i="8"/>
  <c r="M134" i="8"/>
  <c r="M136" i="8"/>
  <c r="M138" i="8"/>
  <c r="M140" i="8"/>
  <c r="M142" i="8"/>
  <c r="M144" i="8"/>
  <c r="M146" i="8"/>
  <c r="M154" i="8"/>
  <c r="M156" i="8"/>
  <c r="M158" i="8"/>
  <c r="M160" i="8"/>
  <c r="M162" i="8"/>
  <c r="M164" i="8"/>
  <c r="M166" i="8"/>
  <c r="M132" i="8"/>
  <c r="M169" i="8"/>
  <c r="M176" i="8"/>
  <c r="M178" i="8"/>
  <c r="M180" i="8"/>
  <c r="M182" i="8"/>
  <c r="M184" i="8"/>
  <c r="M186" i="8"/>
  <c r="M188" i="8"/>
  <c r="M190" i="8"/>
  <c r="M198" i="8"/>
  <c r="M200" i="8"/>
  <c r="M202" i="8"/>
  <c r="M204" i="8"/>
  <c r="M206" i="8"/>
  <c r="M208" i="8"/>
  <c r="M210" i="8"/>
  <c r="M212" i="8"/>
  <c r="M219" i="8"/>
  <c r="M221" i="8"/>
  <c r="M223" i="8"/>
  <c r="M225" i="8"/>
  <c r="M227" i="8"/>
  <c r="M229" i="8"/>
  <c r="M231" i="8"/>
  <c r="M233" i="8"/>
  <c r="M241" i="8"/>
  <c r="M243" i="8"/>
  <c r="M245" i="8"/>
  <c r="M247" i="8"/>
  <c r="M249" i="8"/>
  <c r="M251" i="8"/>
  <c r="M253" i="8"/>
  <c r="M255" i="8"/>
  <c r="M262" i="8"/>
  <c r="M264" i="8"/>
  <c r="M266" i="8"/>
  <c r="M268" i="8"/>
  <c r="M270" i="8"/>
  <c r="M272" i="8"/>
  <c r="M274" i="8"/>
  <c r="M276" i="8"/>
  <c r="M80" i="8"/>
  <c r="M81" i="8"/>
  <c r="M78" i="8"/>
  <c r="M76" i="8"/>
  <c r="M74" i="8"/>
  <c r="M72" i="8"/>
  <c r="M70" i="8"/>
  <c r="M89" i="8"/>
  <c r="M99" i="8"/>
  <c r="M101" i="8"/>
  <c r="M103" i="8"/>
  <c r="M111" i="8"/>
  <c r="M113" i="8"/>
  <c r="M115" i="8"/>
  <c r="M117" i="8"/>
  <c r="M119" i="8"/>
  <c r="M121" i="8"/>
  <c r="M123" i="8"/>
  <c r="M125" i="8"/>
  <c r="M133" i="8"/>
  <c r="M135" i="8"/>
  <c r="M137" i="8"/>
  <c r="M139" i="8"/>
  <c r="M141" i="8"/>
  <c r="M143" i="8"/>
  <c r="M145" i="8"/>
  <c r="M147" i="8"/>
  <c r="M155" i="8"/>
  <c r="M157" i="8"/>
  <c r="M159" i="8"/>
  <c r="M161" i="8"/>
  <c r="M163" i="8"/>
  <c r="M165" i="8"/>
  <c r="M167" i="8"/>
  <c r="M168" i="8"/>
  <c r="M175" i="8"/>
  <c r="M177" i="8"/>
  <c r="M179" i="8"/>
  <c r="M181" i="8"/>
  <c r="M183" i="8"/>
  <c r="M185" i="8"/>
  <c r="M187" i="8"/>
  <c r="M189" i="8"/>
  <c r="M197" i="8"/>
  <c r="M199" i="8"/>
  <c r="M201" i="8"/>
  <c r="M203" i="8"/>
  <c r="M205" i="8"/>
  <c r="M207" i="8"/>
  <c r="M209" i="8"/>
  <c r="M211" i="8"/>
  <c r="M218" i="8"/>
  <c r="M220" i="8"/>
  <c r="M222" i="8"/>
  <c r="M224" i="8"/>
  <c r="M226" i="8"/>
  <c r="M228" i="8"/>
  <c r="M230" i="8"/>
  <c r="M232" i="8"/>
  <c r="M240" i="8"/>
  <c r="M242" i="8"/>
  <c r="M244" i="8"/>
  <c r="M246" i="8"/>
  <c r="M248" i="8"/>
  <c r="M250" i="8"/>
  <c r="M252" i="8"/>
  <c r="M254" i="8"/>
  <c r="M261" i="8"/>
  <c r="M263" i="8"/>
  <c r="M265" i="8"/>
  <c r="M267" i="8"/>
  <c r="M269" i="8"/>
  <c r="M271" i="8"/>
  <c r="M273" i="8"/>
  <c r="M275" i="8"/>
  <c r="M82" i="8"/>
  <c r="M83" i="8"/>
  <c r="M79" i="8"/>
  <c r="M68" i="8"/>
  <c r="M77" i="8"/>
  <c r="M75" i="8"/>
  <c r="M73" i="8"/>
  <c r="M71" i="8"/>
  <c r="M69" i="8"/>
  <c r="T74" i="8"/>
  <c r="K76" i="8"/>
  <c r="L233" i="8"/>
  <c r="L252" i="8"/>
  <c r="L269" i="8"/>
  <c r="L78" i="8"/>
  <c r="P72" i="8"/>
  <c r="O71" i="8"/>
  <c r="K73" i="8"/>
  <c r="T75" i="8"/>
  <c r="W70" i="8"/>
  <c r="Q74" i="8"/>
  <c r="Q70" i="8"/>
  <c r="Q76" i="8"/>
  <c r="Q72" i="8"/>
  <c r="Q90" i="8"/>
  <c r="Q92" i="8"/>
  <c r="Q94" i="8"/>
  <c r="Q96" i="8"/>
  <c r="Q98" i="8"/>
  <c r="Q100" i="8"/>
  <c r="Q102" i="8"/>
  <c r="Q104" i="8"/>
  <c r="Q112" i="8"/>
  <c r="Q114" i="8"/>
  <c r="Q116" i="8"/>
  <c r="Q118" i="8"/>
  <c r="Q120" i="8"/>
  <c r="Q122" i="8"/>
  <c r="Q124" i="8"/>
  <c r="Q126" i="8"/>
  <c r="Q134" i="8"/>
  <c r="Q136" i="8"/>
  <c r="Q138" i="8"/>
  <c r="Q140" i="8"/>
  <c r="Q142" i="8"/>
  <c r="Q144" i="8"/>
  <c r="Q146" i="8"/>
  <c r="Q154" i="8"/>
  <c r="Q156" i="8"/>
  <c r="Q158" i="8"/>
  <c r="Q160" i="8"/>
  <c r="Q89" i="8"/>
  <c r="Q93" i="8"/>
  <c r="Q97" i="8"/>
  <c r="Q101" i="8"/>
  <c r="Q111" i="8"/>
  <c r="Q115" i="8"/>
  <c r="Q119" i="8"/>
  <c r="Q123" i="8"/>
  <c r="Q133" i="8"/>
  <c r="Q137" i="8"/>
  <c r="Q141" i="8"/>
  <c r="Q145" i="8"/>
  <c r="Q155" i="8"/>
  <c r="Q159" i="8"/>
  <c r="Q162" i="8"/>
  <c r="Q164" i="8"/>
  <c r="Q166" i="8"/>
  <c r="Q132" i="8"/>
  <c r="Q169" i="8"/>
  <c r="Q176" i="8"/>
  <c r="Q178" i="8"/>
  <c r="Q180" i="8"/>
  <c r="Q182" i="8"/>
  <c r="Q184" i="8"/>
  <c r="Q186" i="8"/>
  <c r="Q188" i="8"/>
  <c r="Q190" i="8"/>
  <c r="Q198" i="8"/>
  <c r="Q200" i="8"/>
  <c r="Q202" i="8"/>
  <c r="Q204" i="8"/>
  <c r="Q206" i="8"/>
  <c r="Q208" i="8"/>
  <c r="Q210" i="8"/>
  <c r="Q212" i="8"/>
  <c r="Q219" i="8"/>
  <c r="Q221" i="8"/>
  <c r="Q223" i="8"/>
  <c r="Q225" i="8"/>
  <c r="Q227" i="8"/>
  <c r="Q229" i="8"/>
  <c r="Q231" i="8"/>
  <c r="Q233" i="8"/>
  <c r="Q241" i="8"/>
  <c r="Q243" i="8"/>
  <c r="Q245" i="8"/>
  <c r="Q247" i="8"/>
  <c r="Q249" i="8"/>
  <c r="Q251" i="8"/>
  <c r="Q253" i="8"/>
  <c r="Q255" i="8"/>
  <c r="Q262" i="8"/>
  <c r="Q264" i="8"/>
  <c r="Q266" i="8"/>
  <c r="Q268" i="8"/>
  <c r="Q270" i="8"/>
  <c r="Q274" i="8"/>
  <c r="Q276" i="8"/>
  <c r="Q79" i="8"/>
  <c r="Q77" i="8"/>
  <c r="Q69" i="8"/>
  <c r="Q91" i="8"/>
  <c r="Q95" i="8"/>
  <c r="Q99" i="8"/>
  <c r="Q103" i="8"/>
  <c r="Q113" i="8"/>
  <c r="Q117" i="8"/>
  <c r="Q121" i="8"/>
  <c r="Q125" i="8"/>
  <c r="Q135" i="8"/>
  <c r="Q139" i="8"/>
  <c r="Q143" i="8"/>
  <c r="Q147" i="8"/>
  <c r="Q157" i="8"/>
  <c r="Q161" i="8"/>
  <c r="Q163" i="8"/>
  <c r="Q165" i="8"/>
  <c r="Q167" i="8"/>
  <c r="Q168" i="8"/>
  <c r="Q175" i="8"/>
  <c r="Q177" i="8"/>
  <c r="Q179" i="8"/>
  <c r="Q181" i="8"/>
  <c r="Q183" i="8"/>
  <c r="Q185" i="8"/>
  <c r="Q187" i="8"/>
  <c r="Q189" i="8"/>
  <c r="Q197" i="8"/>
  <c r="Q199" i="8"/>
  <c r="Q201" i="8"/>
  <c r="Q203" i="8"/>
  <c r="Q205" i="8"/>
  <c r="Q207" i="8"/>
  <c r="Q209" i="8"/>
  <c r="Q211" i="8"/>
  <c r="Q218" i="8"/>
  <c r="Q220" i="8"/>
  <c r="Q222" i="8"/>
  <c r="Q224" i="8"/>
  <c r="Q226" i="8"/>
  <c r="Q228" i="8"/>
  <c r="Q230" i="8"/>
  <c r="Q232" i="8"/>
  <c r="Q240" i="8"/>
  <c r="Q242" i="8"/>
  <c r="Q244" i="8"/>
  <c r="Q246" i="8"/>
  <c r="Q248" i="8"/>
  <c r="Q250" i="8"/>
  <c r="Q252" i="8"/>
  <c r="Q254" i="8"/>
  <c r="Q261" i="8"/>
  <c r="Q263" i="8"/>
  <c r="Q265" i="8"/>
  <c r="Q267" i="8"/>
  <c r="Q269" i="8"/>
  <c r="Q271" i="8"/>
  <c r="Q273" i="8"/>
  <c r="Q275" i="8"/>
  <c r="Q82" i="8"/>
  <c r="Q81" i="8"/>
  <c r="Q80" i="8"/>
  <c r="Q75" i="8"/>
  <c r="Q71" i="8"/>
  <c r="Q272" i="8"/>
  <c r="Q83" i="8"/>
  <c r="Q78" i="8"/>
  <c r="Q73" i="8"/>
  <c r="K275" i="13"/>
  <c r="R90" i="8"/>
  <c r="R92" i="8"/>
  <c r="R94" i="8"/>
  <c r="R96" i="8"/>
  <c r="R98" i="8"/>
  <c r="R89" i="8"/>
  <c r="R91" i="8"/>
  <c r="R93" i="8"/>
  <c r="R95" i="8"/>
  <c r="R97" i="8"/>
  <c r="R100" i="8"/>
  <c r="R102" i="8"/>
  <c r="R104" i="8"/>
  <c r="R112" i="8"/>
  <c r="R114" i="8"/>
  <c r="R116" i="8"/>
  <c r="R118" i="8"/>
  <c r="R120" i="8"/>
  <c r="R122" i="8"/>
  <c r="R124" i="8"/>
  <c r="R126" i="8"/>
  <c r="R133" i="8"/>
  <c r="R135" i="8"/>
  <c r="R137" i="8"/>
  <c r="R139" i="8"/>
  <c r="R141" i="8"/>
  <c r="R143" i="8"/>
  <c r="R145" i="8"/>
  <c r="R147" i="8"/>
  <c r="R155" i="8"/>
  <c r="R157" i="8"/>
  <c r="R159" i="8"/>
  <c r="R161" i="8"/>
  <c r="R163" i="8"/>
  <c r="R165" i="8"/>
  <c r="R167" i="8"/>
  <c r="R169" i="8"/>
  <c r="R176" i="8"/>
  <c r="R178" i="8"/>
  <c r="R180" i="8"/>
  <c r="R182" i="8"/>
  <c r="R184" i="8"/>
  <c r="R186" i="8"/>
  <c r="R188" i="8"/>
  <c r="R190" i="8"/>
  <c r="R198" i="8"/>
  <c r="R200" i="8"/>
  <c r="R202" i="8"/>
  <c r="R204" i="8"/>
  <c r="R206" i="8"/>
  <c r="R262" i="8"/>
  <c r="R266" i="8"/>
  <c r="R271" i="8"/>
  <c r="R276" i="8"/>
  <c r="R210" i="8"/>
  <c r="R219" i="8"/>
  <c r="R223" i="8"/>
  <c r="R227" i="8"/>
  <c r="R231" i="8"/>
  <c r="R241" i="8"/>
  <c r="R245" i="8"/>
  <c r="R207" i="8"/>
  <c r="R211" i="8"/>
  <c r="R220" i="8"/>
  <c r="R224" i="8"/>
  <c r="R228" i="8"/>
  <c r="R232" i="8"/>
  <c r="R242" i="8"/>
  <c r="R246" i="8"/>
  <c r="R249" i="8"/>
  <c r="R251" i="8"/>
  <c r="R253" i="8"/>
  <c r="R255" i="8"/>
  <c r="R265" i="8"/>
  <c r="R268" i="8"/>
  <c r="R272" i="8"/>
  <c r="R274" i="8"/>
  <c r="R81" i="8"/>
  <c r="R82" i="8"/>
  <c r="R78" i="8"/>
  <c r="R99" i="8"/>
  <c r="R101" i="8"/>
  <c r="R103" i="8"/>
  <c r="R111" i="8"/>
  <c r="R113" i="8"/>
  <c r="R115" i="8"/>
  <c r="R117" i="8"/>
  <c r="R119" i="8"/>
  <c r="R121" i="8"/>
  <c r="R123" i="8"/>
  <c r="R125" i="8"/>
  <c r="R132" i="8"/>
  <c r="R134" i="8"/>
  <c r="R136" i="8"/>
  <c r="R138" i="8"/>
  <c r="R140" i="8"/>
  <c r="R142" i="8"/>
  <c r="R144" i="8"/>
  <c r="R146" i="8"/>
  <c r="R154" i="8"/>
  <c r="R156" i="8"/>
  <c r="R158" i="8"/>
  <c r="R160" i="8"/>
  <c r="R162" i="8"/>
  <c r="R164" i="8"/>
  <c r="R166" i="8"/>
  <c r="R168" i="8"/>
  <c r="R175" i="8"/>
  <c r="R177" i="8"/>
  <c r="R179" i="8"/>
  <c r="R181" i="8"/>
  <c r="R183" i="8"/>
  <c r="R185" i="8"/>
  <c r="R187" i="8"/>
  <c r="R189" i="8"/>
  <c r="R197" i="8"/>
  <c r="R199" i="8"/>
  <c r="R201" i="8"/>
  <c r="R203" i="8"/>
  <c r="R205" i="8"/>
  <c r="R261" i="8"/>
  <c r="R263" i="8"/>
  <c r="R269" i="8"/>
  <c r="R275" i="8"/>
  <c r="R208" i="8"/>
  <c r="R212" i="8"/>
  <c r="R221" i="8"/>
  <c r="R225" i="8"/>
  <c r="R229" i="8"/>
  <c r="R233" i="8"/>
  <c r="R243" i="8"/>
  <c r="R247" i="8"/>
  <c r="R209" i="8"/>
  <c r="R218" i="8"/>
  <c r="R222" i="8"/>
  <c r="R226" i="8"/>
  <c r="R230" i="8"/>
  <c r="R240" i="8"/>
  <c r="R244" i="8"/>
  <c r="R248" i="8"/>
  <c r="R250" i="8"/>
  <c r="R252" i="8"/>
  <c r="R254" i="8"/>
  <c r="R264" i="8"/>
  <c r="R267" i="8"/>
  <c r="R270" i="8"/>
  <c r="R273" i="8"/>
  <c r="R83" i="8"/>
  <c r="R79" i="8"/>
  <c r="R80" i="8"/>
  <c r="R75" i="8"/>
  <c r="R73" i="8"/>
  <c r="R71" i="8"/>
  <c r="R69" i="8"/>
  <c r="R77" i="8"/>
  <c r="R76" i="8"/>
  <c r="R74" i="8"/>
  <c r="R72" i="8"/>
  <c r="R70" i="8"/>
  <c r="R68" i="8"/>
  <c r="J68" i="8"/>
  <c r="J89" i="8"/>
  <c r="J91" i="8"/>
  <c r="J93" i="8"/>
  <c r="J95" i="8"/>
  <c r="J97" i="8"/>
  <c r="J99" i="8"/>
  <c r="J101" i="8"/>
  <c r="J103" i="8"/>
  <c r="J111" i="8"/>
  <c r="J113" i="8"/>
  <c r="J115" i="8"/>
  <c r="J117" i="8"/>
  <c r="J119" i="8"/>
  <c r="J121" i="8"/>
  <c r="J123" i="8"/>
  <c r="J125" i="8"/>
  <c r="J132" i="8"/>
  <c r="J134" i="8"/>
  <c r="J136" i="8"/>
  <c r="J138" i="8"/>
  <c r="J140" i="8"/>
  <c r="J142" i="8"/>
  <c r="J144" i="8"/>
  <c r="J146" i="8"/>
  <c r="J154" i="8"/>
  <c r="J156" i="8"/>
  <c r="J158" i="8"/>
  <c r="J160" i="8"/>
  <c r="J162" i="8"/>
  <c r="J164" i="8"/>
  <c r="J166" i="8"/>
  <c r="J168" i="8"/>
  <c r="J175" i="8"/>
  <c r="J177" i="8"/>
  <c r="J179" i="8"/>
  <c r="J181" i="8"/>
  <c r="J183" i="8"/>
  <c r="J185" i="8"/>
  <c r="J187" i="8"/>
  <c r="J189" i="8"/>
  <c r="J197" i="8"/>
  <c r="J199" i="8"/>
  <c r="J201" i="8"/>
  <c r="J203" i="8"/>
  <c r="J205" i="8"/>
  <c r="J261" i="8"/>
  <c r="J266" i="8"/>
  <c r="J269" i="8"/>
  <c r="J276" i="8"/>
  <c r="J210" i="8"/>
  <c r="J219" i="8"/>
  <c r="J223" i="8"/>
  <c r="J227" i="8"/>
  <c r="J231" i="8"/>
  <c r="J241" i="8"/>
  <c r="J245" i="8"/>
  <c r="J249" i="8"/>
  <c r="J209" i="8"/>
  <c r="J218" i="8"/>
  <c r="J222" i="8"/>
  <c r="J226" i="8"/>
  <c r="J230" i="8"/>
  <c r="J240" i="8"/>
  <c r="J244" i="8"/>
  <c r="J248" i="8"/>
  <c r="J251" i="8"/>
  <c r="J253" i="8"/>
  <c r="J255" i="8"/>
  <c r="J264" i="8"/>
  <c r="J267" i="8"/>
  <c r="J272" i="8"/>
  <c r="J274" i="8"/>
  <c r="J83" i="8"/>
  <c r="J79" i="8"/>
  <c r="J80" i="8"/>
  <c r="J77" i="8"/>
  <c r="J75" i="8"/>
  <c r="J73" i="8"/>
  <c r="J71" i="8"/>
  <c r="J69" i="8"/>
  <c r="C275" i="13"/>
  <c r="J90" i="8"/>
  <c r="J92" i="8"/>
  <c r="J94" i="8"/>
  <c r="J96" i="8"/>
  <c r="J98" i="8"/>
  <c r="J100" i="8"/>
  <c r="J102" i="8"/>
  <c r="J104" i="8"/>
  <c r="J112" i="8"/>
  <c r="J114" i="8"/>
  <c r="J116" i="8"/>
  <c r="J118" i="8"/>
  <c r="J120" i="8"/>
  <c r="J122" i="8"/>
  <c r="J124" i="8"/>
  <c r="J126" i="8"/>
  <c r="J133" i="8"/>
  <c r="J135" i="8"/>
  <c r="J137" i="8"/>
  <c r="J139" i="8"/>
  <c r="J141" i="8"/>
  <c r="J143" i="8"/>
  <c r="J145" i="8"/>
  <c r="J147" i="8"/>
  <c r="J155" i="8"/>
  <c r="J157" i="8"/>
  <c r="J159" i="8"/>
  <c r="J161" i="8"/>
  <c r="J163" i="8"/>
  <c r="J165" i="8"/>
  <c r="J167" i="8"/>
  <c r="J169" i="8"/>
  <c r="J176" i="8"/>
  <c r="J178" i="8"/>
  <c r="J180" i="8"/>
  <c r="J182" i="8"/>
  <c r="J184" i="8"/>
  <c r="J186" i="8"/>
  <c r="J188" i="8"/>
  <c r="J190" i="8"/>
  <c r="J198" i="8"/>
  <c r="J200" i="8"/>
  <c r="J202" i="8"/>
  <c r="J204" i="8"/>
  <c r="J206" i="8"/>
  <c r="J262" i="8"/>
  <c r="J268" i="8"/>
  <c r="J271" i="8"/>
  <c r="J208" i="8"/>
  <c r="J212" i="8"/>
  <c r="J221" i="8"/>
  <c r="J225" i="8"/>
  <c r="J229" i="8"/>
  <c r="J233" i="8"/>
  <c r="J243" i="8"/>
  <c r="J247" i="8"/>
  <c r="J207" i="8"/>
  <c r="J211" i="8"/>
  <c r="J220" i="8"/>
  <c r="J224" i="8"/>
  <c r="J228" i="8"/>
  <c r="J232" i="8"/>
  <c r="J242" i="8"/>
  <c r="J246" i="8"/>
  <c r="J250" i="8"/>
  <c r="J252" i="8"/>
  <c r="J254" i="8"/>
  <c r="J263" i="8"/>
  <c r="J265" i="8"/>
  <c r="J270" i="8"/>
  <c r="J273" i="8"/>
  <c r="J275" i="8"/>
  <c r="J81" i="8"/>
  <c r="J82" i="8"/>
  <c r="J78" i="8"/>
  <c r="J76" i="8"/>
  <c r="J74" i="8"/>
  <c r="J72" i="8"/>
  <c r="J70" i="8"/>
  <c r="O275" i="13"/>
  <c r="V90" i="8"/>
  <c r="V92" i="8"/>
  <c r="V94" i="8"/>
  <c r="V96" i="8"/>
  <c r="V98" i="8"/>
  <c r="V100" i="8"/>
  <c r="V102" i="8"/>
  <c r="V104" i="8"/>
  <c r="V112" i="8"/>
  <c r="V114" i="8"/>
  <c r="V116" i="8"/>
  <c r="V118" i="8"/>
  <c r="V120" i="8"/>
  <c r="V122" i="8"/>
  <c r="V124" i="8"/>
  <c r="V126" i="8"/>
  <c r="V133" i="8"/>
  <c r="V135" i="8"/>
  <c r="V137" i="8"/>
  <c r="V139" i="8"/>
  <c r="V141" i="8"/>
  <c r="V143" i="8"/>
  <c r="V145" i="8"/>
  <c r="V147" i="8"/>
  <c r="V155" i="8"/>
  <c r="V157" i="8"/>
  <c r="V159" i="8"/>
  <c r="V161" i="8"/>
  <c r="V163" i="8"/>
  <c r="V165" i="8"/>
  <c r="V167" i="8"/>
  <c r="V169" i="8"/>
  <c r="V176" i="8"/>
  <c r="V178" i="8"/>
  <c r="V180" i="8"/>
  <c r="V182" i="8"/>
  <c r="V184" i="8"/>
  <c r="V186" i="8"/>
  <c r="V188" i="8"/>
  <c r="V190" i="8"/>
  <c r="V198" i="8"/>
  <c r="V200" i="8"/>
  <c r="V202" i="8"/>
  <c r="V204" i="8"/>
  <c r="V206" i="8"/>
  <c r="V261" i="8"/>
  <c r="V263" i="8"/>
  <c r="V269" i="8"/>
  <c r="V275" i="8"/>
  <c r="V208" i="8"/>
  <c r="V212" i="8"/>
  <c r="V221" i="8"/>
  <c r="V225" i="8"/>
  <c r="V229" i="8"/>
  <c r="V233" i="8"/>
  <c r="V243" i="8"/>
  <c r="V247" i="8"/>
  <c r="V209" i="8"/>
  <c r="V218" i="8"/>
  <c r="V222" i="8"/>
  <c r="V226" i="8"/>
  <c r="V230" i="8"/>
  <c r="V240" i="8"/>
  <c r="V244" i="8"/>
  <c r="V248" i="8"/>
  <c r="V250" i="8"/>
  <c r="V252" i="8"/>
  <c r="V254" i="8"/>
  <c r="V265" i="8"/>
  <c r="V268" i="8"/>
  <c r="V272" i="8"/>
  <c r="V274" i="8"/>
  <c r="V83" i="8"/>
  <c r="V79" i="8"/>
  <c r="V78" i="8"/>
  <c r="V89" i="8"/>
  <c r="V91" i="8"/>
  <c r="V93" i="8"/>
  <c r="V95" i="8"/>
  <c r="V97" i="8"/>
  <c r="V99" i="8"/>
  <c r="V101" i="8"/>
  <c r="V103" i="8"/>
  <c r="V111" i="8"/>
  <c r="V113" i="8"/>
  <c r="V115" i="8"/>
  <c r="V117" i="8"/>
  <c r="V119" i="8"/>
  <c r="V121" i="8"/>
  <c r="V123" i="8"/>
  <c r="V125" i="8"/>
  <c r="V132" i="8"/>
  <c r="V134" i="8"/>
  <c r="V136" i="8"/>
  <c r="V138" i="8"/>
  <c r="V140" i="8"/>
  <c r="V142" i="8"/>
  <c r="V144" i="8"/>
  <c r="V146" i="8"/>
  <c r="V154" i="8"/>
  <c r="V156" i="8"/>
  <c r="V158" i="8"/>
  <c r="V160" i="8"/>
  <c r="V162" i="8"/>
  <c r="V164" i="8"/>
  <c r="V166" i="8"/>
  <c r="V168" i="8"/>
  <c r="V175" i="8"/>
  <c r="V177" i="8"/>
  <c r="V179" i="8"/>
  <c r="V181" i="8"/>
  <c r="V183" i="8"/>
  <c r="V185" i="8"/>
  <c r="V187" i="8"/>
  <c r="V189" i="8"/>
  <c r="V197" i="8"/>
  <c r="V199" i="8"/>
  <c r="V201" i="8"/>
  <c r="V203" i="8"/>
  <c r="V205" i="8"/>
  <c r="V255" i="8"/>
  <c r="V262" i="8"/>
  <c r="V266" i="8"/>
  <c r="V271" i="8"/>
  <c r="V276" i="8"/>
  <c r="V210" i="8"/>
  <c r="V219" i="8"/>
  <c r="V223" i="8"/>
  <c r="V227" i="8"/>
  <c r="V231" i="8"/>
  <c r="V241" i="8"/>
  <c r="V245" i="8"/>
  <c r="V207" i="8"/>
  <c r="V211" i="8"/>
  <c r="V220" i="8"/>
  <c r="V224" i="8"/>
  <c r="V228" i="8"/>
  <c r="V232" i="8"/>
  <c r="V242" i="8"/>
  <c r="V246" i="8"/>
  <c r="V249" i="8"/>
  <c r="V251" i="8"/>
  <c r="V253" i="8"/>
  <c r="V264" i="8"/>
  <c r="V267" i="8"/>
  <c r="V270" i="8"/>
  <c r="V273" i="8"/>
  <c r="V82" i="8"/>
  <c r="V81" i="8"/>
  <c r="V80" i="8"/>
  <c r="V75" i="8"/>
  <c r="V73" i="8"/>
  <c r="V71" i="8"/>
  <c r="V69" i="8"/>
  <c r="V70" i="8"/>
  <c r="V77" i="8"/>
  <c r="V76" i="8"/>
  <c r="V74" i="8"/>
  <c r="V72" i="8"/>
  <c r="V68" i="8"/>
  <c r="G275" i="13"/>
  <c r="N90" i="8"/>
  <c r="N92" i="8"/>
  <c r="N94" i="8"/>
  <c r="N96" i="8"/>
  <c r="N98" i="8"/>
  <c r="N100" i="8"/>
  <c r="N102" i="8"/>
  <c r="N104" i="8"/>
  <c r="N112" i="8"/>
  <c r="N114" i="8"/>
  <c r="N116" i="8"/>
  <c r="N118" i="8"/>
  <c r="N120" i="8"/>
  <c r="N122" i="8"/>
  <c r="N124" i="8"/>
  <c r="N89" i="8"/>
  <c r="N91" i="8"/>
  <c r="N93" i="8"/>
  <c r="N95" i="8"/>
  <c r="N97" i="8"/>
  <c r="N99" i="8"/>
  <c r="N101" i="8"/>
  <c r="N103" i="8"/>
  <c r="N111" i="8"/>
  <c r="N113" i="8"/>
  <c r="N115" i="8"/>
  <c r="N117" i="8"/>
  <c r="N119" i="8"/>
  <c r="N121" i="8"/>
  <c r="N123" i="8"/>
  <c r="N125" i="8"/>
  <c r="N132" i="8"/>
  <c r="N134" i="8"/>
  <c r="N136" i="8"/>
  <c r="N138" i="8"/>
  <c r="N140" i="8"/>
  <c r="N142" i="8"/>
  <c r="N144" i="8"/>
  <c r="N133" i="8"/>
  <c r="N137" i="8"/>
  <c r="N141" i="8"/>
  <c r="N145" i="8"/>
  <c r="N147" i="8"/>
  <c r="N155" i="8"/>
  <c r="N157" i="8"/>
  <c r="N159" i="8"/>
  <c r="N161" i="8"/>
  <c r="N163" i="8"/>
  <c r="N165" i="8"/>
  <c r="N167" i="8"/>
  <c r="N169" i="8"/>
  <c r="N176" i="8"/>
  <c r="N178" i="8"/>
  <c r="N180" i="8"/>
  <c r="N182" i="8"/>
  <c r="N184" i="8"/>
  <c r="N186" i="8"/>
  <c r="N188" i="8"/>
  <c r="N190" i="8"/>
  <c r="N198" i="8"/>
  <c r="N200" i="8"/>
  <c r="N202" i="8"/>
  <c r="N204" i="8"/>
  <c r="N206" i="8"/>
  <c r="N262" i="8"/>
  <c r="N269" i="8"/>
  <c r="N276" i="8"/>
  <c r="N210" i="8"/>
  <c r="N219" i="8"/>
  <c r="N223" i="8"/>
  <c r="N227" i="8"/>
  <c r="N231" i="8"/>
  <c r="N241" i="8"/>
  <c r="N245" i="8"/>
  <c r="N249" i="8"/>
  <c r="N209" i="8"/>
  <c r="N218" i="8"/>
  <c r="N222" i="8"/>
  <c r="N226" i="8"/>
  <c r="N230" i="8"/>
  <c r="N240" i="8"/>
  <c r="N244" i="8"/>
  <c r="N248" i="8"/>
  <c r="N251" i="8"/>
  <c r="N253" i="8"/>
  <c r="N255" i="8"/>
  <c r="N264" i="8"/>
  <c r="N267" i="8"/>
  <c r="N270" i="8"/>
  <c r="N273" i="8"/>
  <c r="N275" i="8"/>
  <c r="N80" i="8"/>
  <c r="N81" i="8"/>
  <c r="N78" i="8"/>
  <c r="N75" i="8"/>
  <c r="N73" i="8"/>
  <c r="N71" i="8"/>
  <c r="N69" i="8"/>
  <c r="N126" i="8"/>
  <c r="N135" i="8"/>
  <c r="N139" i="8"/>
  <c r="N143" i="8"/>
  <c r="N146" i="8"/>
  <c r="N154" i="8"/>
  <c r="N156" i="8"/>
  <c r="N158" i="8"/>
  <c r="N160" i="8"/>
  <c r="N162" i="8"/>
  <c r="N164" i="8"/>
  <c r="N166" i="8"/>
  <c r="N168" i="8"/>
  <c r="N175" i="8"/>
  <c r="N177" i="8"/>
  <c r="N179" i="8"/>
  <c r="N181" i="8"/>
  <c r="N183" i="8"/>
  <c r="N185" i="8"/>
  <c r="N187" i="8"/>
  <c r="N189" i="8"/>
  <c r="N197" i="8"/>
  <c r="N199" i="8"/>
  <c r="N201" i="8"/>
  <c r="N203" i="8"/>
  <c r="N205" i="8"/>
  <c r="N261" i="8"/>
  <c r="N266" i="8"/>
  <c r="N271" i="8"/>
  <c r="N208" i="8"/>
  <c r="N212" i="8"/>
  <c r="N221" i="8"/>
  <c r="N225" i="8"/>
  <c r="N229" i="8"/>
  <c r="N233" i="8"/>
  <c r="N243" i="8"/>
  <c r="N247" i="8"/>
  <c r="N207" i="8"/>
  <c r="N211" i="8"/>
  <c r="N220" i="8"/>
  <c r="N224" i="8"/>
  <c r="N228" i="8"/>
  <c r="N232" i="8"/>
  <c r="N242" i="8"/>
  <c r="N246" i="8"/>
  <c r="N250" i="8"/>
  <c r="N252" i="8"/>
  <c r="N254" i="8"/>
  <c r="N263" i="8"/>
  <c r="N265" i="8"/>
  <c r="N268" i="8"/>
  <c r="N272" i="8"/>
  <c r="N274" i="8"/>
  <c r="N82" i="8"/>
  <c r="N83" i="8"/>
  <c r="N79" i="8"/>
  <c r="N76" i="8"/>
  <c r="N74" i="8"/>
  <c r="N70" i="8"/>
  <c r="N77" i="8"/>
  <c r="N72" i="8"/>
  <c r="N68" i="8"/>
  <c r="L221" i="8"/>
  <c r="L229" i="8"/>
  <c r="L243" i="8"/>
  <c r="L250" i="8"/>
  <c r="L254" i="8"/>
  <c r="L266" i="8"/>
  <c r="L276" i="8"/>
  <c r="L80" i="8"/>
  <c r="S77" i="8"/>
  <c r="L74" i="8"/>
  <c r="L70" i="8"/>
  <c r="O74" i="8"/>
  <c r="T70" i="8"/>
  <c r="T77" i="8"/>
  <c r="W75" i="8"/>
  <c r="W71" i="8"/>
  <c r="K69" i="8"/>
  <c r="K72" i="8"/>
  <c r="P76" i="8"/>
  <c r="P68" i="8"/>
  <c r="O75" i="8"/>
  <c r="L75" i="8"/>
  <c r="P69" i="8"/>
  <c r="G86" i="5"/>
  <c r="S73" i="8"/>
  <c r="S69" i="8"/>
  <c r="S76" i="8"/>
  <c r="S72" i="8"/>
  <c r="P275" i="13"/>
  <c r="W91" i="8"/>
  <c r="W96" i="8"/>
  <c r="W100" i="8"/>
  <c r="W104" i="8"/>
  <c r="W114" i="8"/>
  <c r="W118" i="8"/>
  <c r="W122" i="8"/>
  <c r="W126" i="8"/>
  <c r="W134" i="8"/>
  <c r="W138" i="8"/>
  <c r="W142" i="8"/>
  <c r="W146" i="8"/>
  <c r="W156" i="8"/>
  <c r="W160" i="8"/>
  <c r="W164" i="8"/>
  <c r="W168" i="8"/>
  <c r="W177" i="8"/>
  <c r="W181" i="8"/>
  <c r="W185" i="8"/>
  <c r="W189" i="8"/>
  <c r="W199" i="8"/>
  <c r="W203" i="8"/>
  <c r="W207" i="8"/>
  <c r="W211" i="8"/>
  <c r="W220" i="8"/>
  <c r="W224" i="8"/>
  <c r="W228" i="8"/>
  <c r="W232" i="8"/>
  <c r="W242" i="8"/>
  <c r="W246" i="8"/>
  <c r="W250" i="8"/>
  <c r="W254" i="8"/>
  <c r="W263" i="8"/>
  <c r="W267" i="8"/>
  <c r="W271" i="8"/>
  <c r="W275" i="8"/>
  <c r="W80" i="8"/>
  <c r="W94" i="8"/>
  <c r="W98" i="8"/>
  <c r="W102" i="8"/>
  <c r="W92" i="8"/>
  <c r="W116" i="8"/>
  <c r="W120" i="8"/>
  <c r="W124" i="8"/>
  <c r="W132" i="8"/>
  <c r="W136" i="8"/>
  <c r="W140" i="8"/>
  <c r="W144" i="8"/>
  <c r="W154" i="8"/>
  <c r="W158" i="8"/>
  <c r="W162" i="8"/>
  <c r="W166" i="8"/>
  <c r="W175" i="8"/>
  <c r="W179" i="8"/>
  <c r="W183" i="8"/>
  <c r="W187" i="8"/>
  <c r="W197" i="8"/>
  <c r="W201" i="8"/>
  <c r="W205" i="8"/>
  <c r="W209" i="8"/>
  <c r="W218" i="8"/>
  <c r="W222" i="8"/>
  <c r="W226" i="8"/>
  <c r="W230" i="8"/>
  <c r="W240" i="8"/>
  <c r="W244" i="8"/>
  <c r="W248" i="8"/>
  <c r="W252" i="8"/>
  <c r="W261" i="8"/>
  <c r="W265" i="8"/>
  <c r="W269" i="8"/>
  <c r="W273" i="8"/>
  <c r="W83" i="8"/>
  <c r="W79" i="8"/>
  <c r="W73" i="8"/>
  <c r="W72" i="8"/>
  <c r="W77" i="8"/>
  <c r="W69" i="8"/>
  <c r="W76" i="8"/>
  <c r="W68" i="8"/>
  <c r="D275" i="13"/>
  <c r="K91" i="8"/>
  <c r="K96" i="8"/>
  <c r="K100" i="8"/>
  <c r="K104" i="8"/>
  <c r="K89" i="8"/>
  <c r="K94" i="8"/>
  <c r="K98" i="8"/>
  <c r="K102" i="8"/>
  <c r="K92" i="8"/>
  <c r="K114" i="8"/>
  <c r="K118" i="8"/>
  <c r="K122" i="8"/>
  <c r="K126" i="8"/>
  <c r="K135" i="8"/>
  <c r="K139" i="8"/>
  <c r="K143" i="8"/>
  <c r="K147" i="8"/>
  <c r="K157" i="8"/>
  <c r="K161" i="8"/>
  <c r="K165" i="8"/>
  <c r="K168" i="8"/>
  <c r="K177" i="8"/>
  <c r="K181" i="8"/>
  <c r="K185" i="8"/>
  <c r="K189" i="8"/>
  <c r="K199" i="8"/>
  <c r="K203" i="8"/>
  <c r="K207" i="8"/>
  <c r="K211" i="8"/>
  <c r="K220" i="8"/>
  <c r="K224" i="8"/>
  <c r="K228" i="8"/>
  <c r="K232" i="8"/>
  <c r="K242" i="8"/>
  <c r="K246" i="8"/>
  <c r="K250" i="8"/>
  <c r="K254" i="8"/>
  <c r="K263" i="8"/>
  <c r="K267" i="8"/>
  <c r="K271" i="8"/>
  <c r="K275" i="8"/>
  <c r="K82" i="8"/>
  <c r="K75" i="8"/>
  <c r="K74" i="8"/>
  <c r="K116" i="8"/>
  <c r="K120" i="8"/>
  <c r="K124" i="8"/>
  <c r="K132" i="8"/>
  <c r="K137" i="8"/>
  <c r="K141" i="8"/>
  <c r="K145" i="8"/>
  <c r="K155" i="8"/>
  <c r="K159" i="8"/>
  <c r="K163" i="8"/>
  <c r="K167" i="8"/>
  <c r="K175" i="8"/>
  <c r="K179" i="8"/>
  <c r="K183" i="8"/>
  <c r="K187" i="8"/>
  <c r="K197" i="8"/>
  <c r="K201" i="8"/>
  <c r="K205" i="8"/>
  <c r="K209" i="8"/>
  <c r="K218" i="8"/>
  <c r="K222" i="8"/>
  <c r="K226" i="8"/>
  <c r="K230" i="8"/>
  <c r="K240" i="8"/>
  <c r="K244" i="8"/>
  <c r="K248" i="8"/>
  <c r="K252" i="8"/>
  <c r="K261" i="8"/>
  <c r="K265" i="8"/>
  <c r="K269" i="8"/>
  <c r="K273" i="8"/>
  <c r="K83" i="8"/>
  <c r="K79" i="8"/>
  <c r="K71" i="8"/>
  <c r="K70" i="8"/>
  <c r="H275" i="13"/>
  <c r="O89" i="8"/>
  <c r="O94" i="8"/>
  <c r="O98" i="8"/>
  <c r="O102" i="8"/>
  <c r="O92" i="8"/>
  <c r="O116" i="8"/>
  <c r="O120" i="8"/>
  <c r="O124" i="8"/>
  <c r="O132" i="8"/>
  <c r="O137" i="8"/>
  <c r="O141" i="8"/>
  <c r="O145" i="8"/>
  <c r="O155" i="8"/>
  <c r="O159" i="8"/>
  <c r="O163" i="8"/>
  <c r="O167" i="8"/>
  <c r="O175" i="8"/>
  <c r="O179" i="8"/>
  <c r="O183" i="8"/>
  <c r="O187" i="8"/>
  <c r="O197" i="8"/>
  <c r="O201" i="8"/>
  <c r="O205" i="8"/>
  <c r="O209" i="8"/>
  <c r="O218" i="8"/>
  <c r="O222" i="8"/>
  <c r="O226" i="8"/>
  <c r="O230" i="8"/>
  <c r="O240" i="8"/>
  <c r="O244" i="8"/>
  <c r="O248" i="8"/>
  <c r="O252" i="8"/>
  <c r="O261" i="8"/>
  <c r="O265" i="8"/>
  <c r="O269" i="8"/>
  <c r="O273" i="8"/>
  <c r="O83" i="8"/>
  <c r="O79" i="8"/>
  <c r="O91" i="8"/>
  <c r="O96" i="8"/>
  <c r="O100" i="8"/>
  <c r="O104" i="8"/>
  <c r="O114" i="8"/>
  <c r="O118" i="8"/>
  <c r="O122" i="8"/>
  <c r="O126" i="8"/>
  <c r="O135" i="8"/>
  <c r="O139" i="8"/>
  <c r="O143" i="8"/>
  <c r="O147" i="8"/>
  <c r="O157" i="8"/>
  <c r="O161" i="8"/>
  <c r="O165" i="8"/>
  <c r="O168" i="8"/>
  <c r="O177" i="8"/>
  <c r="O181" i="8"/>
  <c r="O185" i="8"/>
  <c r="O189" i="8"/>
  <c r="O199" i="8"/>
  <c r="O203" i="8"/>
  <c r="O207" i="8"/>
  <c r="O211" i="8"/>
  <c r="O220" i="8"/>
  <c r="O224" i="8"/>
  <c r="O228" i="8"/>
  <c r="O232" i="8"/>
  <c r="O242" i="8"/>
  <c r="O246" i="8"/>
  <c r="O250" i="8"/>
  <c r="O254" i="8"/>
  <c r="O263" i="8"/>
  <c r="O267" i="8"/>
  <c r="O271" i="8"/>
  <c r="O275" i="8"/>
  <c r="O80" i="8"/>
  <c r="O77" i="8"/>
  <c r="O69" i="8"/>
  <c r="O76" i="8"/>
  <c r="O68" i="8"/>
  <c r="O73" i="8"/>
  <c r="O72" i="8"/>
  <c r="E275" i="13"/>
  <c r="L89" i="8"/>
  <c r="L93" i="8"/>
  <c r="L97" i="8"/>
  <c r="L101" i="8"/>
  <c r="L111" i="8"/>
  <c r="L115" i="8"/>
  <c r="L119" i="8"/>
  <c r="L123" i="8"/>
  <c r="L132" i="8"/>
  <c r="L136" i="8"/>
  <c r="L140" i="8"/>
  <c r="L144" i="8"/>
  <c r="L154" i="8"/>
  <c r="L158" i="8"/>
  <c r="L162" i="8"/>
  <c r="L166" i="8"/>
  <c r="L175" i="8"/>
  <c r="L179" i="8"/>
  <c r="L183" i="8"/>
  <c r="L187" i="8"/>
  <c r="L197" i="8"/>
  <c r="L201" i="8"/>
  <c r="L205" i="8"/>
  <c r="L265" i="8"/>
  <c r="L273" i="8"/>
  <c r="L209" i="8"/>
  <c r="L222" i="8"/>
  <c r="L230" i="8"/>
  <c r="L244" i="8"/>
  <c r="L210" i="8"/>
  <c r="L223" i="8"/>
  <c r="L231" i="8"/>
  <c r="L245" i="8"/>
  <c r="L251" i="8"/>
  <c r="L255" i="8"/>
  <c r="L268" i="8"/>
  <c r="L81" i="8"/>
  <c r="L83" i="8"/>
  <c r="L76" i="8"/>
  <c r="L68" i="8"/>
  <c r="L73" i="8"/>
  <c r="L91" i="8"/>
  <c r="L95" i="8"/>
  <c r="L99" i="8"/>
  <c r="L103" i="8"/>
  <c r="L113" i="8"/>
  <c r="L117" i="8"/>
  <c r="L121" i="8"/>
  <c r="L125" i="8"/>
  <c r="L134" i="8"/>
  <c r="L138" i="8"/>
  <c r="L142" i="8"/>
  <c r="L146" i="8"/>
  <c r="L156" i="8"/>
  <c r="L160" i="8"/>
  <c r="L164" i="8"/>
  <c r="L168" i="8"/>
  <c r="L177" i="8"/>
  <c r="L181" i="8"/>
  <c r="L185" i="8"/>
  <c r="L189" i="8"/>
  <c r="L199" i="8"/>
  <c r="L203" i="8"/>
  <c r="L263" i="8"/>
  <c r="L270" i="8"/>
  <c r="L275" i="8"/>
  <c r="L218" i="8"/>
  <c r="L226" i="8"/>
  <c r="L240" i="8"/>
  <c r="L248" i="8"/>
  <c r="L219" i="8"/>
  <c r="L227" i="8"/>
  <c r="L241" i="8"/>
  <c r="L249" i="8"/>
  <c r="L253" i="8"/>
  <c r="L262" i="8"/>
  <c r="L271" i="8"/>
  <c r="L82" i="8"/>
  <c r="L72" i="8"/>
  <c r="L69" i="8"/>
  <c r="L77" i="8"/>
  <c r="M275" i="13"/>
  <c r="T91" i="8"/>
  <c r="T95" i="8"/>
  <c r="T99" i="8"/>
  <c r="T103" i="8"/>
  <c r="T113" i="8"/>
  <c r="T117" i="8"/>
  <c r="T121" i="8"/>
  <c r="T125" i="8"/>
  <c r="T134" i="8"/>
  <c r="T138" i="8"/>
  <c r="T142" i="8"/>
  <c r="T146" i="8"/>
  <c r="T156" i="8"/>
  <c r="T160" i="8"/>
  <c r="T164" i="8"/>
  <c r="T168" i="8"/>
  <c r="T177" i="8"/>
  <c r="T181" i="8"/>
  <c r="T185" i="8"/>
  <c r="T189" i="8"/>
  <c r="T199" i="8"/>
  <c r="T203" i="8"/>
  <c r="T264" i="8"/>
  <c r="T270" i="8"/>
  <c r="T207" i="8"/>
  <c r="T220" i="8"/>
  <c r="T228" i="8"/>
  <c r="T242" i="8"/>
  <c r="T208" i="8"/>
  <c r="T221" i="8"/>
  <c r="T229" i="8"/>
  <c r="T243" i="8"/>
  <c r="T250" i="8"/>
  <c r="T254" i="8"/>
  <c r="T263" i="8"/>
  <c r="T275" i="8"/>
  <c r="T79" i="8"/>
  <c r="T72" i="8"/>
  <c r="T73" i="8"/>
  <c r="T89" i="8"/>
  <c r="T93" i="8"/>
  <c r="T97" i="8"/>
  <c r="T101" i="8"/>
  <c r="T111" i="8"/>
  <c r="T115" i="8"/>
  <c r="T119" i="8"/>
  <c r="T123" i="8"/>
  <c r="T132" i="8"/>
  <c r="T136" i="8"/>
  <c r="T140" i="8"/>
  <c r="T144" i="8"/>
  <c r="T154" i="8"/>
  <c r="T158" i="8"/>
  <c r="T162" i="8"/>
  <c r="T166" i="8"/>
  <c r="T175" i="8"/>
  <c r="T179" i="8"/>
  <c r="T183" i="8"/>
  <c r="T187" i="8"/>
  <c r="T197" i="8"/>
  <c r="T201" i="8"/>
  <c r="T205" i="8"/>
  <c r="T267" i="8"/>
  <c r="T273" i="8"/>
  <c r="T211" i="8"/>
  <c r="T224" i="8"/>
  <c r="T232" i="8"/>
  <c r="T246" i="8"/>
  <c r="T212" i="8"/>
  <c r="T225" i="8"/>
  <c r="T233" i="8"/>
  <c r="T247" i="8"/>
  <c r="T252" i="8"/>
  <c r="T261" i="8"/>
  <c r="T269" i="8"/>
  <c r="T83" i="8"/>
  <c r="T80" i="8"/>
  <c r="T76" i="8"/>
  <c r="T68" i="8"/>
  <c r="T69" i="8"/>
  <c r="L275" i="13"/>
  <c r="S89" i="8"/>
  <c r="S94" i="8"/>
  <c r="S98" i="8"/>
  <c r="S102" i="8"/>
  <c r="S92" i="8"/>
  <c r="S116" i="8"/>
  <c r="S120" i="8"/>
  <c r="S124" i="8"/>
  <c r="S132" i="8"/>
  <c r="S137" i="8"/>
  <c r="S141" i="8"/>
  <c r="S145" i="8"/>
  <c r="S155" i="8"/>
  <c r="S159" i="8"/>
  <c r="S163" i="8"/>
  <c r="S167" i="8"/>
  <c r="S175" i="8"/>
  <c r="S179" i="8"/>
  <c r="S183" i="8"/>
  <c r="S187" i="8"/>
  <c r="S197" i="8"/>
  <c r="S201" i="8"/>
  <c r="S205" i="8"/>
  <c r="S209" i="8"/>
  <c r="S218" i="8"/>
  <c r="S222" i="8"/>
  <c r="S226" i="8"/>
  <c r="S230" i="8"/>
  <c r="S240" i="8"/>
  <c r="S244" i="8"/>
  <c r="S248" i="8"/>
  <c r="S252" i="8"/>
  <c r="S261" i="8"/>
  <c r="S265" i="8"/>
  <c r="S269" i="8"/>
  <c r="S273" i="8"/>
  <c r="S83" i="8"/>
  <c r="S80" i="8"/>
  <c r="S91" i="8"/>
  <c r="S96" i="8"/>
  <c r="S100" i="8"/>
  <c r="S104" i="8"/>
  <c r="S114" i="8"/>
  <c r="S118" i="8"/>
  <c r="S122" i="8"/>
  <c r="S126" i="8"/>
  <c r="S135" i="8"/>
  <c r="S139" i="8"/>
  <c r="S143" i="8"/>
  <c r="S147" i="8"/>
  <c r="S157" i="8"/>
  <c r="S161" i="8"/>
  <c r="S165" i="8"/>
  <c r="S168" i="8"/>
  <c r="S177" i="8"/>
  <c r="S181" i="8"/>
  <c r="S185" i="8"/>
  <c r="S189" i="8"/>
  <c r="S199" i="8"/>
  <c r="S203" i="8"/>
  <c r="S207" i="8"/>
  <c r="S211" i="8"/>
  <c r="S220" i="8"/>
  <c r="S224" i="8"/>
  <c r="S228" i="8"/>
  <c r="S232" i="8"/>
  <c r="S242" i="8"/>
  <c r="S246" i="8"/>
  <c r="S250" i="8"/>
  <c r="S254" i="8"/>
  <c r="S263" i="8"/>
  <c r="S267" i="8"/>
  <c r="S271" i="8"/>
  <c r="S275" i="8"/>
  <c r="S79" i="8"/>
  <c r="S75" i="8"/>
  <c r="S71" i="8"/>
  <c r="S74" i="8"/>
  <c r="S70" i="8"/>
  <c r="I275" i="13"/>
  <c r="P89" i="8"/>
  <c r="P93" i="8"/>
  <c r="P97" i="8"/>
  <c r="P101" i="8"/>
  <c r="P111" i="8"/>
  <c r="P115" i="8"/>
  <c r="P119" i="8"/>
  <c r="P123" i="8"/>
  <c r="P132" i="8"/>
  <c r="P136" i="8"/>
  <c r="P140" i="8"/>
  <c r="P144" i="8"/>
  <c r="P154" i="8"/>
  <c r="P158" i="8"/>
  <c r="P162" i="8"/>
  <c r="P166" i="8"/>
  <c r="P175" i="8"/>
  <c r="P179" i="8"/>
  <c r="P183" i="8"/>
  <c r="P187" i="8"/>
  <c r="P197" i="8"/>
  <c r="P201" i="8"/>
  <c r="P205" i="8"/>
  <c r="P267" i="8"/>
  <c r="P273" i="8"/>
  <c r="P211" i="8"/>
  <c r="P224" i="8"/>
  <c r="P232" i="8"/>
  <c r="P246" i="8"/>
  <c r="P212" i="8"/>
  <c r="P225" i="8"/>
  <c r="P233" i="8"/>
  <c r="P247" i="8"/>
  <c r="P252" i="8"/>
  <c r="P261" i="8"/>
  <c r="P269" i="8"/>
  <c r="P82" i="8"/>
  <c r="P79" i="8"/>
  <c r="P70" i="8"/>
  <c r="P71" i="8"/>
  <c r="P91" i="8"/>
  <c r="P95" i="8"/>
  <c r="P99" i="8"/>
  <c r="P103" i="8"/>
  <c r="P113" i="8"/>
  <c r="P117" i="8"/>
  <c r="P121" i="8"/>
  <c r="P125" i="8"/>
  <c r="P134" i="8"/>
  <c r="P138" i="8"/>
  <c r="P142" i="8"/>
  <c r="P146" i="8"/>
  <c r="P156" i="8"/>
  <c r="P160" i="8"/>
  <c r="P164" i="8"/>
  <c r="P168" i="8"/>
  <c r="P177" i="8"/>
  <c r="P181" i="8"/>
  <c r="P185" i="8"/>
  <c r="P189" i="8"/>
  <c r="P199" i="8"/>
  <c r="P203" i="8"/>
  <c r="P264" i="8"/>
  <c r="P270" i="8"/>
  <c r="P207" i="8"/>
  <c r="P220" i="8"/>
  <c r="P228" i="8"/>
  <c r="P242" i="8"/>
  <c r="P208" i="8"/>
  <c r="P221" i="8"/>
  <c r="P229" i="8"/>
  <c r="P243" i="8"/>
  <c r="P250" i="8"/>
  <c r="P254" i="8"/>
  <c r="P263" i="8"/>
  <c r="P275" i="8"/>
  <c r="P83" i="8"/>
  <c r="P74" i="8"/>
  <c r="P77" i="8"/>
  <c r="P75" i="8"/>
  <c r="G129" i="5"/>
  <c r="G172" i="5"/>
  <c r="G215" i="5"/>
  <c r="G258" i="5"/>
  <c r="H7" i="5"/>
  <c r="G50" i="5"/>
  <c r="G107" i="5"/>
  <c r="G19" i="5" s="1"/>
  <c r="G150" i="5"/>
  <c r="G193" i="5"/>
  <c r="G236" i="5"/>
  <c r="G279" i="5"/>
  <c r="H31" i="5"/>
  <c r="H35" i="5"/>
  <c r="H39" i="5"/>
  <c r="H30" i="5"/>
  <c r="H34" i="5"/>
  <c r="H38" i="5"/>
  <c r="H33" i="5"/>
  <c r="H37" i="5"/>
  <c r="H32" i="5"/>
  <c r="H36" i="5"/>
  <c r="H8" i="5"/>
  <c r="H49" i="5"/>
  <c r="H107" i="5"/>
  <c r="H19" i="5" s="1"/>
  <c r="H18" i="5" s="1"/>
  <c r="H29" i="5"/>
  <c r="H86" i="5"/>
  <c r="H12" i="5" s="1"/>
  <c r="H11" i="5" s="1"/>
  <c r="H9" i="5"/>
  <c r="H6" i="5"/>
  <c r="G23" i="5"/>
  <c r="G20" i="5"/>
  <c r="G21" i="5"/>
  <c r="G22" i="5"/>
  <c r="G49" i="5"/>
  <c r="F13" i="5"/>
  <c r="F14" i="5"/>
  <c r="F15" i="5"/>
  <c r="F16" i="5"/>
  <c r="G29" i="5"/>
  <c r="G12" i="5"/>
  <c r="G13" i="5"/>
  <c r="G14" i="5"/>
  <c r="G15" i="5"/>
  <c r="G16" i="5"/>
  <c r="F19" i="5"/>
  <c r="F20" i="5"/>
  <c r="F21" i="5"/>
  <c r="F22" i="5"/>
  <c r="F23" i="5"/>
  <c r="G7" i="5" l="1"/>
  <c r="G8" i="5"/>
  <c r="G6" i="5"/>
  <c r="F11" i="5"/>
  <c r="G9" i="5"/>
  <c r="H5" i="5"/>
  <c r="H4" i="5" s="1"/>
  <c r="G5" i="5"/>
  <c r="G11" i="5"/>
  <c r="G18" i="5"/>
  <c r="F18" i="5"/>
  <c r="F9" i="5"/>
  <c r="F7" i="5"/>
  <c r="F5" i="5"/>
  <c r="C9" i="9" s="1"/>
  <c r="F8" i="5"/>
  <c r="F6" i="5"/>
  <c r="AQ277" i="5"/>
  <c r="AQ191" i="5"/>
  <c r="AQ105" i="5"/>
  <c r="AQ213" i="5"/>
  <c r="AQ127" i="5"/>
  <c r="AQ43" i="5"/>
  <c r="AQ256" i="5"/>
  <c r="AQ84" i="5"/>
  <c r="G4" i="5" l="1"/>
  <c r="C13" i="9"/>
  <c r="C70" i="9" s="1"/>
  <c r="C12" i="9"/>
  <c r="C69" i="9" s="1"/>
  <c r="C11" i="9"/>
  <c r="C68" i="9" s="1"/>
  <c r="C10" i="9"/>
  <c r="C67" i="9" s="1"/>
  <c r="C66" i="9"/>
  <c r="C28" i="9"/>
  <c r="C47" i="9" s="1"/>
  <c r="N66" i="9"/>
  <c r="N9" i="9"/>
  <c r="AQ170" i="5"/>
  <c r="AQ148" i="5"/>
  <c r="AQ234" i="5"/>
  <c r="N12" i="9" l="1"/>
  <c r="N11" i="9"/>
  <c r="C32" i="9"/>
  <c r="C51" i="9" s="1"/>
  <c r="D51" i="9" s="1"/>
  <c r="H51" i="9" s="1"/>
  <c r="C30" i="9"/>
  <c r="C49" i="9" s="1"/>
  <c r="N49" i="9" s="1"/>
  <c r="N13" i="9"/>
  <c r="C14" i="9"/>
  <c r="D13" i="9" s="1"/>
  <c r="N10" i="9"/>
  <c r="C31" i="9"/>
  <c r="C50" i="9" s="1"/>
  <c r="D50" i="9" s="1"/>
  <c r="H50" i="9" s="1"/>
  <c r="C29" i="9"/>
  <c r="C48" i="9" s="1"/>
  <c r="N70" i="9"/>
  <c r="C89" i="9"/>
  <c r="N89" i="9" s="1"/>
  <c r="O89" i="9" s="1"/>
  <c r="S89" i="9" s="1"/>
  <c r="C88" i="9"/>
  <c r="C107" i="9" s="1"/>
  <c r="N69" i="9"/>
  <c r="O69" i="9" s="1"/>
  <c r="S69" i="9" s="1"/>
  <c r="N68" i="9"/>
  <c r="O68" i="9" s="1"/>
  <c r="S68" i="9" s="1"/>
  <c r="C87" i="9"/>
  <c r="C106" i="9" s="1"/>
  <c r="N67" i="9"/>
  <c r="C86" i="9"/>
  <c r="N86" i="9" s="1"/>
  <c r="O86" i="9" s="1"/>
  <c r="S86" i="9" s="1"/>
  <c r="C71" i="9"/>
  <c r="C85" i="9"/>
  <c r="D9" i="9"/>
  <c r="H9" i="9" s="1"/>
  <c r="H13" i="9"/>
  <c r="O11" i="9"/>
  <c r="S11" i="9" s="1"/>
  <c r="D68" i="9"/>
  <c r="H68" i="9" s="1"/>
  <c r="D69" i="9"/>
  <c r="H69" i="9" s="1"/>
  <c r="C108" i="9"/>
  <c r="D49" i="9"/>
  <c r="H49" i="9" s="1"/>
  <c r="N51" i="9"/>
  <c r="D47" i="9"/>
  <c r="N47" i="9"/>
  <c r="N48" i="9"/>
  <c r="O48" i="9" s="1"/>
  <c r="S48" i="9" s="1"/>
  <c r="O70" i="9"/>
  <c r="S70" i="9" s="1"/>
  <c r="D67" i="9"/>
  <c r="H67" i="9" s="1"/>
  <c r="O13" i="9"/>
  <c r="S13" i="9" s="1"/>
  <c r="D30" i="9"/>
  <c r="H30" i="9" s="1"/>
  <c r="N28" i="9"/>
  <c r="N32" i="9"/>
  <c r="O32" i="9" s="1"/>
  <c r="S32" i="9" s="1"/>
  <c r="O9" i="9"/>
  <c r="P9" i="9" s="1"/>
  <c r="D10" i="9"/>
  <c r="H10" i="9" s="1"/>
  <c r="N29" i="9"/>
  <c r="D29" i="9"/>
  <c r="H29" i="9" s="1"/>
  <c r="F4" i="5"/>
  <c r="AQ63" i="5"/>
  <c r="C105" i="9" l="1"/>
  <c r="N87" i="9"/>
  <c r="D87" i="9"/>
  <c r="H87" i="9" s="1"/>
  <c r="N71" i="9"/>
  <c r="O49" i="9"/>
  <c r="S49" i="9" s="1"/>
  <c r="N14" i="9"/>
  <c r="O29" i="9"/>
  <c r="S29" i="9" s="1"/>
  <c r="D32" i="9"/>
  <c r="H32" i="9" s="1"/>
  <c r="O10" i="9"/>
  <c r="S10" i="9" s="1"/>
  <c r="D31" i="9"/>
  <c r="H31" i="9" s="1"/>
  <c r="N30" i="9"/>
  <c r="O30" i="9" s="1"/>
  <c r="S30" i="9" s="1"/>
  <c r="D12" i="9"/>
  <c r="H12" i="9" s="1"/>
  <c r="O66" i="9"/>
  <c r="P66" i="9" s="1"/>
  <c r="D88" i="9"/>
  <c r="H88" i="9" s="1"/>
  <c r="D48" i="9"/>
  <c r="H48" i="9" s="1"/>
  <c r="C52" i="9"/>
  <c r="O51" i="9"/>
  <c r="S51" i="9" s="1"/>
  <c r="D86" i="9"/>
  <c r="H86" i="9" s="1"/>
  <c r="D66" i="9"/>
  <c r="H66" i="9" s="1"/>
  <c r="D89" i="9"/>
  <c r="H89" i="9" s="1"/>
  <c r="D70" i="9"/>
  <c r="H70" i="9" s="1"/>
  <c r="O87" i="9"/>
  <c r="S87" i="9" s="1"/>
  <c r="N50" i="9"/>
  <c r="O50" i="9" s="1"/>
  <c r="S50" i="9" s="1"/>
  <c r="D11" i="9"/>
  <c r="H11" i="9" s="1"/>
  <c r="D28" i="9"/>
  <c r="F28" i="9" s="1"/>
  <c r="I28" i="9" s="1"/>
  <c r="O12" i="9"/>
  <c r="S12" i="9" s="1"/>
  <c r="C33" i="9"/>
  <c r="N31" i="9"/>
  <c r="O31" i="9" s="1"/>
  <c r="S31" i="9" s="1"/>
  <c r="O67" i="9"/>
  <c r="S67" i="9" s="1"/>
  <c r="N88" i="9"/>
  <c r="O88" i="9" s="1"/>
  <c r="S88" i="9" s="1"/>
  <c r="C90" i="9"/>
  <c r="D85" i="9"/>
  <c r="F85" i="9" s="1"/>
  <c r="I85" i="9" s="1"/>
  <c r="F9" i="9"/>
  <c r="I9" i="9" s="1"/>
  <c r="N85" i="9"/>
  <c r="O85" i="9" s="1"/>
  <c r="E9" i="9"/>
  <c r="F10" i="9" s="1"/>
  <c r="I10" i="9" s="1"/>
  <c r="C104" i="9"/>
  <c r="D104" i="9" s="1"/>
  <c r="S66" i="9"/>
  <c r="O47" i="9"/>
  <c r="N106" i="9"/>
  <c r="O106" i="9" s="1"/>
  <c r="S106" i="9" s="1"/>
  <c r="D106" i="9"/>
  <c r="H106" i="9" s="1"/>
  <c r="D107" i="9"/>
  <c r="H107" i="9" s="1"/>
  <c r="N107" i="9"/>
  <c r="O107" i="9" s="1"/>
  <c r="S107" i="9" s="1"/>
  <c r="F47" i="9"/>
  <c r="I47" i="9" s="1"/>
  <c r="E47" i="9"/>
  <c r="H47" i="9"/>
  <c r="D105" i="9"/>
  <c r="H105" i="9" s="1"/>
  <c r="N105" i="9"/>
  <c r="O105" i="9" s="1"/>
  <c r="S105" i="9" s="1"/>
  <c r="N108" i="9"/>
  <c r="O108" i="9" s="1"/>
  <c r="S108" i="9" s="1"/>
  <c r="D108" i="9"/>
  <c r="H108" i="9" s="1"/>
  <c r="Q9" i="9"/>
  <c r="T9" i="9" s="1"/>
  <c r="S9" i="9"/>
  <c r="O28" i="9"/>
  <c r="E28" i="9" l="1"/>
  <c r="F29" i="9" s="1"/>
  <c r="I29" i="9" s="1"/>
  <c r="H28" i="9"/>
  <c r="F66" i="9"/>
  <c r="I66" i="9" s="1"/>
  <c r="Q66" i="9"/>
  <c r="T66" i="9" s="1"/>
  <c r="E66" i="9"/>
  <c r="F67" i="9" s="1"/>
  <c r="I67" i="9" s="1"/>
  <c r="N52" i="9"/>
  <c r="N33" i="9"/>
  <c r="C109" i="9"/>
  <c r="N90" i="9"/>
  <c r="H85" i="9"/>
  <c r="E85" i="9"/>
  <c r="E86" i="9" s="1"/>
  <c r="E10" i="9"/>
  <c r="E11" i="9" s="1"/>
  <c r="N104" i="9"/>
  <c r="O104" i="9" s="1"/>
  <c r="E48" i="9"/>
  <c r="F48" i="9"/>
  <c r="I48" i="9" s="1"/>
  <c r="S85" i="9"/>
  <c r="P85" i="9"/>
  <c r="Q85" i="9"/>
  <c r="T85" i="9" s="1"/>
  <c r="P67" i="9"/>
  <c r="Q67" i="9"/>
  <c r="T67" i="9" s="1"/>
  <c r="H104" i="9"/>
  <c r="E104" i="9"/>
  <c r="F104" i="9"/>
  <c r="I104" i="9" s="1"/>
  <c r="S47" i="9"/>
  <c r="P47" i="9"/>
  <c r="Q47" i="9"/>
  <c r="T47" i="9" s="1"/>
  <c r="P28" i="9"/>
  <c r="Q28" i="9"/>
  <c r="T28" i="9" s="1"/>
  <c r="S28" i="9"/>
  <c r="F11" i="9"/>
  <c r="I11" i="9" s="1"/>
  <c r="E29" i="9"/>
  <c r="P10" i="9"/>
  <c r="Q10" i="9"/>
  <c r="T10" i="9" s="1"/>
  <c r="E67" i="9" l="1"/>
  <c r="F68" i="9" s="1"/>
  <c r="I68" i="9" s="1"/>
  <c r="F86" i="9"/>
  <c r="I86" i="9" s="1"/>
  <c r="N109" i="9"/>
  <c r="P48" i="9"/>
  <c r="Q48" i="9"/>
  <c r="T48" i="9" s="1"/>
  <c r="Q68" i="9"/>
  <c r="T68" i="9" s="1"/>
  <c r="P68" i="9"/>
  <c r="P86" i="9"/>
  <c r="Q86" i="9"/>
  <c r="T86" i="9" s="1"/>
  <c r="E105" i="9"/>
  <c r="F105" i="9"/>
  <c r="I105" i="9" s="1"/>
  <c r="F87" i="9"/>
  <c r="I87" i="9" s="1"/>
  <c r="E87" i="9"/>
  <c r="P104" i="9"/>
  <c r="Q104" i="9"/>
  <c r="T104" i="9" s="1"/>
  <c r="S104" i="9"/>
  <c r="F49" i="9"/>
  <c r="I49" i="9" s="1"/>
  <c r="E49" i="9"/>
  <c r="P11" i="9"/>
  <c r="Q11" i="9"/>
  <c r="T11" i="9" s="1"/>
  <c r="E30" i="9"/>
  <c r="F30" i="9"/>
  <c r="I30" i="9" s="1"/>
  <c r="E12" i="9"/>
  <c r="F12" i="9"/>
  <c r="I12" i="9" s="1"/>
  <c r="P29" i="9"/>
  <c r="Q29" i="9"/>
  <c r="T29" i="9" s="1"/>
  <c r="E68" i="9" l="1"/>
  <c r="E69" i="9" s="1"/>
  <c r="E88" i="9"/>
  <c r="F88" i="9"/>
  <c r="I88" i="9" s="1"/>
  <c r="Q69" i="9"/>
  <c r="T69" i="9" s="1"/>
  <c r="P69" i="9"/>
  <c r="E50" i="9"/>
  <c r="F50" i="9"/>
  <c r="I50" i="9" s="1"/>
  <c r="P105" i="9"/>
  <c r="Q105" i="9"/>
  <c r="T105" i="9" s="1"/>
  <c r="E106" i="9"/>
  <c r="F106" i="9"/>
  <c r="I106" i="9" s="1"/>
  <c r="P87" i="9"/>
  <c r="Q87" i="9"/>
  <c r="T87" i="9" s="1"/>
  <c r="Q49" i="9"/>
  <c r="T49" i="9" s="1"/>
  <c r="P49" i="9"/>
  <c r="P30" i="9"/>
  <c r="Q30" i="9"/>
  <c r="T30" i="9" s="1"/>
  <c r="F13" i="9"/>
  <c r="I13" i="9" s="1"/>
  <c r="E13" i="9"/>
  <c r="E31" i="9"/>
  <c r="F31" i="9"/>
  <c r="I31" i="9" s="1"/>
  <c r="P12" i="9"/>
  <c r="Q12" i="9"/>
  <c r="T12" i="9" s="1"/>
  <c r="F69" i="9" l="1"/>
  <c r="I69" i="9" s="1"/>
  <c r="P50" i="9"/>
  <c r="Q50" i="9"/>
  <c r="T50" i="9" s="1"/>
  <c r="Q70" i="9"/>
  <c r="T70" i="9" s="1"/>
  <c r="P70" i="9"/>
  <c r="P88" i="9"/>
  <c r="Q88" i="9"/>
  <c r="T88" i="9" s="1"/>
  <c r="E107" i="9"/>
  <c r="F107" i="9"/>
  <c r="I107" i="9" s="1"/>
  <c r="P106" i="9"/>
  <c r="Q106" i="9"/>
  <c r="T106" i="9" s="1"/>
  <c r="F51" i="9"/>
  <c r="I51" i="9" s="1"/>
  <c r="E51" i="9"/>
  <c r="F70" i="9"/>
  <c r="I70" i="9" s="1"/>
  <c r="E70" i="9"/>
  <c r="E89" i="9"/>
  <c r="F89" i="9"/>
  <c r="I89" i="9" s="1"/>
  <c r="Q13" i="9"/>
  <c r="T13" i="9" s="1"/>
  <c r="P13" i="9"/>
  <c r="E32" i="9"/>
  <c r="F32" i="9"/>
  <c r="I32" i="9" s="1"/>
  <c r="P31" i="9"/>
  <c r="Q31" i="9"/>
  <c r="T31" i="9" s="1"/>
  <c r="P107" i="9" l="1"/>
  <c r="Q107" i="9"/>
  <c r="T107" i="9" s="1"/>
  <c r="E108" i="9"/>
  <c r="F108" i="9"/>
  <c r="I108" i="9" s="1"/>
  <c r="P89" i="9"/>
  <c r="Q89" i="9"/>
  <c r="T89" i="9" s="1"/>
  <c r="P51" i="9"/>
  <c r="Q51" i="9"/>
  <c r="T51" i="9" s="1"/>
  <c r="P32" i="9"/>
  <c r="Q32" i="9"/>
  <c r="T32" i="9" s="1"/>
  <c r="P108" i="9" l="1"/>
  <c r="Q108" i="9"/>
  <c r="T108" i="9" s="1"/>
  <c r="P84" i="5"/>
  <c r="AI82" i="5"/>
  <c r="P73" i="5"/>
  <c r="AF74" i="5"/>
  <c r="AG77" i="5"/>
  <c r="AA78" i="5"/>
  <c r="O82" i="5"/>
  <c r="J71" i="5"/>
  <c r="I91" i="5"/>
  <c r="K80" i="5"/>
  <c r="X79" i="5"/>
  <c r="R91" i="5"/>
  <c r="AM75" i="5"/>
  <c r="AM77" i="5"/>
  <c r="AM91" i="5"/>
  <c r="J78" i="5"/>
  <c r="AD73" i="5"/>
  <c r="X106" i="5"/>
  <c r="P83" i="5"/>
  <c r="AJ72" i="5"/>
  <c r="O106" i="5"/>
  <c r="AI71" i="5"/>
  <c r="AL82" i="5"/>
  <c r="AG91" i="5"/>
  <c r="AI83" i="5"/>
  <c r="U80" i="5"/>
  <c r="M80" i="5"/>
  <c r="AJ79" i="5"/>
  <c r="O84" i="5"/>
  <c r="O80" i="5"/>
  <c r="AL73" i="5"/>
  <c r="AC74" i="5"/>
  <c r="L71" i="5"/>
  <c r="AI74" i="5"/>
  <c r="I74" i="5"/>
  <c r="T71" i="5"/>
  <c r="AI78" i="5"/>
  <c r="N78" i="5"/>
  <c r="L79" i="5"/>
  <c r="M81" i="5"/>
  <c r="N75" i="5"/>
  <c r="AJ81" i="5"/>
  <c r="N80" i="5"/>
  <c r="AD84" i="5"/>
  <c r="R75" i="5"/>
  <c r="K75" i="5"/>
  <c r="R71" i="5"/>
  <c r="Q73" i="5"/>
  <c r="AJ82" i="5"/>
  <c r="U82" i="5"/>
  <c r="AJ74" i="5"/>
  <c r="W91" i="5"/>
  <c r="AF76" i="5"/>
  <c r="T84" i="5"/>
  <c r="T80" i="5"/>
  <c r="AM84" i="5"/>
  <c r="AG70" i="5"/>
  <c r="AL80" i="5"/>
  <c r="T82" i="5"/>
  <c r="J83" i="5"/>
  <c r="AG79" i="5"/>
  <c r="AC80" i="5"/>
  <c r="M82" i="5"/>
  <c r="X73" i="5"/>
  <c r="AG84" i="5"/>
  <c r="AI91" i="5"/>
  <c r="K83" i="5"/>
  <c r="AI85" i="5"/>
  <c r="U81" i="5"/>
  <c r="N91" i="5"/>
  <c r="P76" i="5"/>
  <c r="W74" i="5"/>
  <c r="L81" i="5"/>
  <c r="Z91" i="5"/>
  <c r="N74" i="5"/>
  <c r="AF71" i="5"/>
  <c r="AG75" i="5"/>
  <c r="AD83" i="5"/>
  <c r="R80" i="5"/>
  <c r="P77" i="5"/>
  <c r="AD74" i="5"/>
  <c r="J81" i="5"/>
  <c r="AD80" i="5"/>
  <c r="AA82" i="5"/>
  <c r="K71" i="5"/>
  <c r="K73" i="5"/>
  <c r="U76" i="5"/>
  <c r="L91" i="5"/>
  <c r="AF82" i="5"/>
  <c r="AF78" i="5"/>
  <c r="L77" i="5"/>
  <c r="L73" i="5"/>
  <c r="AA106" i="5"/>
  <c r="AI84" i="5"/>
  <c r="AI80" i="5"/>
  <c r="N73" i="5"/>
  <c r="U74" i="5"/>
  <c r="AC84" i="5"/>
  <c r="AL85" i="5"/>
  <c r="X91" i="5"/>
  <c r="AJ85" i="5"/>
  <c r="L84" i="5"/>
  <c r="AM82" i="5"/>
  <c r="J80" i="5"/>
  <c r="AJ76" i="5"/>
  <c r="O91" i="5"/>
  <c r="L75" i="5"/>
  <c r="I84" i="5"/>
  <c r="R84" i="5"/>
  <c r="I71" i="5"/>
  <c r="AF80" i="5"/>
  <c r="AA71" i="5"/>
  <c r="P91" i="5"/>
  <c r="AD78" i="5"/>
  <c r="M73" i="5"/>
  <c r="AA76" i="5"/>
  <c r="Q82" i="5"/>
  <c r="K77" i="5"/>
  <c r="AA80" i="5"/>
  <c r="K78" i="5"/>
  <c r="U72" i="5"/>
  <c r="Z106" i="5"/>
  <c r="AC83" i="5"/>
  <c r="L78" i="5"/>
  <c r="U71" i="5"/>
  <c r="L80" i="5"/>
  <c r="J82" i="5"/>
  <c r="M83" i="5"/>
  <c r="AA77" i="5"/>
  <c r="N82" i="5"/>
  <c r="AD76" i="5"/>
  <c r="Q84" i="5"/>
  <c r="Q80" i="5"/>
  <c r="AG80" i="5"/>
  <c r="AD82" i="5"/>
  <c r="M84" i="5"/>
  <c r="K81" i="5"/>
  <c r="N83" i="5"/>
  <c r="AI81" i="5"/>
  <c r="I75" i="5"/>
  <c r="AI106" i="5"/>
  <c r="W84" i="5"/>
  <c r="AF84" i="5"/>
  <c r="N84" i="5"/>
  <c r="AI76" i="5"/>
  <c r="R82" i="5"/>
  <c r="AL71" i="5"/>
  <c r="AM73" i="5"/>
  <c r="R76" i="5"/>
  <c r="AA72" i="5"/>
  <c r="AA84" i="5"/>
  <c r="K74" i="5"/>
  <c r="R73" i="5"/>
  <c r="U83" i="5"/>
  <c r="AJ71" i="5"/>
  <c r="M85" i="5"/>
  <c r="J74" i="5"/>
  <c r="AC71" i="5"/>
  <c r="P75" i="5"/>
  <c r="P81" i="5"/>
  <c r="AI77" i="5"/>
  <c r="AD85" i="5"/>
  <c r="AJ83" i="5"/>
  <c r="Q71" i="5"/>
  <c r="AC85" i="5"/>
  <c r="X84" i="5"/>
  <c r="X80" i="5"/>
  <c r="R81" i="5"/>
  <c r="M76" i="5"/>
  <c r="AC82" i="5"/>
  <c r="N77" i="5"/>
  <c r="O83" i="5"/>
  <c r="AG73" i="5"/>
  <c r="W106" i="5"/>
  <c r="R77" i="5"/>
  <c r="U85" i="5"/>
  <c r="X82" i="5"/>
  <c r="P82" i="5"/>
  <c r="J84" i="5"/>
  <c r="AJ80" i="5"/>
  <c r="AI72" i="5"/>
  <c r="N72" i="5"/>
  <c r="AF91" i="5"/>
  <c r="AJ78" i="5"/>
  <c r="Z75" i="5"/>
  <c r="P72" i="5"/>
  <c r="X77" i="5"/>
  <c r="N76" i="5"/>
  <c r="AC76" i="5"/>
  <c r="M77" i="5"/>
  <c r="M106" i="5"/>
  <c r="AG106" i="5"/>
  <c r="O78" i="5"/>
  <c r="K84" i="5"/>
  <c r="U78" i="5"/>
  <c r="AD72" i="5"/>
  <c r="Z78" i="5"/>
  <c r="AF72" i="5"/>
  <c r="L76" i="5"/>
  <c r="R85" i="5"/>
  <c r="X72" i="5"/>
  <c r="L82" i="5"/>
  <c r="AL106" i="5"/>
  <c r="AD81" i="5"/>
  <c r="Z79" i="5"/>
  <c r="P80" i="5"/>
  <c r="J79" i="5"/>
  <c r="AM74" i="5"/>
  <c r="U84" i="5"/>
  <c r="AM71" i="5"/>
  <c r="AG82" i="5"/>
  <c r="AJ84" i="5"/>
  <c r="J76" i="5"/>
  <c r="M75" i="5"/>
  <c r="M71" i="5"/>
  <c r="T78" i="5"/>
  <c r="O77" i="5"/>
  <c r="J85" i="5"/>
  <c r="I82" i="5"/>
  <c r="AG71" i="5"/>
  <c r="AA79" i="5"/>
  <c r="AM80" i="5"/>
  <c r="AL74" i="5"/>
  <c r="T77" i="5"/>
  <c r="W72" i="5"/>
  <c r="M74" i="5"/>
  <c r="U79" i="5"/>
  <c r="U91" i="5"/>
  <c r="X83" i="5"/>
  <c r="K70" i="5"/>
  <c r="O79" i="5"/>
  <c r="AG83" i="5"/>
  <c r="AL70" i="5"/>
  <c r="W77" i="5"/>
  <c r="T83" i="5"/>
  <c r="I80" i="5"/>
  <c r="X78" i="5"/>
  <c r="Q81" i="5"/>
  <c r="AC106" i="5"/>
  <c r="J72" i="5"/>
  <c r="U106" i="5"/>
  <c r="AD77" i="5"/>
  <c r="P78" i="5"/>
  <c r="J75" i="5"/>
  <c r="AG74" i="5"/>
  <c r="P106" i="5"/>
  <c r="X81" i="5"/>
  <c r="P70" i="5"/>
  <c r="AF83" i="5"/>
  <c r="Z73" i="5"/>
  <c r="Q85" i="5"/>
  <c r="M72" i="5"/>
  <c r="AC73" i="5"/>
  <c r="AF73" i="5"/>
  <c r="AC78" i="5"/>
  <c r="T73" i="5"/>
  <c r="Q83" i="5"/>
  <c r="Q79" i="5"/>
  <c r="AI79" i="5"/>
  <c r="O81" i="5"/>
  <c r="AF85" i="5"/>
  <c r="Q75" i="5"/>
  <c r="AM106" i="5"/>
  <c r="AF106" i="5"/>
  <c r="K106" i="5"/>
  <c r="T76" i="5"/>
  <c r="AD71" i="5"/>
  <c r="AF75" i="5"/>
  <c r="N79" i="5"/>
  <c r="W82" i="5"/>
  <c r="AC77" i="5"/>
  <c r="X75" i="5"/>
  <c r="W70" i="5"/>
  <c r="AI73" i="5"/>
  <c r="T79" i="5"/>
  <c r="I85" i="5"/>
  <c r="Q72" i="5"/>
  <c r="K72" i="5"/>
  <c r="Z76" i="5"/>
  <c r="AJ73" i="5"/>
  <c r="R74" i="5"/>
  <c r="Q78" i="5"/>
  <c r="N81" i="5"/>
  <c r="AF79" i="5"/>
  <c r="AL78" i="5"/>
  <c r="W71" i="5"/>
  <c r="L72" i="5"/>
  <c r="T81" i="5"/>
  <c r="AA83" i="5"/>
  <c r="K91" i="5"/>
  <c r="AA74" i="5"/>
  <c r="L106" i="5"/>
  <c r="Z74" i="5"/>
  <c r="AD79" i="5"/>
  <c r="T74" i="5"/>
  <c r="AA85" i="5"/>
  <c r="J106" i="5"/>
  <c r="W80" i="5"/>
  <c r="Q76" i="5"/>
  <c r="AL81" i="5"/>
  <c r="X70" i="5"/>
  <c r="T85" i="5"/>
  <c r="AI70" i="5"/>
  <c r="T72" i="5"/>
  <c r="I83" i="5"/>
  <c r="J77" i="5"/>
  <c r="M91" i="5"/>
  <c r="AM72" i="5"/>
  <c r="AM85" i="5"/>
  <c r="P85" i="5"/>
  <c r="AL91" i="5"/>
  <c r="N85" i="5"/>
  <c r="AL84" i="5"/>
  <c r="N71" i="5"/>
  <c r="AA81" i="5"/>
  <c r="AD91" i="5"/>
  <c r="AL83" i="5"/>
  <c r="AM83" i="5"/>
  <c r="W78" i="5"/>
  <c r="AL75" i="5"/>
  <c r="Z83" i="5"/>
  <c r="U70" i="5"/>
  <c r="I73" i="5"/>
  <c r="I70" i="5"/>
  <c r="Z84" i="5"/>
  <c r="AF81" i="5"/>
  <c r="M79" i="5"/>
  <c r="Z82" i="5"/>
  <c r="AA73" i="5"/>
  <c r="Z70" i="5"/>
  <c r="M78" i="5"/>
  <c r="X74" i="5"/>
  <c r="K79" i="5"/>
  <c r="AG81" i="5"/>
  <c r="K85" i="5"/>
  <c r="O71" i="5"/>
  <c r="R106" i="5"/>
  <c r="X71" i="5"/>
  <c r="R79" i="5"/>
  <c r="Z72" i="5"/>
  <c r="K76" i="5"/>
  <c r="AI75" i="5"/>
  <c r="U75" i="5"/>
  <c r="AD70" i="5"/>
  <c r="AL77" i="5"/>
  <c r="W79" i="5"/>
  <c r="AC72" i="5"/>
  <c r="Z85" i="5"/>
  <c r="K82" i="5"/>
  <c r="U73" i="5"/>
  <c r="T75" i="5"/>
  <c r="AJ77" i="5"/>
  <c r="P79" i="5"/>
  <c r="W75" i="5"/>
  <c r="L85" i="5"/>
  <c r="O85" i="5"/>
  <c r="O70" i="5"/>
  <c r="R72" i="5"/>
  <c r="Z80" i="5"/>
  <c r="AC75" i="5"/>
  <c r="AL76" i="5"/>
  <c r="I79" i="5"/>
  <c r="I81" i="5"/>
  <c r="AC91" i="5"/>
  <c r="W73" i="5"/>
  <c r="AM78" i="5"/>
  <c r="AF77" i="5"/>
  <c r="W76" i="5"/>
  <c r="AD75" i="5"/>
  <c r="AC79" i="5"/>
  <c r="AA91" i="5"/>
  <c r="X85" i="5"/>
  <c r="W83" i="5"/>
  <c r="O75" i="5"/>
  <c r="AJ91" i="5"/>
  <c r="Q70" i="5"/>
  <c r="R78" i="5"/>
  <c r="P71" i="5"/>
  <c r="P74" i="5"/>
  <c r="Q106" i="5"/>
  <c r="Z71" i="5"/>
  <c r="O73" i="5"/>
  <c r="AG78" i="5"/>
  <c r="T70" i="5"/>
  <c r="Q77" i="5"/>
  <c r="J70" i="5"/>
  <c r="L74" i="5"/>
  <c r="AM70" i="5"/>
  <c r="AL79" i="5"/>
  <c r="I78" i="5"/>
  <c r="AL72" i="5"/>
  <c r="T91" i="5"/>
  <c r="AA75" i="5"/>
  <c r="AD106" i="5"/>
  <c r="AM81" i="5"/>
  <c r="AJ106" i="5"/>
  <c r="O74" i="5"/>
  <c r="AC70" i="5"/>
  <c r="I72" i="5"/>
  <c r="O76" i="5"/>
  <c r="Z81" i="5"/>
  <c r="W81" i="5"/>
  <c r="W85" i="5"/>
  <c r="I76" i="5"/>
  <c r="AF70" i="5"/>
  <c r="Z77" i="5"/>
  <c r="Q91" i="5"/>
  <c r="L101" i="5"/>
  <c r="L70" i="5"/>
  <c r="AA70" i="5"/>
  <c r="N70" i="5"/>
  <c r="X76" i="5"/>
  <c r="R83" i="5"/>
  <c r="Q74" i="5"/>
  <c r="AC81" i="5"/>
  <c r="R70" i="5"/>
  <c r="AJ70" i="5"/>
  <c r="N106" i="5"/>
  <c r="J91" i="5"/>
  <c r="AM76" i="5"/>
  <c r="T106" i="5"/>
  <c r="O72" i="5"/>
  <c r="L83" i="5"/>
  <c r="M70" i="5"/>
  <c r="I77" i="5"/>
  <c r="U77" i="5"/>
  <c r="AG72" i="5"/>
  <c r="AG85" i="5"/>
  <c r="AJ75" i="5"/>
  <c r="AG76" i="5"/>
  <c r="J73" i="5"/>
  <c r="AM79" i="5"/>
  <c r="AL105" i="5"/>
  <c r="T96" i="5"/>
  <c r="AJ92" i="5"/>
  <c r="AG104" i="5"/>
  <c r="M99" i="5"/>
  <c r="AC96" i="5"/>
  <c r="J99" i="5"/>
  <c r="AA97" i="5"/>
  <c r="AI99" i="5"/>
  <c r="Z93" i="5"/>
  <c r="W104" i="5"/>
  <c r="AM102" i="5"/>
  <c r="AM105" i="5"/>
  <c r="AD94" i="5"/>
  <c r="AJ99" i="5"/>
  <c r="AC99" i="5"/>
  <c r="AJ101" i="5"/>
  <c r="AF103" i="5"/>
  <c r="AI92" i="5"/>
  <c r="AF93" i="5"/>
  <c r="AL95" i="5"/>
  <c r="AL98" i="5"/>
  <c r="W101" i="5"/>
  <c r="AL92" i="5"/>
  <c r="P98" i="5"/>
  <c r="N99" i="5"/>
  <c r="AA101" i="5"/>
  <c r="Z102" i="5"/>
  <c r="AA104" i="5"/>
  <c r="P96" i="5"/>
  <c r="AA103" i="5"/>
  <c r="M92" i="5"/>
  <c r="I100" i="5"/>
  <c r="R101" i="5"/>
  <c r="X100" i="5"/>
  <c r="Z105" i="5"/>
  <c r="AI96" i="5"/>
  <c r="U105" i="5"/>
  <c r="R96" i="5"/>
  <c r="W105" i="5"/>
  <c r="L105" i="5"/>
  <c r="AA96" i="5"/>
  <c r="O96" i="5"/>
  <c r="K101" i="5"/>
  <c r="I97" i="5"/>
  <c r="K97" i="5"/>
  <c r="AD93" i="5"/>
  <c r="AM98" i="5"/>
  <c r="M105" i="5"/>
  <c r="M95" i="5"/>
  <c r="O102" i="5"/>
  <c r="X92" i="5"/>
  <c r="AA105" i="5"/>
  <c r="J102" i="5"/>
  <c r="AG95" i="5"/>
  <c r="K103" i="5"/>
  <c r="AD102" i="5"/>
  <c r="AA94" i="5"/>
  <c r="AD97" i="5"/>
  <c r="T93" i="5"/>
  <c r="I99" i="5"/>
  <c r="AG101" i="5"/>
  <c r="U99" i="5"/>
  <c r="AI100" i="5"/>
  <c r="J94" i="5"/>
  <c r="M102" i="5"/>
  <c r="AG97" i="5"/>
  <c r="L92" i="5"/>
  <c r="AA98" i="5"/>
  <c r="AM97" i="5"/>
  <c r="N97" i="5"/>
  <c r="AM100" i="5"/>
  <c r="AL97" i="5"/>
  <c r="O97" i="5"/>
  <c r="AC92" i="5"/>
  <c r="AD98" i="5"/>
  <c r="M96" i="5"/>
  <c r="X101" i="5"/>
  <c r="W95" i="5"/>
  <c r="L95" i="5"/>
  <c r="Z101" i="5"/>
  <c r="Z104" i="5"/>
  <c r="AF98" i="5"/>
  <c r="K96" i="5"/>
  <c r="I102" i="5"/>
  <c r="AI101" i="5"/>
  <c r="N96" i="5"/>
  <c r="M101" i="5"/>
  <c r="T94" i="5"/>
  <c r="AC97" i="5"/>
  <c r="AC102" i="5"/>
  <c r="AG98" i="5"/>
  <c r="P103" i="5"/>
  <c r="AJ96" i="5"/>
  <c r="U92" i="5"/>
  <c r="W97" i="5"/>
  <c r="L99" i="5"/>
  <c r="I101" i="5"/>
  <c r="T105" i="5"/>
  <c r="X99" i="5"/>
  <c r="N102" i="5"/>
  <c r="K100" i="5"/>
  <c r="AD96" i="5"/>
  <c r="AM95" i="5"/>
  <c r="AL100" i="5"/>
  <c r="AD101" i="5"/>
  <c r="K104" i="5"/>
  <c r="M103" i="5"/>
  <c r="AL94" i="5"/>
  <c r="X94" i="5"/>
  <c r="I92" i="5"/>
  <c r="P92" i="5"/>
  <c r="Z98" i="5"/>
  <c r="P104" i="5"/>
  <c r="AI98" i="5"/>
  <c r="J100" i="5"/>
  <c r="K94" i="5"/>
  <c r="AI94" i="5"/>
  <c r="AL99" i="5"/>
  <c r="P100" i="5"/>
  <c r="W100" i="5"/>
  <c r="AC101" i="5"/>
  <c r="AJ104" i="5"/>
  <c r="AJ94" i="5"/>
  <c r="T99" i="5"/>
  <c r="O103" i="5"/>
  <c r="O93" i="5"/>
  <c r="Z94" i="5"/>
  <c r="J95" i="5"/>
  <c r="N94" i="5"/>
  <c r="AJ100" i="5"/>
  <c r="O98" i="5"/>
  <c r="AG100" i="5"/>
  <c r="J101" i="5"/>
  <c r="J104" i="5"/>
  <c r="AL102" i="5"/>
  <c r="X96" i="5"/>
  <c r="T98" i="5"/>
  <c r="U95" i="5"/>
  <c r="U98" i="5"/>
  <c r="L104" i="5"/>
  <c r="X93" i="5"/>
  <c r="X95" i="5"/>
  <c r="T95" i="5"/>
  <c r="X98" i="5"/>
  <c r="O95" i="5"/>
  <c r="W99" i="5"/>
  <c r="U101" i="5"/>
  <c r="O101" i="5"/>
  <c r="K99" i="5"/>
  <c r="AG93" i="5"/>
  <c r="AI102" i="5"/>
  <c r="P95" i="5"/>
  <c r="U96" i="5"/>
  <c r="T103" i="5"/>
  <c r="J105" i="5"/>
  <c r="AI105" i="5"/>
  <c r="I105" i="5"/>
  <c r="AM101" i="5"/>
  <c r="N101" i="5"/>
  <c r="AM104" i="5"/>
  <c r="AL101" i="5"/>
  <c r="AD100" i="5"/>
  <c r="AG92" i="5"/>
  <c r="X97" i="5"/>
  <c r="L97" i="5"/>
  <c r="R105" i="5"/>
  <c r="Q105" i="5"/>
  <c r="X104" i="5"/>
  <c r="Z95" i="5"/>
  <c r="AF105" i="5"/>
  <c r="AC105" i="5"/>
  <c r="AF96" i="5"/>
  <c r="AF99" i="5"/>
  <c r="T102" i="5"/>
  <c r="T92" i="5"/>
  <c r="O92" i="5"/>
  <c r="I95" i="5"/>
  <c r="Z92" i="5"/>
  <c r="J93" i="5"/>
  <c r="P97" i="5"/>
  <c r="R104" i="5"/>
  <c r="Q104" i="5"/>
  <c r="T104" i="5"/>
  <c r="O94" i="5"/>
  <c r="AD105" i="5"/>
  <c r="AL103" i="5"/>
  <c r="AC95" i="5"/>
  <c r="P94" i="5"/>
  <c r="AF94" i="5"/>
  <c r="R94" i="5"/>
  <c r="M104" i="5"/>
  <c r="M94" i="5"/>
  <c r="J97" i="5"/>
  <c r="Q93" i="5"/>
  <c r="M93" i="5"/>
  <c r="AD95" i="5"/>
  <c r="P93" i="5"/>
  <c r="AC100" i="5"/>
  <c r="AM94" i="5"/>
  <c r="AG96" i="5"/>
  <c r="L103" i="5"/>
  <c r="N105" i="5"/>
  <c r="R100" i="5"/>
  <c r="AF100" i="5"/>
  <c r="AM96" i="5"/>
  <c r="R92" i="5"/>
  <c r="L98" i="5"/>
  <c r="AA95" i="5"/>
  <c r="Z97" i="5"/>
  <c r="R103" i="5"/>
  <c r="AF102" i="5"/>
  <c r="AF92" i="5"/>
  <c r="P99" i="5"/>
  <c r="AG94" i="5"/>
  <c r="AM99" i="5"/>
  <c r="W102" i="5"/>
  <c r="U102" i="5"/>
  <c r="Q92" i="5"/>
  <c r="Q99" i="5"/>
  <c r="Q102" i="5"/>
  <c r="AF101" i="5"/>
  <c r="Q95" i="5"/>
  <c r="Q98" i="5"/>
  <c r="M98" i="5"/>
  <c r="I93" i="5"/>
  <c r="O104" i="5"/>
  <c r="AI104" i="5"/>
  <c r="J98" i="5"/>
  <c r="AM103" i="5"/>
  <c r="W92" i="5"/>
  <c r="N95" i="5"/>
  <c r="K102" i="5"/>
  <c r="I96" i="5"/>
  <c r="K93" i="5"/>
  <c r="AI97" i="5"/>
  <c r="I98" i="5"/>
  <c r="P105" i="5"/>
  <c r="AG103" i="5"/>
  <c r="U104" i="5"/>
  <c r="AJ97" i="5"/>
  <c r="AI103" i="5"/>
  <c r="AC98" i="5"/>
  <c r="N100" i="5"/>
  <c r="AD92" i="5"/>
  <c r="R98" i="5"/>
  <c r="AI95" i="5"/>
  <c r="T101" i="5"/>
  <c r="N103" i="5"/>
  <c r="K105" i="5"/>
  <c r="L93" i="5"/>
  <c r="R102" i="5"/>
  <c r="O99" i="5"/>
  <c r="AA92" i="5"/>
  <c r="Q94" i="5"/>
  <c r="W98" i="5"/>
  <c r="AD104" i="5"/>
  <c r="O105" i="5"/>
  <c r="AC94" i="5"/>
  <c r="AG102" i="5"/>
  <c r="AM93" i="5"/>
  <c r="R97" i="5"/>
  <c r="AJ102" i="5"/>
  <c r="X105" i="5"/>
  <c r="K98" i="5"/>
  <c r="U93" i="5"/>
  <c r="W94" i="5"/>
  <c r="Z103" i="5"/>
  <c r="P101" i="5"/>
  <c r="AM92" i="5"/>
  <c r="U94" i="5"/>
  <c r="X103" i="5"/>
  <c r="Q103" i="5"/>
  <c r="U97" i="5"/>
  <c r="AD99" i="5"/>
  <c r="N93" i="5"/>
  <c r="Z96" i="5"/>
  <c r="AI93" i="5"/>
  <c r="AG105" i="5"/>
  <c r="L102" i="5"/>
  <c r="R93" i="5"/>
  <c r="M100" i="5"/>
  <c r="N104" i="5"/>
  <c r="P102" i="5"/>
  <c r="J103" i="5"/>
  <c r="R95" i="5"/>
  <c r="I104" i="5"/>
  <c r="I103" i="5"/>
  <c r="AA93" i="5"/>
  <c r="K95" i="5"/>
  <c r="U103" i="5"/>
  <c r="Z99" i="5"/>
  <c r="Z100" i="5"/>
  <c r="W96" i="5"/>
  <c r="Q96" i="5"/>
  <c r="AJ98" i="5"/>
  <c r="J92" i="5"/>
  <c r="AF95" i="5"/>
  <c r="R99" i="5"/>
  <c r="J96" i="5"/>
  <c r="AJ105" i="5"/>
  <c r="AJ95" i="5"/>
  <c r="U100" i="5"/>
  <c r="T97" i="5"/>
  <c r="AF97" i="5"/>
  <c r="AC103" i="5"/>
  <c r="AG99" i="5"/>
  <c r="L94" i="5"/>
  <c r="AC93" i="5"/>
  <c r="AL104" i="5"/>
  <c r="I94" i="5"/>
  <c r="N98" i="5"/>
  <c r="L96" i="5"/>
  <c r="AD103" i="5"/>
  <c r="M97" i="5"/>
  <c r="W103" i="5"/>
  <c r="K92" i="5"/>
  <c r="L100" i="5"/>
  <c r="AF104" i="5"/>
  <c r="Q97" i="5"/>
  <c r="AC104" i="5"/>
  <c r="N92" i="5"/>
  <c r="Q101" i="5"/>
  <c r="W93" i="5"/>
  <c r="AL93" i="5"/>
  <c r="Q100" i="5"/>
  <c r="AL96" i="5"/>
  <c r="AJ103" i="5"/>
  <c r="AJ93" i="5"/>
  <c r="AA102" i="5"/>
  <c r="O100" i="5"/>
  <c r="X102" i="5"/>
  <c r="AA100" i="5"/>
  <c r="AA99" i="5"/>
  <c r="T100" i="5"/>
  <c r="K192" i="5"/>
  <c r="AM128" i="5"/>
  <c r="AJ192" i="5"/>
  <c r="X128" i="5"/>
  <c r="AD209" i="5"/>
  <c r="Z148" i="5"/>
  <c r="X227" i="5"/>
  <c r="P145" i="5"/>
  <c r="AM146" i="5"/>
  <c r="P146" i="5"/>
  <c r="Q146" i="5"/>
  <c r="AG146" i="5"/>
  <c r="AF207" i="5"/>
  <c r="I210" i="5"/>
  <c r="J221" i="5"/>
  <c r="AC257" i="5"/>
  <c r="W146" i="5"/>
  <c r="Q149" i="5"/>
  <c r="O128" i="5"/>
  <c r="O149" i="5"/>
  <c r="AL209" i="5"/>
  <c r="U208" i="5"/>
  <c r="K225" i="5"/>
  <c r="AJ171" i="5"/>
  <c r="AA192" i="5"/>
  <c r="AF257" i="5"/>
  <c r="R257" i="5"/>
  <c r="AL149" i="5"/>
  <c r="I209" i="5"/>
  <c r="J265" i="5"/>
  <c r="AD225" i="5"/>
  <c r="M146" i="5"/>
  <c r="U147" i="5"/>
  <c r="Q128" i="5"/>
  <c r="Z147" i="5"/>
  <c r="R128" i="5"/>
  <c r="Z207" i="5"/>
  <c r="AC273" i="5"/>
  <c r="AI225" i="5"/>
  <c r="AA146" i="5"/>
  <c r="U146" i="5"/>
  <c r="J128" i="5"/>
  <c r="M257" i="5"/>
  <c r="AL147" i="5"/>
  <c r="W148" i="5"/>
  <c r="AJ232" i="5"/>
  <c r="I223" i="5"/>
  <c r="AA149" i="5"/>
  <c r="Z192" i="5"/>
  <c r="AI128" i="5"/>
  <c r="AD148" i="5"/>
  <c r="AC149" i="5"/>
  <c r="AG147" i="5"/>
  <c r="AJ265" i="5"/>
  <c r="Z205" i="5"/>
  <c r="AL257" i="5"/>
  <c r="AJ146" i="5"/>
  <c r="AI146" i="5"/>
  <c r="AD147" i="5"/>
  <c r="I128" i="5"/>
  <c r="AD271" i="5"/>
  <c r="U273" i="5"/>
  <c r="AI277" i="5"/>
  <c r="AC146" i="5"/>
  <c r="L147" i="5"/>
  <c r="L146" i="5"/>
  <c r="AJ148" i="5"/>
  <c r="T149" i="5"/>
  <c r="I203" i="5"/>
  <c r="AD232" i="5"/>
  <c r="AJ225" i="5"/>
  <c r="AC148" i="5"/>
  <c r="AF148" i="5"/>
  <c r="W171" i="5"/>
  <c r="O192" i="5"/>
  <c r="Z145" i="5"/>
  <c r="AI222" i="5"/>
  <c r="AD273" i="5"/>
  <c r="AG275" i="5"/>
  <c r="X171" i="5"/>
  <c r="L192" i="5"/>
  <c r="AC171" i="5"/>
  <c r="AD257" i="5"/>
  <c r="AI171" i="5"/>
  <c r="O273" i="5"/>
  <c r="P273" i="5"/>
  <c r="U221" i="5"/>
  <c r="Z257" i="5"/>
  <c r="AD192" i="5"/>
  <c r="X149" i="5"/>
  <c r="AD146" i="5"/>
  <c r="M148" i="5"/>
  <c r="AJ273" i="5"/>
  <c r="M204" i="5"/>
  <c r="P242" i="5"/>
  <c r="AI192" i="5"/>
  <c r="P147" i="5"/>
  <c r="AA147" i="5"/>
  <c r="J147" i="5"/>
  <c r="R149" i="5"/>
  <c r="K267" i="5"/>
  <c r="AC267" i="5"/>
  <c r="I277" i="5"/>
  <c r="N192" i="5"/>
  <c r="R192" i="5"/>
  <c r="Q147" i="5"/>
  <c r="AM257" i="5"/>
  <c r="Z211" i="5"/>
  <c r="M267" i="5"/>
  <c r="P208" i="5"/>
  <c r="J248" i="5"/>
  <c r="U128" i="5"/>
  <c r="R147" i="5"/>
  <c r="M149" i="5"/>
  <c r="I146" i="5"/>
  <c r="AA145" i="5"/>
  <c r="M208" i="5"/>
  <c r="R208" i="5"/>
  <c r="X269" i="5"/>
  <c r="X257" i="5"/>
  <c r="O171" i="5"/>
  <c r="T257" i="5"/>
  <c r="AG171" i="5"/>
  <c r="AM276" i="5"/>
  <c r="L222" i="5"/>
  <c r="J275" i="5"/>
  <c r="Z128" i="5"/>
  <c r="L128" i="5"/>
  <c r="K171" i="5"/>
  <c r="O257" i="5"/>
  <c r="Q213" i="5"/>
  <c r="J222" i="5"/>
  <c r="X277" i="5"/>
  <c r="I254" i="5"/>
  <c r="Q257" i="5"/>
  <c r="R145" i="5"/>
  <c r="K148" i="5"/>
  <c r="AL148" i="5"/>
  <c r="M274" i="5"/>
  <c r="W210" i="5"/>
  <c r="AM208" i="5"/>
  <c r="AC199" i="5"/>
  <c r="K149" i="5"/>
  <c r="AL146" i="5"/>
  <c r="AC192" i="5"/>
  <c r="T192" i="5"/>
  <c r="J276" i="5"/>
  <c r="AL211" i="5"/>
  <c r="AJ275" i="5"/>
  <c r="AL242" i="5"/>
  <c r="O145" i="5"/>
  <c r="W257" i="5"/>
  <c r="AL192" i="5"/>
  <c r="P192" i="5"/>
  <c r="P274" i="5"/>
  <c r="AF209" i="5"/>
  <c r="AD224" i="5"/>
  <c r="AA128" i="5"/>
  <c r="T171" i="5"/>
  <c r="I149" i="5"/>
  <c r="K257" i="5"/>
  <c r="L145" i="5"/>
  <c r="K274" i="5"/>
  <c r="Z209" i="5"/>
  <c r="N208" i="5"/>
  <c r="T199" i="5"/>
  <c r="X145" i="5"/>
  <c r="W145" i="5"/>
  <c r="W128" i="5"/>
  <c r="AF145" i="5"/>
  <c r="AC274" i="5"/>
  <c r="I211" i="5"/>
  <c r="X210" i="5"/>
  <c r="AJ149" i="5"/>
  <c r="M171" i="5"/>
  <c r="X146" i="5"/>
  <c r="AF146" i="5"/>
  <c r="AI148" i="5"/>
  <c r="R274" i="5"/>
  <c r="J224" i="5"/>
  <c r="AG210" i="5"/>
  <c r="O266" i="5"/>
  <c r="N128" i="5"/>
  <c r="P128" i="5"/>
  <c r="T148" i="5"/>
  <c r="R171" i="5"/>
  <c r="AM274" i="5"/>
  <c r="P224" i="5"/>
  <c r="Q145" i="5"/>
  <c r="L149" i="5"/>
  <c r="AM149" i="5"/>
  <c r="O147" i="5"/>
  <c r="K145" i="5"/>
  <c r="U149" i="5"/>
  <c r="W274" i="5"/>
  <c r="J234" i="5"/>
  <c r="AL210" i="5"/>
  <c r="X192" i="5"/>
  <c r="U192" i="5"/>
  <c r="L148" i="5"/>
  <c r="J148" i="5"/>
  <c r="AF149" i="5"/>
  <c r="M272" i="5"/>
  <c r="P234" i="5"/>
  <c r="N146" i="5"/>
  <c r="AF264" i="5"/>
  <c r="Q148" i="5"/>
  <c r="AJ147" i="5"/>
  <c r="J192" i="5"/>
  <c r="AF171" i="5"/>
  <c r="J274" i="5"/>
  <c r="AD229" i="5"/>
  <c r="AG192" i="5"/>
  <c r="R146" i="5"/>
  <c r="W147" i="5"/>
  <c r="AJ128" i="5"/>
  <c r="AD171" i="5"/>
  <c r="AI147" i="5"/>
  <c r="P272" i="5"/>
  <c r="AJ229" i="5"/>
  <c r="R227" i="5"/>
  <c r="P264" i="5"/>
  <c r="AA257" i="5"/>
  <c r="N171" i="5"/>
  <c r="U171" i="5"/>
  <c r="P257" i="5"/>
  <c r="K272" i="5"/>
  <c r="I227" i="5"/>
  <c r="T128" i="5"/>
  <c r="Z276" i="5"/>
  <c r="M192" i="5"/>
  <c r="AG128" i="5"/>
  <c r="N149" i="5"/>
  <c r="T145" i="5"/>
  <c r="X209" i="5"/>
  <c r="I171" i="5"/>
  <c r="M225" i="5"/>
  <c r="AD242" i="5"/>
  <c r="AG148" i="5"/>
  <c r="AA148" i="5"/>
  <c r="AL145" i="5"/>
  <c r="U145" i="5"/>
  <c r="U209" i="5"/>
  <c r="AC128" i="5"/>
  <c r="Z149" i="5"/>
  <c r="R266" i="5"/>
  <c r="AD149" i="5"/>
  <c r="P148" i="5"/>
  <c r="AI257" i="5"/>
  <c r="M128" i="5"/>
  <c r="Q211" i="5"/>
  <c r="AD222" i="5"/>
  <c r="T225" i="5"/>
  <c r="T210" i="5"/>
  <c r="AF128" i="5"/>
  <c r="AJ220" i="5"/>
  <c r="AA205" i="5"/>
  <c r="Q223" i="5"/>
  <c r="P201" i="5"/>
  <c r="W192" i="5"/>
  <c r="M209" i="5"/>
  <c r="X274" i="5"/>
  <c r="K224" i="5"/>
  <c r="U275" i="5"/>
  <c r="U266" i="5"/>
  <c r="O212" i="5"/>
  <c r="N263" i="5"/>
  <c r="AL228" i="5"/>
  <c r="T229" i="5"/>
  <c r="X225" i="5"/>
  <c r="O230" i="5"/>
  <c r="I230" i="5"/>
  <c r="L265" i="5"/>
  <c r="AA242" i="5"/>
  <c r="AA263" i="5"/>
  <c r="N270" i="5"/>
  <c r="AM209" i="5"/>
  <c r="I274" i="5"/>
  <c r="AM145" i="5"/>
  <c r="AI209" i="5"/>
  <c r="W225" i="5"/>
  <c r="I266" i="5"/>
  <c r="O263" i="5"/>
  <c r="AD263" i="5"/>
  <c r="AD223" i="5"/>
  <c r="T266" i="5"/>
  <c r="AG273" i="5"/>
  <c r="T265" i="5"/>
  <c r="AM148" i="5"/>
  <c r="AL171" i="5"/>
  <c r="J199" i="5"/>
  <c r="U242" i="5"/>
  <c r="AI229" i="5"/>
  <c r="W149" i="5"/>
  <c r="AM171" i="5"/>
  <c r="N205" i="5"/>
  <c r="P225" i="5"/>
  <c r="AD201" i="5"/>
  <c r="AL128" i="5"/>
  <c r="O148" i="5"/>
  <c r="AG206" i="5"/>
  <c r="I244" i="5"/>
  <c r="T208" i="5"/>
  <c r="AG208" i="5"/>
  <c r="I268" i="5"/>
  <c r="AC226" i="5"/>
  <c r="I263" i="5"/>
  <c r="W207" i="5"/>
  <c r="U201" i="5"/>
  <c r="AC230" i="5"/>
  <c r="X220" i="5"/>
  <c r="AM230" i="5"/>
  <c r="I252" i="5"/>
  <c r="U226" i="5"/>
  <c r="Q265" i="5"/>
  <c r="AM225" i="5"/>
  <c r="J252" i="5"/>
  <c r="AJ224" i="5"/>
  <c r="L242" i="5"/>
  <c r="M207" i="5"/>
  <c r="AC145" i="5"/>
  <c r="AG145" i="5"/>
  <c r="AA207" i="5"/>
  <c r="U227" i="5"/>
  <c r="I248" i="5"/>
  <c r="AG271" i="5"/>
  <c r="J230" i="5"/>
  <c r="O146" i="5"/>
  <c r="X148" i="5"/>
  <c r="Z274" i="5"/>
  <c r="AA273" i="5"/>
  <c r="J149" i="5"/>
  <c r="Q171" i="5"/>
  <c r="AI226" i="5"/>
  <c r="L228" i="5"/>
  <c r="L225" i="5"/>
  <c r="U234" i="5"/>
  <c r="J255" i="5"/>
  <c r="AD205" i="5"/>
  <c r="O223" i="5"/>
  <c r="N274" i="5"/>
  <c r="Z146" i="5"/>
  <c r="T146" i="5"/>
  <c r="M234" i="5"/>
  <c r="I250" i="5"/>
  <c r="J211" i="5"/>
  <c r="Z171" i="5"/>
  <c r="AD227" i="5"/>
  <c r="AC212" i="5"/>
  <c r="K230" i="5"/>
  <c r="O265" i="5"/>
  <c r="J254" i="5"/>
  <c r="AM228" i="5"/>
  <c r="P277" i="5"/>
  <c r="N265" i="5"/>
  <c r="I264" i="5"/>
  <c r="AJ263" i="5"/>
  <c r="AJ274" i="5"/>
  <c r="O211" i="5"/>
  <c r="U232" i="5"/>
  <c r="O276" i="5"/>
  <c r="Q192" i="5"/>
  <c r="AJ209" i="5"/>
  <c r="I229" i="5"/>
  <c r="W264" i="5"/>
  <c r="Z265" i="5"/>
  <c r="N145" i="5"/>
  <c r="R264" i="5"/>
  <c r="AF274" i="5"/>
  <c r="N273" i="5"/>
  <c r="X147" i="5"/>
  <c r="AA222" i="5"/>
  <c r="AA199" i="5"/>
  <c r="AA270" i="5"/>
  <c r="W209" i="5"/>
  <c r="Z234" i="5"/>
  <c r="AL271" i="5"/>
  <c r="AC207" i="5"/>
  <c r="AC263" i="5"/>
  <c r="AD145" i="5"/>
  <c r="AM264" i="5"/>
  <c r="U274" i="5"/>
  <c r="P275" i="5"/>
  <c r="K147" i="5"/>
  <c r="W224" i="5"/>
  <c r="AI212" i="5"/>
  <c r="AA220" i="5"/>
  <c r="K227" i="5"/>
  <c r="I201" i="5"/>
  <c r="J245" i="5"/>
  <c r="AG205" i="5"/>
  <c r="Q266" i="5"/>
  <c r="J146" i="5"/>
  <c r="AC147" i="5"/>
  <c r="AF147" i="5"/>
  <c r="AJ223" i="5"/>
  <c r="J233" i="5"/>
  <c r="N209" i="5"/>
  <c r="AM147" i="5"/>
  <c r="J227" i="5"/>
  <c r="X271" i="5"/>
  <c r="P263" i="5"/>
  <c r="L230" i="5"/>
  <c r="AL264" i="5"/>
  <c r="Z206" i="5"/>
  <c r="AI230" i="5"/>
  <c r="AA225" i="5"/>
  <c r="AG257" i="5"/>
  <c r="J263" i="5"/>
  <c r="L270" i="5"/>
  <c r="K209" i="5"/>
  <c r="T277" i="5"/>
  <c r="Z272" i="5"/>
  <c r="M275" i="5"/>
  <c r="L205" i="5"/>
  <c r="AL225" i="5"/>
  <c r="J264" i="5"/>
  <c r="N147" i="5"/>
  <c r="AA227" i="5"/>
  <c r="I242" i="5"/>
  <c r="I276" i="5"/>
  <c r="R265" i="5"/>
  <c r="AA171" i="5"/>
  <c r="N269" i="5"/>
  <c r="AL226" i="5"/>
  <c r="AJ272" i="5"/>
  <c r="O209" i="5"/>
  <c r="P226" i="5"/>
  <c r="I243" i="5"/>
  <c r="U277" i="5"/>
  <c r="AJ207" i="5"/>
  <c r="Z264" i="5"/>
  <c r="L274" i="5"/>
  <c r="AG272" i="5"/>
  <c r="P209" i="5"/>
  <c r="Q276" i="5"/>
  <c r="L209" i="5"/>
  <c r="AD275" i="5"/>
  <c r="AJ227" i="5"/>
  <c r="AD274" i="5"/>
  <c r="K128" i="5"/>
  <c r="U207" i="5"/>
  <c r="AC225" i="5"/>
  <c r="Q271" i="5"/>
  <c r="W263" i="5"/>
  <c r="I148" i="5"/>
  <c r="K264" i="5"/>
  <c r="I275" i="5"/>
  <c r="AA228" i="5"/>
  <c r="L257" i="5"/>
  <c r="L171" i="5"/>
  <c r="I212" i="5"/>
  <c r="N242" i="5"/>
  <c r="R209" i="5"/>
  <c r="X275" i="5"/>
  <c r="AI149" i="5"/>
  <c r="I249" i="5"/>
  <c r="Z270" i="5"/>
  <c r="N225" i="5"/>
  <c r="AF273" i="5"/>
  <c r="I192" i="5"/>
  <c r="AM211" i="5"/>
  <c r="J244" i="5"/>
  <c r="AI208" i="5"/>
  <c r="W265" i="5"/>
  <c r="M147" i="5"/>
  <c r="AD212" i="5"/>
  <c r="I226" i="5"/>
  <c r="U228" i="5"/>
  <c r="K207" i="5"/>
  <c r="O229" i="5"/>
  <c r="AG199" i="5"/>
  <c r="K263" i="5"/>
  <c r="AD230" i="5"/>
  <c r="U264" i="5"/>
  <c r="R148" i="5"/>
  <c r="AL274" i="5"/>
  <c r="AC209" i="5"/>
  <c r="AF272" i="5"/>
  <c r="J171" i="5"/>
  <c r="U257" i="5"/>
  <c r="L227" i="5"/>
  <c r="U263" i="5"/>
  <c r="T228" i="5"/>
  <c r="AG207" i="5"/>
  <c r="M227" i="5"/>
  <c r="Z271" i="5"/>
  <c r="AI275" i="5"/>
  <c r="L273" i="5"/>
  <c r="J145" i="5"/>
  <c r="K146" i="5"/>
  <c r="AJ199" i="5"/>
  <c r="AG270" i="5"/>
  <c r="P207" i="5"/>
  <c r="T147" i="5"/>
  <c r="I145" i="5"/>
  <c r="AM207" i="5"/>
  <c r="Z225" i="5"/>
  <c r="M203" i="5"/>
  <c r="AF265" i="5"/>
  <c r="N148" i="5"/>
  <c r="I147" i="5"/>
  <c r="AD226" i="5"/>
  <c r="Z263" i="5"/>
  <c r="J225" i="5"/>
  <c r="P210" i="5"/>
  <c r="AA210" i="5"/>
  <c r="AM272" i="5"/>
  <c r="AG201" i="5"/>
  <c r="O213" i="5"/>
  <c r="AM210" i="5"/>
  <c r="T250" i="5"/>
  <c r="L207" i="5"/>
  <c r="K265" i="5"/>
  <c r="M185" i="5"/>
  <c r="L250" i="5"/>
  <c r="Q120" i="5"/>
  <c r="AI273" i="5"/>
  <c r="X223" i="5"/>
  <c r="W233" i="5"/>
  <c r="Q116" i="5"/>
  <c r="AG167" i="5"/>
  <c r="AI202" i="5"/>
  <c r="Z226" i="5"/>
  <c r="AJ242" i="5"/>
  <c r="AM254" i="5"/>
  <c r="AG144" i="5"/>
  <c r="AC220" i="5"/>
  <c r="I267" i="5"/>
  <c r="W242" i="5"/>
  <c r="AL207" i="5"/>
  <c r="Q205" i="5"/>
  <c r="R256" i="5"/>
  <c r="AA185" i="5"/>
  <c r="U265" i="5"/>
  <c r="L114" i="5"/>
  <c r="AA206" i="5"/>
  <c r="Q274" i="5"/>
  <c r="AG252" i="5"/>
  <c r="W269" i="5"/>
  <c r="Q242" i="5"/>
  <c r="AF250" i="5"/>
  <c r="AD255" i="5"/>
  <c r="AL248" i="5"/>
  <c r="I271" i="5"/>
  <c r="X228" i="5"/>
  <c r="AL263" i="5"/>
  <c r="Z222" i="5"/>
  <c r="AF203" i="5"/>
  <c r="AA229" i="5"/>
  <c r="AM255" i="5"/>
  <c r="J269" i="5"/>
  <c r="R222" i="5"/>
  <c r="Q230" i="5"/>
  <c r="AD264" i="5"/>
  <c r="AF192" i="5"/>
  <c r="M263" i="5"/>
  <c r="R210" i="5"/>
  <c r="M270" i="5"/>
  <c r="Q231" i="5"/>
  <c r="M126" i="5"/>
  <c r="U203" i="5"/>
  <c r="P229" i="5"/>
  <c r="AC277" i="5"/>
  <c r="X265" i="5"/>
  <c r="AC221" i="5"/>
  <c r="L231" i="5"/>
  <c r="AM231" i="5"/>
  <c r="M252" i="5"/>
  <c r="O247" i="5"/>
  <c r="Q222" i="5"/>
  <c r="T163" i="5"/>
  <c r="X208" i="5"/>
  <c r="T273" i="5"/>
  <c r="L199" i="5"/>
  <c r="Z208" i="5"/>
  <c r="I213" i="5"/>
  <c r="T231" i="5"/>
  <c r="AC201" i="5"/>
  <c r="L203" i="5"/>
  <c r="W275" i="5"/>
  <c r="X124" i="5"/>
  <c r="Q248" i="5"/>
  <c r="I224" i="5"/>
  <c r="AI234" i="5"/>
  <c r="U272" i="5"/>
  <c r="J226" i="5"/>
  <c r="AJ226" i="5"/>
  <c r="W272" i="5"/>
  <c r="J203" i="5"/>
  <c r="W229" i="5"/>
  <c r="AG209" i="5"/>
  <c r="AM265" i="5"/>
  <c r="M202" i="5"/>
  <c r="Q212" i="5"/>
  <c r="W267" i="5"/>
  <c r="AM203" i="5"/>
  <c r="N227" i="5"/>
  <c r="M264" i="5"/>
  <c r="Z253" i="5"/>
  <c r="W246" i="5"/>
  <c r="U210" i="5"/>
  <c r="O205" i="5"/>
  <c r="AF210" i="5"/>
  <c r="W220" i="5"/>
  <c r="AC213" i="5"/>
  <c r="T276" i="5"/>
  <c r="T209" i="5"/>
  <c r="W202" i="5"/>
  <c r="U244" i="5"/>
  <c r="N248" i="5"/>
  <c r="AM232" i="5"/>
  <c r="AA271" i="5"/>
  <c r="AJ208" i="5"/>
  <c r="P231" i="5"/>
  <c r="J156" i="5"/>
  <c r="AF232" i="5"/>
  <c r="AI145" i="5"/>
  <c r="K208" i="5"/>
  <c r="R221" i="5"/>
  <c r="R254" i="5"/>
  <c r="W126" i="5"/>
  <c r="AF249" i="5"/>
  <c r="AM170" i="5"/>
  <c r="Z210" i="5"/>
  <c r="K205" i="5"/>
  <c r="T205" i="5"/>
  <c r="AD202" i="5"/>
  <c r="L162" i="5"/>
  <c r="AI250" i="5"/>
  <c r="O118" i="5"/>
  <c r="N275" i="5"/>
  <c r="AM192" i="5"/>
  <c r="AM227" i="5"/>
  <c r="Q208" i="5"/>
  <c r="U223" i="5"/>
  <c r="AI264" i="5"/>
  <c r="AI163" i="5"/>
  <c r="Q202" i="5"/>
  <c r="X268" i="5"/>
  <c r="AJ250" i="5"/>
  <c r="O228" i="5"/>
  <c r="O224" i="5"/>
  <c r="T271" i="5"/>
  <c r="AA201" i="5"/>
  <c r="O201" i="5"/>
  <c r="N264" i="5"/>
  <c r="AI263" i="5"/>
  <c r="K202" i="5"/>
  <c r="L224" i="5"/>
  <c r="U148" i="5"/>
  <c r="AD128" i="5"/>
  <c r="R273" i="5"/>
  <c r="X267" i="5"/>
  <c r="AD220" i="5"/>
  <c r="R229" i="5"/>
  <c r="AF242" i="5"/>
  <c r="P266" i="5"/>
  <c r="O227" i="5"/>
  <c r="P232" i="5"/>
  <c r="AC232" i="5"/>
  <c r="Z199" i="5"/>
  <c r="W231" i="5"/>
  <c r="AI231" i="5"/>
  <c r="I205" i="5"/>
  <c r="AF243" i="5"/>
  <c r="Z243" i="5"/>
  <c r="J250" i="5"/>
  <c r="Q228" i="5"/>
  <c r="AL267" i="5"/>
  <c r="AM271" i="5"/>
  <c r="O271" i="5"/>
  <c r="Q159" i="5"/>
  <c r="AC227" i="5"/>
  <c r="AC203" i="5"/>
  <c r="U204" i="5"/>
  <c r="K167" i="5"/>
  <c r="AD253" i="5"/>
  <c r="AG265" i="5"/>
  <c r="AM199" i="5"/>
  <c r="AD272" i="5"/>
  <c r="Q229" i="5"/>
  <c r="K226" i="5"/>
  <c r="J272" i="5"/>
  <c r="T221" i="5"/>
  <c r="R199" i="5"/>
  <c r="J209" i="5"/>
  <c r="M265" i="5"/>
  <c r="M165" i="5"/>
  <c r="O246" i="5"/>
  <c r="O248" i="5"/>
  <c r="K223" i="5"/>
  <c r="Z242" i="5"/>
  <c r="T264" i="5"/>
  <c r="AI253" i="5"/>
  <c r="P125" i="5"/>
  <c r="K201" i="5"/>
  <c r="AI205" i="5"/>
  <c r="AJ221" i="5"/>
  <c r="AG245" i="5"/>
  <c r="L212" i="5"/>
  <c r="M213" i="5"/>
  <c r="X207" i="5"/>
  <c r="AA233" i="5"/>
  <c r="AI247" i="5"/>
  <c r="U200" i="5"/>
  <c r="N229" i="5"/>
  <c r="P267" i="5"/>
  <c r="X232" i="5"/>
  <c r="U271" i="5"/>
  <c r="O231" i="5"/>
  <c r="AI242" i="5"/>
  <c r="T206" i="5"/>
  <c r="X206" i="5"/>
  <c r="T269" i="5"/>
  <c r="I246" i="5"/>
  <c r="I189" i="5"/>
  <c r="AM251" i="5"/>
  <c r="I202" i="5"/>
  <c r="J170" i="5"/>
  <c r="I251" i="5"/>
  <c r="AJ230" i="5"/>
  <c r="AD276" i="5"/>
  <c r="K165" i="5"/>
  <c r="R255" i="5"/>
  <c r="O270" i="5"/>
  <c r="AA269" i="5"/>
  <c r="P230" i="5"/>
  <c r="T242" i="5"/>
  <c r="AG274" i="5"/>
  <c r="Z277" i="5"/>
  <c r="AG277" i="5"/>
  <c r="T143" i="5"/>
  <c r="P244" i="5"/>
  <c r="J273" i="5"/>
  <c r="R207" i="5"/>
  <c r="L277" i="5"/>
  <c r="AL224" i="5"/>
  <c r="M212" i="5"/>
  <c r="W221" i="5"/>
  <c r="AM242" i="5"/>
  <c r="AI266" i="5"/>
  <c r="AD210" i="5"/>
  <c r="R243" i="5"/>
  <c r="Z212" i="5"/>
  <c r="P171" i="5"/>
  <c r="AJ145" i="5"/>
  <c r="W273" i="5"/>
  <c r="Q267" i="5"/>
  <c r="W199" i="5"/>
  <c r="M229" i="5"/>
  <c r="AD233" i="5"/>
  <c r="U225" i="5"/>
  <c r="Z227" i="5"/>
  <c r="U224" i="5"/>
  <c r="P212" i="5"/>
  <c r="AA208" i="5"/>
  <c r="U211" i="5"/>
  <c r="K189" i="5"/>
  <c r="W276" i="5"/>
  <c r="L253" i="5"/>
  <c r="AI203" i="5"/>
  <c r="N232" i="5"/>
  <c r="N226" i="5"/>
  <c r="M273" i="5"/>
  <c r="AM222" i="5"/>
  <c r="AF163" i="5"/>
  <c r="N223" i="5"/>
  <c r="L201" i="5"/>
  <c r="AM125" i="5"/>
  <c r="AM247" i="5"/>
  <c r="Z254" i="5"/>
  <c r="AF168" i="5"/>
  <c r="J206" i="5"/>
  <c r="O274" i="5"/>
  <c r="R225" i="5"/>
  <c r="N210" i="5"/>
  <c r="AI220" i="5"/>
  <c r="T201" i="5"/>
  <c r="J207" i="5"/>
  <c r="N207" i="5"/>
  <c r="AF253" i="5"/>
  <c r="AL137" i="5"/>
  <c r="I204" i="5"/>
  <c r="R159" i="5"/>
  <c r="AF212" i="5"/>
  <c r="Q264" i="5"/>
  <c r="J242" i="5"/>
  <c r="O140" i="5"/>
  <c r="AC113" i="5"/>
  <c r="AF228" i="5"/>
  <c r="O203" i="5"/>
  <c r="M228" i="5"/>
  <c r="T223" i="5"/>
  <c r="AI265" i="5"/>
  <c r="Q209" i="5"/>
  <c r="T233" i="5"/>
  <c r="AD125" i="5"/>
  <c r="AM256" i="5"/>
  <c r="Q227" i="5"/>
  <c r="J232" i="5"/>
  <c r="R212" i="5"/>
  <c r="K273" i="5"/>
  <c r="X229" i="5"/>
  <c r="AJ233" i="5"/>
  <c r="Q203" i="5"/>
  <c r="R277" i="5"/>
  <c r="R230" i="5"/>
  <c r="R233" i="5"/>
  <c r="J126" i="5"/>
  <c r="J202" i="5"/>
  <c r="AM270" i="5"/>
  <c r="L119" i="5"/>
  <c r="AC228" i="5"/>
  <c r="X263" i="5"/>
  <c r="N276" i="5"/>
  <c r="AA136" i="5"/>
  <c r="Q246" i="5"/>
  <c r="W244" i="5"/>
  <c r="AJ269" i="5"/>
  <c r="W230" i="5"/>
  <c r="J253" i="5"/>
  <c r="N272" i="5"/>
  <c r="AI249" i="5"/>
  <c r="Q189" i="5"/>
  <c r="AG242" i="5"/>
  <c r="AG203" i="5"/>
  <c r="AL200" i="5"/>
  <c r="AA209" i="5"/>
  <c r="M222" i="5"/>
  <c r="R220" i="5"/>
  <c r="AJ206" i="5"/>
  <c r="AA250" i="5"/>
  <c r="K221" i="5"/>
  <c r="J256" i="5"/>
  <c r="J246" i="5"/>
  <c r="O210" i="5"/>
  <c r="L252" i="5"/>
  <c r="I247" i="5"/>
  <c r="AG149" i="5"/>
  <c r="AJ264" i="5"/>
  <c r="K228" i="5"/>
  <c r="X255" i="5"/>
  <c r="J208" i="5"/>
  <c r="AD277" i="5"/>
  <c r="I233" i="5"/>
  <c r="W227" i="5"/>
  <c r="AM223" i="5"/>
  <c r="T275" i="5"/>
  <c r="N244" i="5"/>
  <c r="AI267" i="5"/>
  <c r="AC208" i="5"/>
  <c r="T166" i="5"/>
  <c r="AD199" i="5"/>
  <c r="AJ276" i="5"/>
  <c r="AC245" i="5"/>
  <c r="AC242" i="5"/>
  <c r="M251" i="5"/>
  <c r="AL117" i="5"/>
  <c r="AA265" i="5"/>
  <c r="AC265" i="5"/>
  <c r="I234" i="5"/>
  <c r="I225" i="5"/>
  <c r="AM201" i="5"/>
  <c r="Q160" i="5"/>
  <c r="O244" i="5"/>
  <c r="K268" i="5"/>
  <c r="Q142" i="5"/>
  <c r="L275" i="5"/>
  <c r="X233" i="5"/>
  <c r="T263" i="5"/>
  <c r="W226" i="5"/>
  <c r="T211" i="5"/>
  <c r="AM277" i="5"/>
  <c r="AD207" i="5"/>
  <c r="AC233" i="5"/>
  <c r="N251" i="5"/>
  <c r="W253" i="5"/>
  <c r="AD252" i="5"/>
  <c r="AA140" i="5"/>
  <c r="P265" i="5"/>
  <c r="O242" i="5"/>
  <c r="AM233" i="5"/>
  <c r="AG123" i="5"/>
  <c r="U256" i="5"/>
  <c r="AA272" i="5"/>
  <c r="N257" i="5"/>
  <c r="AD228" i="5"/>
  <c r="R269" i="5"/>
  <c r="AD267" i="5"/>
  <c r="N224" i="5"/>
  <c r="AL272" i="5"/>
  <c r="J231" i="5"/>
  <c r="AL233" i="5"/>
  <c r="X276" i="5"/>
  <c r="AL227" i="5"/>
  <c r="M226" i="5"/>
  <c r="M244" i="5"/>
  <c r="X230" i="5"/>
  <c r="K229" i="5"/>
  <c r="U231" i="5"/>
  <c r="AL201" i="5"/>
  <c r="W277" i="5"/>
  <c r="AL208" i="5"/>
  <c r="W212" i="5"/>
  <c r="J205" i="5"/>
  <c r="K256" i="5"/>
  <c r="P270" i="5"/>
  <c r="K222" i="5"/>
  <c r="N277" i="5"/>
  <c r="AJ212" i="5"/>
  <c r="AF263" i="5"/>
  <c r="AM205" i="5"/>
  <c r="J229" i="5"/>
  <c r="J190" i="5"/>
  <c r="T212" i="5"/>
  <c r="AL253" i="5"/>
  <c r="Q224" i="5"/>
  <c r="AI274" i="5"/>
  <c r="Q226" i="5"/>
  <c r="AC272" i="5"/>
  <c r="Z203" i="5"/>
  <c r="Z231" i="5"/>
  <c r="AJ211" i="5"/>
  <c r="AL265" i="5"/>
  <c r="M170" i="5"/>
  <c r="J243" i="5"/>
  <c r="AD243" i="5"/>
  <c r="W201" i="5"/>
  <c r="L233" i="5"/>
  <c r="O264" i="5"/>
  <c r="M246" i="5"/>
  <c r="AC165" i="5"/>
  <c r="K212" i="5"/>
  <c r="M145" i="5"/>
  <c r="R242" i="5"/>
  <c r="Q254" i="5"/>
  <c r="L245" i="5"/>
  <c r="N230" i="5"/>
  <c r="O208" i="5"/>
  <c r="AI159" i="5"/>
  <c r="P223" i="5"/>
  <c r="T207" i="5"/>
  <c r="AA267" i="5"/>
  <c r="N202" i="5"/>
  <c r="K220" i="5"/>
  <c r="N212" i="5"/>
  <c r="AJ210" i="5"/>
  <c r="X272" i="5"/>
  <c r="L272" i="5"/>
  <c r="Q144" i="5"/>
  <c r="AJ253" i="5"/>
  <c r="P149" i="5"/>
  <c r="AF244" i="5"/>
  <c r="T160" i="5"/>
  <c r="O234" i="5"/>
  <c r="W139" i="5"/>
  <c r="P228" i="5"/>
  <c r="M205" i="5"/>
  <c r="J266" i="5"/>
  <c r="AA203" i="5"/>
  <c r="AL231" i="5"/>
  <c r="AG266" i="5"/>
  <c r="I256" i="5"/>
  <c r="T230" i="5"/>
  <c r="R272" i="5"/>
  <c r="I253" i="5"/>
  <c r="Z228" i="5"/>
  <c r="U267" i="5"/>
  <c r="X224" i="5"/>
  <c r="U269" i="5"/>
  <c r="N231" i="5"/>
  <c r="Z170" i="5"/>
  <c r="P200" i="5"/>
  <c r="W127" i="5"/>
  <c r="AI223" i="5"/>
  <c r="I273" i="5"/>
  <c r="J223" i="5"/>
  <c r="AI233" i="5"/>
  <c r="Z233" i="5"/>
  <c r="N253" i="5"/>
  <c r="Z247" i="5"/>
  <c r="R271" i="5"/>
  <c r="AJ257" i="5"/>
  <c r="M201" i="5"/>
  <c r="AC224" i="5"/>
  <c r="K270" i="5"/>
  <c r="AC231" i="5"/>
  <c r="AA231" i="5"/>
  <c r="M276" i="5"/>
  <c r="AA223" i="5"/>
  <c r="R275" i="5"/>
  <c r="R202" i="5"/>
  <c r="R206" i="5"/>
  <c r="AC271" i="5"/>
  <c r="K122" i="5"/>
  <c r="AL266" i="5"/>
  <c r="AD234" i="5"/>
  <c r="AF277" i="5"/>
  <c r="J210" i="5"/>
  <c r="U205" i="5"/>
  <c r="L229" i="5"/>
  <c r="AI211" i="5"/>
  <c r="AD208" i="5"/>
  <c r="AI271" i="5"/>
  <c r="AG267" i="5"/>
  <c r="AJ222" i="5"/>
  <c r="I207" i="5"/>
  <c r="AC229" i="5"/>
  <c r="AJ266" i="5"/>
  <c r="AC210" i="5"/>
  <c r="N234" i="5"/>
  <c r="AF270" i="5"/>
  <c r="AL254" i="5"/>
  <c r="AD265" i="5"/>
  <c r="J142" i="5"/>
  <c r="T247" i="5"/>
  <c r="AM183" i="5"/>
  <c r="O267" i="5"/>
  <c r="N187" i="5"/>
  <c r="O232" i="5"/>
  <c r="N268" i="5"/>
  <c r="AD139" i="5"/>
  <c r="AC253" i="5"/>
  <c r="T232" i="5"/>
  <c r="AF211" i="5"/>
  <c r="N213" i="5"/>
  <c r="N245" i="5"/>
  <c r="AL116" i="5"/>
  <c r="AG223" i="5"/>
  <c r="AM169" i="5"/>
  <c r="AA276" i="5"/>
  <c r="O254" i="5"/>
  <c r="AF202" i="5"/>
  <c r="L226" i="5"/>
  <c r="K247" i="5"/>
  <c r="N249" i="5"/>
  <c r="T188" i="5"/>
  <c r="W222" i="5"/>
  <c r="AL168" i="5"/>
  <c r="Q256" i="5"/>
  <c r="O138" i="5"/>
  <c r="P233" i="5"/>
  <c r="AA253" i="5"/>
  <c r="Z255" i="5"/>
  <c r="AD221" i="5"/>
  <c r="Z138" i="5"/>
  <c r="O164" i="5"/>
  <c r="Z223" i="5"/>
  <c r="AC205" i="5"/>
  <c r="AD182" i="5"/>
  <c r="AI143" i="5"/>
  <c r="O269" i="5"/>
  <c r="Z201" i="5"/>
  <c r="AA204" i="5"/>
  <c r="AG247" i="5"/>
  <c r="N126" i="5"/>
  <c r="AI166" i="5"/>
  <c r="AA123" i="5"/>
  <c r="AJ228" i="5"/>
  <c r="AA232" i="5"/>
  <c r="AF233" i="5"/>
  <c r="AA200" i="5"/>
  <c r="AL222" i="5"/>
  <c r="AL246" i="5"/>
  <c r="AF116" i="5"/>
  <c r="Z183" i="5"/>
  <c r="AA114" i="5"/>
  <c r="AC139" i="5"/>
  <c r="AL138" i="5"/>
  <c r="X118" i="5"/>
  <c r="AA178" i="5"/>
  <c r="X243" i="5"/>
  <c r="U199" i="5"/>
  <c r="K231" i="5"/>
  <c r="AG269" i="5"/>
  <c r="Q221" i="5"/>
  <c r="L247" i="5"/>
  <c r="I119" i="5"/>
  <c r="W116" i="5"/>
  <c r="AA246" i="5"/>
  <c r="P190" i="5"/>
  <c r="AJ159" i="5"/>
  <c r="AG166" i="5"/>
  <c r="L264" i="5"/>
  <c r="K233" i="5"/>
  <c r="P254" i="5"/>
  <c r="AJ277" i="5"/>
  <c r="AA243" i="5"/>
  <c r="R169" i="5"/>
  <c r="N180" i="5"/>
  <c r="M245" i="5"/>
  <c r="AI255" i="5"/>
  <c r="T135" i="5"/>
  <c r="Q136" i="5"/>
  <c r="K113" i="5"/>
  <c r="AL269" i="5"/>
  <c r="R270" i="5"/>
  <c r="T245" i="5"/>
  <c r="AA127" i="5"/>
  <c r="P120" i="5"/>
  <c r="U268" i="5"/>
  <c r="AA268" i="5"/>
  <c r="L210" i="5"/>
  <c r="AC251" i="5"/>
  <c r="AF227" i="5"/>
  <c r="O204" i="5"/>
  <c r="K276" i="5"/>
  <c r="R189" i="5"/>
  <c r="U245" i="5"/>
  <c r="U276" i="5"/>
  <c r="I191" i="5"/>
  <c r="AG138" i="5"/>
  <c r="I270" i="5"/>
  <c r="AF113" i="5"/>
  <c r="U250" i="5"/>
  <c r="AI213" i="5"/>
  <c r="Z229" i="5"/>
  <c r="AI243" i="5"/>
  <c r="Q253" i="5"/>
  <c r="X213" i="5"/>
  <c r="U251" i="5"/>
  <c r="AA177" i="5"/>
  <c r="Q225" i="5"/>
  <c r="U206" i="5"/>
  <c r="U247" i="5"/>
  <c r="O117" i="5"/>
  <c r="AI252" i="5"/>
  <c r="K234" i="5"/>
  <c r="Q122" i="5"/>
  <c r="O122" i="5"/>
  <c r="T191" i="5"/>
  <c r="M232" i="5"/>
  <c r="P213" i="5"/>
  <c r="P221" i="5"/>
  <c r="K199" i="5"/>
  <c r="AF121" i="5"/>
  <c r="W208" i="5"/>
  <c r="T183" i="5"/>
  <c r="AI121" i="5"/>
  <c r="Q135" i="5"/>
  <c r="AI224" i="5"/>
  <c r="AI207" i="5"/>
  <c r="AG229" i="5"/>
  <c r="AC255" i="5"/>
  <c r="Z158" i="5"/>
  <c r="R205" i="5"/>
  <c r="L165" i="5"/>
  <c r="U117" i="5"/>
  <c r="X188" i="5"/>
  <c r="J186" i="5"/>
  <c r="K242" i="5"/>
  <c r="K269" i="5"/>
  <c r="Q272" i="5"/>
  <c r="I199" i="5"/>
  <c r="Z165" i="5"/>
  <c r="L137" i="5"/>
  <c r="I245" i="5"/>
  <c r="AL276" i="5"/>
  <c r="AI185" i="5"/>
  <c r="K183" i="5"/>
  <c r="O180" i="5"/>
  <c r="K203" i="5"/>
  <c r="AC156" i="5"/>
  <c r="K252" i="5"/>
  <c r="Z167" i="5"/>
  <c r="AD247" i="5"/>
  <c r="AC140" i="5"/>
  <c r="U120" i="5"/>
  <c r="M249" i="5"/>
  <c r="AM180" i="5"/>
  <c r="U180" i="5"/>
  <c r="AJ243" i="5"/>
  <c r="O127" i="5"/>
  <c r="I142" i="5"/>
  <c r="P205" i="5"/>
  <c r="P126" i="5"/>
  <c r="Z140" i="5"/>
  <c r="AL234" i="5"/>
  <c r="O185" i="5"/>
  <c r="Z159" i="5"/>
  <c r="X158" i="5"/>
  <c r="AC188" i="5"/>
  <c r="R136" i="5"/>
  <c r="X211" i="5"/>
  <c r="AG213" i="5"/>
  <c r="M220" i="5"/>
  <c r="AA181" i="5"/>
  <c r="O222" i="5"/>
  <c r="O250" i="5"/>
  <c r="W203" i="5"/>
  <c r="T251" i="5"/>
  <c r="L200" i="5"/>
  <c r="P170" i="5"/>
  <c r="AL230" i="5"/>
  <c r="AD244" i="5"/>
  <c r="AI186" i="5"/>
  <c r="Z220" i="5"/>
  <c r="J134" i="5"/>
  <c r="AJ249" i="5"/>
  <c r="P268" i="5"/>
  <c r="K243" i="5"/>
  <c r="AI123" i="5"/>
  <c r="K206" i="5"/>
  <c r="T249" i="5"/>
  <c r="AJ204" i="5"/>
  <c r="AM185" i="5"/>
  <c r="Q199" i="5"/>
  <c r="AI227" i="5"/>
  <c r="AL189" i="5"/>
  <c r="J200" i="5"/>
  <c r="AF255" i="5"/>
  <c r="J212" i="5"/>
  <c r="L243" i="5"/>
  <c r="O199" i="5"/>
  <c r="K182" i="5"/>
  <c r="AG228" i="5"/>
  <c r="R245" i="5"/>
  <c r="X264" i="5"/>
  <c r="X253" i="5"/>
  <c r="Q207" i="5"/>
  <c r="N254" i="5"/>
  <c r="M184" i="5"/>
  <c r="AC180" i="5"/>
  <c r="AL165" i="5"/>
  <c r="R162" i="5"/>
  <c r="AF183" i="5"/>
  <c r="AD246" i="5"/>
  <c r="AD211" i="5"/>
  <c r="X231" i="5"/>
  <c r="AC126" i="5"/>
  <c r="AL190" i="5"/>
  <c r="M199" i="5"/>
  <c r="O182" i="5"/>
  <c r="R185" i="5"/>
  <c r="AL169" i="5"/>
  <c r="T220" i="5"/>
  <c r="AD157" i="5"/>
  <c r="AJ245" i="5"/>
  <c r="W255" i="5"/>
  <c r="R119" i="5"/>
  <c r="AF223" i="5"/>
  <c r="Q201" i="5"/>
  <c r="X266" i="5"/>
  <c r="N211" i="5"/>
  <c r="M210" i="5"/>
  <c r="M140" i="5"/>
  <c r="AF221" i="5"/>
  <c r="AF275" i="5"/>
  <c r="J136" i="5"/>
  <c r="AI210" i="5"/>
  <c r="AL167" i="5"/>
  <c r="K137" i="5"/>
  <c r="AI158" i="5"/>
  <c r="P121" i="5"/>
  <c r="N123" i="5"/>
  <c r="J270" i="5"/>
  <c r="M187" i="5"/>
  <c r="AF266" i="5"/>
  <c r="P157" i="5"/>
  <c r="AD206" i="5"/>
  <c r="K170" i="5"/>
  <c r="I265" i="5"/>
  <c r="N204" i="5"/>
  <c r="K159" i="5"/>
  <c r="Q123" i="5"/>
  <c r="T137" i="5"/>
  <c r="AL113" i="5"/>
  <c r="AJ244" i="5"/>
  <c r="Z168" i="5"/>
  <c r="AM269" i="5"/>
  <c r="U184" i="5"/>
  <c r="T256" i="5"/>
  <c r="AL126" i="5"/>
  <c r="AC137" i="5"/>
  <c r="AF143" i="5"/>
  <c r="Q270" i="5"/>
  <c r="Z187" i="5"/>
  <c r="AF220" i="5"/>
  <c r="AM221" i="5"/>
  <c r="U229" i="5"/>
  <c r="AC183" i="5"/>
  <c r="J201" i="5"/>
  <c r="U188" i="5"/>
  <c r="Z202" i="5"/>
  <c r="AG165" i="5"/>
  <c r="Z273" i="5"/>
  <c r="AA184" i="5"/>
  <c r="AC122" i="5"/>
  <c r="AG230" i="5"/>
  <c r="AG204" i="5"/>
  <c r="W232" i="5"/>
  <c r="AC206" i="5"/>
  <c r="N169" i="5"/>
  <c r="AD180" i="5"/>
  <c r="Z179" i="5"/>
  <c r="Q277" i="5"/>
  <c r="AM243" i="5"/>
  <c r="AF231" i="5"/>
  <c r="AG232" i="5"/>
  <c r="AC162" i="5"/>
  <c r="L255" i="5"/>
  <c r="I117" i="5"/>
  <c r="K186" i="5"/>
  <c r="Z256" i="5"/>
  <c r="AL205" i="5"/>
  <c r="R118" i="5"/>
  <c r="L118" i="5"/>
  <c r="AL277" i="5"/>
  <c r="T270" i="5"/>
  <c r="R114" i="5"/>
  <c r="O255" i="5"/>
  <c r="R204" i="5"/>
  <c r="P211" i="5"/>
  <c r="AI256" i="5"/>
  <c r="U202" i="5"/>
  <c r="O207" i="5"/>
  <c r="AI276" i="5"/>
  <c r="AC202" i="5"/>
  <c r="AG222" i="5"/>
  <c r="M144" i="5"/>
  <c r="AD203" i="5"/>
  <c r="AL124" i="5"/>
  <c r="Z246" i="5"/>
  <c r="AC116" i="5"/>
  <c r="I220" i="5"/>
  <c r="AD191" i="5"/>
  <c r="P243" i="5"/>
  <c r="M271" i="5"/>
  <c r="AG253" i="5"/>
  <c r="AG248" i="5"/>
  <c r="AJ271" i="5"/>
  <c r="AI177" i="5"/>
  <c r="R203" i="5"/>
  <c r="AM139" i="5"/>
  <c r="L117" i="5"/>
  <c r="P114" i="5"/>
  <c r="M124" i="5"/>
  <c r="AC121" i="5"/>
  <c r="T203" i="5"/>
  <c r="I200" i="5"/>
  <c r="I232" i="5"/>
  <c r="AA234" i="5"/>
  <c r="R228" i="5"/>
  <c r="M116" i="5"/>
  <c r="N203" i="5"/>
  <c r="Z221" i="5"/>
  <c r="U165" i="5"/>
  <c r="AI187" i="5"/>
  <c r="AC276" i="5"/>
  <c r="K250" i="5"/>
  <c r="J182" i="5"/>
  <c r="M266" i="5"/>
  <c r="P253" i="5"/>
  <c r="Z116" i="5"/>
  <c r="AM268" i="5"/>
  <c r="AG211" i="5"/>
  <c r="AM202" i="5"/>
  <c r="K213" i="5"/>
  <c r="X246" i="5"/>
  <c r="AM253" i="5"/>
  <c r="J251" i="5"/>
  <c r="AI246" i="5"/>
  <c r="T254" i="5"/>
  <c r="J249" i="5"/>
  <c r="K118" i="5"/>
  <c r="R263" i="5"/>
  <c r="AD268" i="5"/>
  <c r="W206" i="5"/>
  <c r="L234" i="5"/>
  <c r="M277" i="5"/>
  <c r="AI228" i="5"/>
  <c r="AL206" i="5"/>
  <c r="T204" i="5"/>
  <c r="AG186" i="5"/>
  <c r="AC134" i="5"/>
  <c r="M162" i="5"/>
  <c r="AF276" i="5"/>
  <c r="AM245" i="5"/>
  <c r="AL127" i="5"/>
  <c r="AA256" i="5"/>
  <c r="T253" i="5"/>
  <c r="AM204" i="5"/>
  <c r="AM157" i="5"/>
  <c r="O119" i="5"/>
  <c r="AJ119" i="5"/>
  <c r="K177" i="5"/>
  <c r="L221" i="5"/>
  <c r="O233" i="5"/>
  <c r="T118" i="5"/>
  <c r="AF225" i="5"/>
  <c r="AG221" i="5"/>
  <c r="M123" i="5"/>
  <c r="AL177" i="5"/>
  <c r="Q243" i="5"/>
  <c r="N221" i="5"/>
  <c r="AA274" i="5"/>
  <c r="AA244" i="5"/>
  <c r="AA255" i="5"/>
  <c r="Z114" i="5"/>
  <c r="X119" i="5"/>
  <c r="X117" i="5"/>
  <c r="AF222" i="5"/>
  <c r="P189" i="5"/>
  <c r="N255" i="5"/>
  <c r="AG177" i="5"/>
  <c r="AG170" i="5"/>
  <c r="AF136" i="5"/>
  <c r="AJ127" i="5"/>
  <c r="P251" i="5"/>
  <c r="P246" i="5"/>
  <c r="O139" i="5"/>
  <c r="AF137" i="5"/>
  <c r="W271" i="5"/>
  <c r="X177" i="5"/>
  <c r="AD254" i="5"/>
  <c r="K142" i="5"/>
  <c r="AI180" i="5"/>
  <c r="P185" i="5"/>
  <c r="U181" i="5"/>
  <c r="AM164" i="5"/>
  <c r="AC268" i="5"/>
  <c r="X270" i="5"/>
  <c r="X169" i="5"/>
  <c r="I222" i="5"/>
  <c r="X222" i="5"/>
  <c r="O275" i="5"/>
  <c r="AD250" i="5"/>
  <c r="AG224" i="5"/>
  <c r="Z245" i="5"/>
  <c r="AC222" i="5"/>
  <c r="Q190" i="5"/>
  <c r="AI200" i="5"/>
  <c r="Q166" i="5"/>
  <c r="W243" i="5"/>
  <c r="AL115" i="5"/>
  <c r="AJ117" i="5"/>
  <c r="AI184" i="5"/>
  <c r="L223" i="5"/>
  <c r="AJ231" i="5"/>
  <c r="T115" i="5"/>
  <c r="U213" i="5"/>
  <c r="N158" i="5"/>
  <c r="AC248" i="5"/>
  <c r="O135" i="5"/>
  <c r="AC114" i="5"/>
  <c r="M206" i="5"/>
  <c r="AL245" i="5"/>
  <c r="AA254" i="5"/>
  <c r="X247" i="5"/>
  <c r="AF271" i="5"/>
  <c r="AM224" i="5"/>
  <c r="AL255" i="5"/>
  <c r="AM162" i="5"/>
  <c r="U113" i="5"/>
  <c r="X226" i="5"/>
  <c r="M268" i="5"/>
  <c r="Q275" i="5"/>
  <c r="Z188" i="5"/>
  <c r="AL243" i="5"/>
  <c r="O225" i="5"/>
  <c r="Q157" i="5"/>
  <c r="J180" i="5"/>
  <c r="T234" i="5"/>
  <c r="AJ270" i="5"/>
  <c r="N243" i="5"/>
  <c r="Q273" i="5"/>
  <c r="AA277" i="5"/>
  <c r="M253" i="5"/>
  <c r="AI206" i="5"/>
  <c r="AF213" i="5"/>
  <c r="X138" i="5"/>
  <c r="W248" i="5"/>
  <c r="R248" i="5"/>
  <c r="AA252" i="5"/>
  <c r="O200" i="5"/>
  <c r="T267" i="5"/>
  <c r="M117" i="5"/>
  <c r="AI199" i="5"/>
  <c r="R164" i="5"/>
  <c r="O226" i="5"/>
  <c r="L251" i="5"/>
  <c r="AM275" i="5"/>
  <c r="AJ213" i="5"/>
  <c r="J213" i="5"/>
  <c r="AM220" i="5"/>
  <c r="R253" i="5"/>
  <c r="AI254" i="5"/>
  <c r="L124" i="5"/>
  <c r="Q263" i="5"/>
  <c r="AL250" i="5"/>
  <c r="AC185" i="5"/>
  <c r="AL203" i="5"/>
  <c r="M163" i="5"/>
  <c r="AC138" i="5"/>
  <c r="AA188" i="5"/>
  <c r="Q121" i="5"/>
  <c r="AF122" i="5"/>
  <c r="AM226" i="5"/>
  <c r="I272" i="5"/>
  <c r="K210" i="5"/>
  <c r="K275" i="5"/>
  <c r="T252" i="5"/>
  <c r="AA142" i="5"/>
  <c r="T274" i="5"/>
  <c r="X221" i="5"/>
  <c r="I190" i="5"/>
  <c r="L188" i="5"/>
  <c r="L276" i="5"/>
  <c r="M168" i="5"/>
  <c r="Q188" i="5"/>
  <c r="AA266" i="5"/>
  <c r="N121" i="5"/>
  <c r="T120" i="5"/>
  <c r="P169" i="5"/>
  <c r="AF144" i="5"/>
  <c r="AG200" i="5"/>
  <c r="W213" i="5"/>
  <c r="T255" i="5"/>
  <c r="L208" i="5"/>
  <c r="P136" i="5"/>
  <c r="AG276" i="5"/>
  <c r="AL249" i="5"/>
  <c r="J116" i="5"/>
  <c r="U127" i="5"/>
  <c r="AL251" i="5"/>
  <c r="X256" i="5"/>
  <c r="M230" i="5"/>
  <c r="I221" i="5"/>
  <c r="Q210" i="5"/>
  <c r="AJ247" i="5"/>
  <c r="AC252" i="5"/>
  <c r="M255" i="5"/>
  <c r="AA120" i="5"/>
  <c r="N188" i="5"/>
  <c r="AM124" i="5"/>
  <c r="P222" i="5"/>
  <c r="AG139" i="5"/>
  <c r="K254" i="5"/>
  <c r="AD189" i="5"/>
  <c r="AC143" i="5"/>
  <c r="AF162" i="5"/>
  <c r="O159" i="5"/>
  <c r="AD127" i="5"/>
  <c r="AM159" i="5"/>
  <c r="AJ118" i="5"/>
  <c r="L138" i="5"/>
  <c r="T185" i="5"/>
  <c r="L254" i="5"/>
  <c r="K136" i="5"/>
  <c r="T126" i="5"/>
  <c r="AL141" i="5"/>
  <c r="M189" i="5"/>
  <c r="AC264" i="5"/>
  <c r="AF268" i="5"/>
  <c r="L256" i="5"/>
  <c r="AI140" i="5"/>
  <c r="P158" i="5"/>
  <c r="L266" i="5"/>
  <c r="Z268" i="5"/>
  <c r="AM252" i="5"/>
  <c r="P137" i="5"/>
  <c r="K248" i="5"/>
  <c r="W179" i="5"/>
  <c r="AF161" i="5"/>
  <c r="AF167" i="5"/>
  <c r="AJ170" i="5"/>
  <c r="L142" i="5"/>
  <c r="T113" i="5"/>
  <c r="Z186" i="5"/>
  <c r="P256" i="5"/>
  <c r="W144" i="5"/>
  <c r="L163" i="5"/>
  <c r="N191" i="5"/>
  <c r="AL183" i="5"/>
  <c r="M167" i="5"/>
  <c r="T165" i="5"/>
  <c r="Z169" i="5"/>
  <c r="AI160" i="5"/>
  <c r="P247" i="5"/>
  <c r="AM163" i="5"/>
  <c r="AM117" i="5"/>
  <c r="Q161" i="5"/>
  <c r="AI144" i="5"/>
  <c r="AF115" i="5"/>
  <c r="T170" i="5"/>
  <c r="J169" i="5"/>
  <c r="N190" i="5"/>
  <c r="R246" i="5"/>
  <c r="AA213" i="5"/>
  <c r="M233" i="5"/>
  <c r="T226" i="5"/>
  <c r="I228" i="5"/>
  <c r="AI189" i="5"/>
  <c r="AJ121" i="5"/>
  <c r="W166" i="5"/>
  <c r="AL120" i="5"/>
  <c r="AD163" i="5"/>
  <c r="X161" i="5"/>
  <c r="AM134" i="5"/>
  <c r="Q162" i="5"/>
  <c r="Q138" i="5"/>
  <c r="AG124" i="5"/>
  <c r="J161" i="5"/>
  <c r="T164" i="5"/>
  <c r="AG116" i="5"/>
  <c r="M269" i="5"/>
  <c r="N137" i="5"/>
  <c r="Z250" i="5"/>
  <c r="U233" i="5"/>
  <c r="N250" i="5"/>
  <c r="AF181" i="5"/>
  <c r="AF159" i="5"/>
  <c r="L249" i="5"/>
  <c r="AJ178" i="5"/>
  <c r="AL182" i="5"/>
  <c r="U253" i="5"/>
  <c r="K163" i="5"/>
  <c r="AM158" i="5"/>
  <c r="N220" i="5"/>
  <c r="W200" i="5"/>
  <c r="J247" i="5"/>
  <c r="L211" i="5"/>
  <c r="N222" i="5"/>
  <c r="O221" i="5"/>
  <c r="O184" i="5"/>
  <c r="Z166" i="5"/>
  <c r="Z163" i="5"/>
  <c r="O177" i="5"/>
  <c r="R117" i="5"/>
  <c r="I115" i="5"/>
  <c r="Z144" i="5"/>
  <c r="M122" i="5"/>
  <c r="I144" i="5"/>
  <c r="AD158" i="5"/>
  <c r="O116" i="5"/>
  <c r="AF142" i="5"/>
  <c r="N201" i="5"/>
  <c r="T181" i="5"/>
  <c r="Z162" i="5"/>
  <c r="AD119" i="5"/>
  <c r="Q170" i="5"/>
  <c r="AG127" i="5"/>
  <c r="O191" i="5"/>
  <c r="AG118" i="5"/>
  <c r="K200" i="5"/>
  <c r="R124" i="5"/>
  <c r="N228" i="5"/>
  <c r="L123" i="5"/>
  <c r="K166" i="5"/>
  <c r="K185" i="5"/>
  <c r="AG126" i="5"/>
  <c r="AG184" i="5"/>
  <c r="Z157" i="5"/>
  <c r="L213" i="5"/>
  <c r="AD231" i="5"/>
  <c r="Z156" i="5"/>
  <c r="AD190" i="5"/>
  <c r="N143" i="5"/>
  <c r="O142" i="5"/>
  <c r="AM184" i="5"/>
  <c r="Q118" i="5"/>
  <c r="I161" i="5"/>
  <c r="O178" i="5"/>
  <c r="P177" i="5"/>
  <c r="AD164" i="5"/>
  <c r="U177" i="5"/>
  <c r="O251" i="5"/>
  <c r="AC181" i="5"/>
  <c r="X244" i="5"/>
  <c r="AD138" i="5"/>
  <c r="Q165" i="5"/>
  <c r="Z135" i="5"/>
  <c r="AC167" i="5"/>
  <c r="AC244" i="5"/>
  <c r="M156" i="5"/>
  <c r="J122" i="5"/>
  <c r="P249" i="5"/>
  <c r="J183" i="5"/>
  <c r="L187" i="5"/>
  <c r="AC184" i="5"/>
  <c r="AG251" i="5"/>
  <c r="J123" i="5"/>
  <c r="AF226" i="5"/>
  <c r="AI169" i="5"/>
  <c r="P250" i="5"/>
  <c r="P199" i="5"/>
  <c r="K277" i="5"/>
  <c r="AF201" i="5"/>
  <c r="AJ234" i="5"/>
  <c r="U124" i="5"/>
  <c r="AG250" i="5"/>
  <c r="AJ254" i="5"/>
  <c r="AF141" i="5"/>
  <c r="AL191" i="5"/>
  <c r="I156" i="5"/>
  <c r="I158" i="5"/>
  <c r="U121" i="5"/>
  <c r="AC127" i="5"/>
  <c r="U139" i="5"/>
  <c r="K135" i="5"/>
  <c r="AL160" i="5"/>
  <c r="I269" i="5"/>
  <c r="AD179" i="5"/>
  <c r="AJ188" i="5"/>
  <c r="Q113" i="5"/>
  <c r="X252" i="5"/>
  <c r="R125" i="5"/>
  <c r="T244" i="5"/>
  <c r="P187" i="5"/>
  <c r="AM213" i="5"/>
  <c r="L140" i="5"/>
  <c r="AM263" i="5"/>
  <c r="L232" i="5"/>
  <c r="P271" i="5"/>
  <c r="O186" i="5"/>
  <c r="L178" i="5"/>
  <c r="R232" i="5"/>
  <c r="AC115" i="5"/>
  <c r="W249" i="5"/>
  <c r="N256" i="5"/>
  <c r="O183" i="5"/>
  <c r="P248" i="5"/>
  <c r="AD269" i="5"/>
  <c r="AI134" i="5"/>
  <c r="Q127" i="5"/>
  <c r="AJ177" i="5"/>
  <c r="M161" i="5"/>
  <c r="K253" i="5"/>
  <c r="AG135" i="5"/>
  <c r="I206" i="5"/>
  <c r="U159" i="5"/>
  <c r="L177" i="5"/>
  <c r="I169" i="5"/>
  <c r="AL186" i="5"/>
  <c r="L141" i="5"/>
  <c r="AF114" i="5"/>
  <c r="AC189" i="5"/>
  <c r="Z124" i="5"/>
  <c r="AI141" i="5"/>
  <c r="I141" i="5"/>
  <c r="Q125" i="5"/>
  <c r="AJ203" i="5"/>
  <c r="AD251" i="5"/>
  <c r="J114" i="5"/>
  <c r="AI118" i="5"/>
  <c r="N266" i="5"/>
  <c r="X250" i="5"/>
  <c r="M223" i="5"/>
  <c r="Q233" i="5"/>
  <c r="R165" i="5"/>
  <c r="AA226" i="5"/>
  <c r="N166" i="5"/>
  <c r="K181" i="5"/>
  <c r="I122" i="5"/>
  <c r="AG231" i="5"/>
  <c r="P122" i="5"/>
  <c r="AC159" i="5"/>
  <c r="AJ116" i="5"/>
  <c r="AD159" i="5"/>
  <c r="P119" i="5"/>
  <c r="AG226" i="5"/>
  <c r="AG136" i="5"/>
  <c r="AF224" i="5"/>
  <c r="R191" i="5"/>
  <c r="L189" i="5"/>
  <c r="M127" i="5"/>
  <c r="L135" i="5"/>
  <c r="AJ164" i="5"/>
  <c r="X170" i="5"/>
  <c r="Q115" i="5"/>
  <c r="R183" i="5"/>
  <c r="N267" i="5"/>
  <c r="R139" i="5"/>
  <c r="AJ136" i="5"/>
  <c r="W205" i="5"/>
  <c r="L269" i="5"/>
  <c r="AA230" i="5"/>
  <c r="T119" i="5"/>
  <c r="AG244" i="5"/>
  <c r="J117" i="5"/>
  <c r="R187" i="5"/>
  <c r="X201" i="5"/>
  <c r="AL270" i="5"/>
  <c r="W115" i="5"/>
  <c r="AA249" i="5"/>
  <c r="AF267" i="5"/>
  <c r="W223" i="5"/>
  <c r="AD120" i="5"/>
  <c r="O126" i="5"/>
  <c r="P245" i="5"/>
  <c r="AJ144" i="5"/>
  <c r="U178" i="5"/>
  <c r="AC249" i="5"/>
  <c r="AJ184" i="5"/>
  <c r="AA190" i="5"/>
  <c r="Z181" i="5"/>
  <c r="W191" i="5"/>
  <c r="AG125" i="5"/>
  <c r="I184" i="5"/>
  <c r="AL204" i="5"/>
  <c r="AF180" i="5"/>
  <c r="AC200" i="5"/>
  <c r="AJ115" i="5"/>
  <c r="AI178" i="5"/>
  <c r="AA180" i="5"/>
  <c r="W161" i="5"/>
  <c r="R201" i="5"/>
  <c r="L183" i="5"/>
  <c r="Z126" i="5"/>
  <c r="AI165" i="5"/>
  <c r="AD266" i="5"/>
  <c r="Q250" i="5"/>
  <c r="AA221" i="5"/>
  <c r="R231" i="5"/>
  <c r="Q206" i="5"/>
  <c r="J271" i="5"/>
  <c r="X205" i="5"/>
  <c r="U190" i="5"/>
  <c r="X234" i="5"/>
  <c r="Z117" i="5"/>
  <c r="M158" i="5"/>
  <c r="P124" i="5"/>
  <c r="AF187" i="5"/>
  <c r="W143" i="5"/>
  <c r="AD116" i="5"/>
  <c r="P204" i="5"/>
  <c r="L268" i="5"/>
  <c r="Z141" i="5"/>
  <c r="AL188" i="5"/>
  <c r="Z177" i="5"/>
  <c r="W185" i="5"/>
  <c r="AD123" i="5"/>
  <c r="N138" i="5"/>
  <c r="AJ166" i="5"/>
  <c r="AF248" i="5"/>
  <c r="I143" i="5"/>
  <c r="AI114" i="5"/>
  <c r="I182" i="5"/>
  <c r="X190" i="5"/>
  <c r="Q143" i="5"/>
  <c r="AL268" i="5"/>
  <c r="X127" i="5"/>
  <c r="R224" i="5"/>
  <c r="AJ179" i="5"/>
  <c r="AG119" i="5"/>
  <c r="Z232" i="5"/>
  <c r="AG263" i="5"/>
  <c r="J184" i="5"/>
  <c r="AL170" i="5"/>
  <c r="R163" i="5"/>
  <c r="L113" i="5"/>
  <c r="T189" i="5"/>
  <c r="AF125" i="5"/>
  <c r="O123" i="5"/>
  <c r="O169" i="5"/>
  <c r="X182" i="5"/>
  <c r="W189" i="5"/>
  <c r="O115" i="5"/>
  <c r="U168" i="5"/>
  <c r="P115" i="5"/>
  <c r="AM229" i="5"/>
  <c r="AF191" i="5"/>
  <c r="AM120" i="5"/>
  <c r="N164" i="5"/>
  <c r="AM266" i="5"/>
  <c r="AG268" i="5"/>
  <c r="AG161" i="5"/>
  <c r="L180" i="5"/>
  <c r="L190" i="5"/>
  <c r="AF124" i="5"/>
  <c r="Q232" i="5"/>
  <c r="AA264" i="5"/>
  <c r="AM186" i="5"/>
  <c r="AF246" i="5"/>
  <c r="U134" i="5"/>
  <c r="AL212" i="5"/>
  <c r="W268" i="5"/>
  <c r="K138" i="5"/>
  <c r="P252" i="5"/>
  <c r="X113" i="5"/>
  <c r="Z251" i="5"/>
  <c r="AJ248" i="5"/>
  <c r="X184" i="5"/>
  <c r="U243" i="5"/>
  <c r="AF170" i="5"/>
  <c r="T140" i="5"/>
  <c r="AM246" i="5"/>
  <c r="AM165" i="5"/>
  <c r="AD188" i="5"/>
  <c r="AD134" i="5"/>
  <c r="U119" i="5"/>
  <c r="AG234" i="5"/>
  <c r="AC141" i="5"/>
  <c r="AJ126" i="5"/>
  <c r="X122" i="5"/>
  <c r="U123" i="5"/>
  <c r="Z189" i="5"/>
  <c r="J125" i="5"/>
  <c r="X120" i="5"/>
  <c r="N125" i="5"/>
  <c r="W168" i="5"/>
  <c r="AI138" i="5"/>
  <c r="W142" i="5"/>
  <c r="K161" i="5"/>
  <c r="U136" i="5"/>
  <c r="AI268" i="5"/>
  <c r="L206" i="5"/>
  <c r="J181" i="5"/>
  <c r="W270" i="5"/>
  <c r="Q200" i="5"/>
  <c r="O277" i="5"/>
  <c r="O220" i="5"/>
  <c r="L143" i="5"/>
  <c r="Q191" i="5"/>
  <c r="AF254" i="5"/>
  <c r="AG256" i="5"/>
  <c r="N246" i="5"/>
  <c r="AG180" i="5"/>
  <c r="T180" i="5"/>
  <c r="M188" i="5"/>
  <c r="AJ143" i="5"/>
  <c r="J179" i="5"/>
  <c r="I123" i="5"/>
  <c r="W188" i="5"/>
  <c r="R200" i="5"/>
  <c r="M224" i="5"/>
  <c r="AF138" i="5"/>
  <c r="I116" i="5"/>
  <c r="N118" i="5"/>
  <c r="AG212" i="5"/>
  <c r="AG120" i="5"/>
  <c r="AF126" i="5"/>
  <c r="X115" i="5"/>
  <c r="J124" i="5"/>
  <c r="AM122" i="5"/>
  <c r="L263" i="5"/>
  <c r="AA224" i="5"/>
  <c r="M250" i="5"/>
  <c r="T182" i="5"/>
  <c r="AD135" i="5"/>
  <c r="R226" i="5"/>
  <c r="M247" i="5"/>
  <c r="U248" i="5"/>
  <c r="AC256" i="5"/>
  <c r="N200" i="5"/>
  <c r="R181" i="5"/>
  <c r="J167" i="5"/>
  <c r="AA169" i="5"/>
  <c r="AF164" i="5"/>
  <c r="AG114" i="5"/>
  <c r="J157" i="5"/>
  <c r="AG185" i="5"/>
  <c r="T161" i="5"/>
  <c r="O188" i="5"/>
  <c r="T177" i="5"/>
  <c r="AI248" i="5"/>
  <c r="Q167" i="5"/>
  <c r="I125" i="5"/>
  <c r="U144" i="5"/>
  <c r="AL135" i="5"/>
  <c r="AI232" i="5"/>
  <c r="K169" i="5"/>
  <c r="K168" i="5"/>
  <c r="AA157" i="5"/>
  <c r="X141" i="5"/>
  <c r="P162" i="5"/>
  <c r="AI164" i="5"/>
  <c r="N119" i="5"/>
  <c r="AG121" i="5"/>
  <c r="AD183" i="5"/>
  <c r="P184" i="5"/>
  <c r="R276" i="5"/>
  <c r="I231" i="5"/>
  <c r="AD248" i="5"/>
  <c r="AL221" i="5"/>
  <c r="N247" i="5"/>
  <c r="T123" i="5"/>
  <c r="U249" i="5"/>
  <c r="U270" i="5"/>
  <c r="K143" i="5"/>
  <c r="AC182" i="5"/>
  <c r="AJ161" i="5"/>
  <c r="T139" i="5"/>
  <c r="L169" i="5"/>
  <c r="AM127" i="5"/>
  <c r="R182" i="5"/>
  <c r="O137" i="5"/>
  <c r="AC166" i="5"/>
  <c r="I181" i="5"/>
  <c r="AJ156" i="5"/>
  <c r="J191" i="5"/>
  <c r="AJ158" i="5"/>
  <c r="W167" i="5"/>
  <c r="AM137" i="5"/>
  <c r="J188" i="5"/>
  <c r="U141" i="5"/>
  <c r="J115" i="5"/>
  <c r="J168" i="5"/>
  <c r="R160" i="5"/>
  <c r="Z266" i="5"/>
  <c r="AD168" i="5"/>
  <c r="AF118" i="5"/>
  <c r="AC135" i="5"/>
  <c r="AG169" i="5"/>
  <c r="P269" i="5"/>
  <c r="K232" i="5"/>
  <c r="AM273" i="5"/>
  <c r="X125" i="5"/>
  <c r="M118" i="5"/>
  <c r="I167" i="5"/>
  <c r="K271" i="5"/>
  <c r="O181" i="5"/>
  <c r="AI162" i="5"/>
  <c r="Q244" i="5"/>
  <c r="I178" i="5"/>
  <c r="AJ167" i="5"/>
  <c r="X203" i="5"/>
  <c r="P144" i="5"/>
  <c r="J268" i="5"/>
  <c r="AM200" i="5"/>
  <c r="Q234" i="5"/>
  <c r="AL229" i="5"/>
  <c r="X191" i="5"/>
  <c r="AC211" i="5"/>
  <c r="AF206" i="5"/>
  <c r="AA116" i="5"/>
  <c r="W183" i="5"/>
  <c r="T243" i="5"/>
  <c r="K117" i="5"/>
  <c r="AM167" i="5"/>
  <c r="AI120" i="5"/>
  <c r="N189" i="5"/>
  <c r="AM143" i="5"/>
  <c r="AF208" i="5"/>
  <c r="N186" i="5"/>
  <c r="L122" i="5"/>
  <c r="R115" i="5"/>
  <c r="AC169" i="5"/>
  <c r="AG178" i="5"/>
  <c r="X254" i="5"/>
  <c r="J138" i="5"/>
  <c r="AA191" i="5"/>
  <c r="T178" i="5"/>
  <c r="AM115" i="5"/>
  <c r="T227" i="5"/>
  <c r="P191" i="5"/>
  <c r="I177" i="5"/>
  <c r="M134" i="5"/>
  <c r="W266" i="5"/>
  <c r="T122" i="5"/>
  <c r="K249" i="5"/>
  <c r="AI272" i="5"/>
  <c r="Z204" i="5"/>
  <c r="M200" i="5"/>
  <c r="X249" i="5"/>
  <c r="AF117" i="5"/>
  <c r="AC124" i="5"/>
  <c r="W187" i="5"/>
  <c r="R121" i="5"/>
  <c r="Z137" i="5"/>
  <c r="AJ183" i="5"/>
  <c r="M186" i="5"/>
  <c r="T167" i="5"/>
  <c r="X140" i="5"/>
  <c r="J160" i="5"/>
  <c r="AM249" i="5"/>
  <c r="AC164" i="5"/>
  <c r="AF184" i="5"/>
  <c r="P163" i="5"/>
  <c r="T121" i="5"/>
  <c r="W178" i="5"/>
  <c r="AD121" i="5"/>
  <c r="AD165" i="5"/>
  <c r="AI113" i="5"/>
  <c r="R250" i="5"/>
  <c r="K162" i="5"/>
  <c r="Z122" i="5"/>
  <c r="N170" i="5"/>
  <c r="AC269" i="5"/>
  <c r="T187" i="5"/>
  <c r="N206" i="5"/>
  <c r="J204" i="5"/>
  <c r="K184" i="5"/>
  <c r="AD213" i="5"/>
  <c r="AI270" i="5"/>
  <c r="AD200" i="5"/>
  <c r="AD185" i="5"/>
  <c r="AG220" i="5"/>
  <c r="U161" i="5"/>
  <c r="N160" i="5"/>
  <c r="AC158" i="5"/>
  <c r="R156" i="5"/>
  <c r="O256" i="5"/>
  <c r="AF169" i="5"/>
  <c r="T158" i="5"/>
  <c r="AM138" i="5"/>
  <c r="W181" i="5"/>
  <c r="AI124" i="5"/>
  <c r="X251" i="5"/>
  <c r="O156" i="5"/>
  <c r="U118" i="5"/>
  <c r="AA156" i="5"/>
  <c r="AC142" i="5"/>
  <c r="Q119" i="5"/>
  <c r="L115" i="5"/>
  <c r="U179" i="5"/>
  <c r="AM114" i="5"/>
  <c r="AJ267" i="5"/>
  <c r="Z230" i="5"/>
  <c r="AJ138" i="5"/>
  <c r="U143" i="5"/>
  <c r="P159" i="5"/>
  <c r="R186" i="5"/>
  <c r="AG254" i="5"/>
  <c r="AL273" i="5"/>
  <c r="M231" i="5"/>
  <c r="R113" i="5"/>
  <c r="AI188" i="5"/>
  <c r="AC179" i="5"/>
  <c r="AM181" i="5"/>
  <c r="Q220" i="5"/>
  <c r="AJ190" i="5"/>
  <c r="AL187" i="5"/>
  <c r="AG143" i="5"/>
  <c r="U186" i="5"/>
  <c r="Q134" i="5"/>
  <c r="L164" i="5"/>
  <c r="AL256" i="5"/>
  <c r="P143" i="5"/>
  <c r="M143" i="5"/>
  <c r="Z118" i="5"/>
  <c r="AA139" i="5"/>
  <c r="P139" i="5"/>
  <c r="Z249" i="5"/>
  <c r="R137" i="5"/>
  <c r="AF139" i="5"/>
  <c r="N136" i="5"/>
  <c r="O190" i="5"/>
  <c r="AF157" i="5"/>
  <c r="U187" i="5"/>
  <c r="AA202" i="5"/>
  <c r="AL202" i="5"/>
  <c r="P203" i="5"/>
  <c r="AF199" i="5"/>
  <c r="AM113" i="5"/>
  <c r="AG243" i="5"/>
  <c r="K246" i="5"/>
  <c r="M211" i="5"/>
  <c r="Z213" i="5"/>
  <c r="AC250" i="5"/>
  <c r="K211" i="5"/>
  <c r="X273" i="5"/>
  <c r="Q251" i="5"/>
  <c r="AJ122" i="5"/>
  <c r="T168" i="5"/>
  <c r="AJ123" i="5"/>
  <c r="O202" i="5"/>
  <c r="Z191" i="5"/>
  <c r="AC178" i="5"/>
  <c r="U189" i="5"/>
  <c r="L127" i="5"/>
  <c r="T116" i="5"/>
  <c r="AM121" i="5"/>
  <c r="AL179" i="5"/>
  <c r="K115" i="5"/>
  <c r="AG159" i="5"/>
  <c r="AL119" i="5"/>
  <c r="L120" i="5"/>
  <c r="J165" i="5"/>
  <c r="L179" i="5"/>
  <c r="AG182" i="5"/>
  <c r="Q141" i="5"/>
  <c r="U156" i="5"/>
  <c r="AJ252" i="5"/>
  <c r="AA162" i="5"/>
  <c r="I168" i="5"/>
  <c r="T169" i="5"/>
  <c r="X136" i="5"/>
  <c r="O121" i="5"/>
  <c r="AC234" i="5"/>
  <c r="J277" i="5"/>
  <c r="O120" i="5"/>
  <c r="R223" i="5"/>
  <c r="O113" i="5"/>
  <c r="J164" i="5"/>
  <c r="R247" i="5"/>
  <c r="O125" i="5"/>
  <c r="W158" i="5"/>
  <c r="AD178" i="5"/>
  <c r="U255" i="5"/>
  <c r="O170" i="5"/>
  <c r="M221" i="5"/>
  <c r="L139" i="5"/>
  <c r="O161" i="5"/>
  <c r="M160" i="5"/>
  <c r="AL143" i="5"/>
  <c r="AM188" i="5"/>
  <c r="AF229" i="5"/>
  <c r="M135" i="5"/>
  <c r="Z136" i="5"/>
  <c r="AF158" i="5"/>
  <c r="X143" i="5"/>
  <c r="AM126" i="5"/>
  <c r="AM142" i="5"/>
  <c r="R116" i="5"/>
  <c r="W157" i="5"/>
  <c r="J140" i="5"/>
  <c r="T222" i="5"/>
  <c r="AI127" i="5"/>
  <c r="N162" i="5"/>
  <c r="K266" i="5"/>
  <c r="W134" i="5"/>
  <c r="X204" i="5"/>
  <c r="L248" i="5"/>
  <c r="I124" i="5"/>
  <c r="AF190" i="5"/>
  <c r="AL114" i="5"/>
  <c r="AJ191" i="5"/>
  <c r="M169" i="5"/>
  <c r="W159" i="5"/>
  <c r="R177" i="5"/>
  <c r="M179" i="5"/>
  <c r="AA143" i="5"/>
  <c r="AA113" i="5"/>
  <c r="J141" i="5"/>
  <c r="P116" i="5"/>
  <c r="AI245" i="5"/>
  <c r="M243" i="5"/>
  <c r="AD181" i="5"/>
  <c r="K164" i="5"/>
  <c r="X160" i="5"/>
  <c r="Z224" i="5"/>
  <c r="AD142" i="5"/>
  <c r="I126" i="5"/>
  <c r="N116" i="5"/>
  <c r="K204" i="5"/>
  <c r="L185" i="5"/>
  <c r="AL199" i="5"/>
  <c r="AD186" i="5"/>
  <c r="Q204" i="5"/>
  <c r="AA247" i="5"/>
  <c r="Z275" i="5"/>
  <c r="AI221" i="5"/>
  <c r="L158" i="5"/>
  <c r="AF178" i="5"/>
  <c r="AF204" i="5"/>
  <c r="AJ165" i="5"/>
  <c r="T114" i="5"/>
  <c r="M159" i="5"/>
  <c r="R161" i="5"/>
  <c r="J127" i="5"/>
  <c r="T268" i="5"/>
  <c r="AL156" i="5"/>
  <c r="R251" i="5"/>
  <c r="N159" i="5"/>
  <c r="T144" i="5"/>
  <c r="AC187" i="5"/>
  <c r="I140" i="5"/>
  <c r="X212" i="5"/>
  <c r="AA164" i="5"/>
  <c r="K119" i="5"/>
  <c r="AG183" i="5"/>
  <c r="R234" i="5"/>
  <c r="W180" i="5"/>
  <c r="N124" i="5"/>
  <c r="Q179" i="5"/>
  <c r="AD249" i="5"/>
  <c r="Q114" i="5"/>
  <c r="AI191" i="5"/>
  <c r="L246" i="5"/>
  <c r="X134" i="5"/>
  <c r="AC119" i="5"/>
  <c r="AL140" i="5"/>
  <c r="T125" i="5"/>
  <c r="AJ157" i="5"/>
  <c r="AG264" i="5"/>
  <c r="R213" i="5"/>
  <c r="K141" i="5"/>
  <c r="I255" i="5"/>
  <c r="O167" i="5"/>
  <c r="AL161" i="5"/>
  <c r="AA124" i="5"/>
  <c r="Z185" i="5"/>
  <c r="N177" i="5"/>
  <c r="R123" i="5"/>
  <c r="AM136" i="5"/>
  <c r="P156" i="5"/>
  <c r="R140" i="5"/>
  <c r="AL158" i="5"/>
  <c r="Q180" i="5"/>
  <c r="AD204" i="5"/>
  <c r="AG158" i="5"/>
  <c r="AM206" i="5"/>
  <c r="L144" i="5"/>
  <c r="AD160" i="5"/>
  <c r="AM248" i="5"/>
  <c r="T246" i="5"/>
  <c r="L181" i="5"/>
  <c r="Q185" i="5"/>
  <c r="AL184" i="5"/>
  <c r="AD136" i="5"/>
  <c r="W251" i="5"/>
  <c r="AM267" i="5"/>
  <c r="N165" i="5"/>
  <c r="M248" i="5"/>
  <c r="O136" i="5"/>
  <c r="U230" i="5"/>
  <c r="AL213" i="5"/>
  <c r="AA211" i="5"/>
  <c r="R211" i="5"/>
  <c r="Q247" i="5"/>
  <c r="AG246" i="5"/>
  <c r="X202" i="5"/>
  <c r="I187" i="5"/>
  <c r="X156" i="5"/>
  <c r="AF177" i="5"/>
  <c r="T186" i="5"/>
  <c r="U138" i="5"/>
  <c r="AA160" i="5"/>
  <c r="K126" i="5"/>
  <c r="R190" i="5"/>
  <c r="K187" i="5"/>
  <c r="R127" i="5"/>
  <c r="AF269" i="5"/>
  <c r="L191" i="5"/>
  <c r="AA186" i="5"/>
  <c r="AG188" i="5"/>
  <c r="P220" i="5"/>
  <c r="AM160" i="5"/>
  <c r="P166" i="5"/>
  <c r="Q126" i="5"/>
  <c r="U185" i="5"/>
  <c r="O252" i="5"/>
  <c r="X185" i="5"/>
  <c r="T272" i="5"/>
  <c r="U122" i="5"/>
  <c r="N181" i="5"/>
  <c r="M119" i="5"/>
  <c r="K123" i="5"/>
  <c r="U220" i="5"/>
  <c r="R252" i="5"/>
  <c r="AF205" i="5"/>
  <c r="P138" i="5"/>
  <c r="W177" i="5"/>
  <c r="AM234" i="5"/>
  <c r="AF165" i="5"/>
  <c r="AD117" i="5"/>
  <c r="Z143" i="5"/>
  <c r="AF245" i="5"/>
  <c r="AG134" i="5"/>
  <c r="AL121" i="5"/>
  <c r="AI251" i="5"/>
  <c r="Z142" i="5"/>
  <c r="P167" i="5"/>
  <c r="AM168" i="5"/>
  <c r="O189" i="5"/>
  <c r="I180" i="5"/>
  <c r="Z127" i="5"/>
  <c r="W228" i="5"/>
  <c r="P181" i="5"/>
  <c r="P135" i="5"/>
  <c r="P182" i="5"/>
  <c r="AI135" i="5"/>
  <c r="U212" i="5"/>
  <c r="AG233" i="5"/>
  <c r="AC144" i="5"/>
  <c r="AA275" i="5"/>
  <c r="X180" i="5"/>
  <c r="M120" i="5"/>
  <c r="O268" i="5"/>
  <c r="P276" i="5"/>
  <c r="W163" i="5"/>
  <c r="I208" i="5"/>
  <c r="X142" i="5"/>
  <c r="R268" i="5"/>
  <c r="J163" i="5"/>
  <c r="O272" i="5"/>
  <c r="P165" i="5"/>
  <c r="K127" i="5"/>
  <c r="AJ186" i="5"/>
  <c r="X200" i="5"/>
  <c r="AF119" i="5"/>
  <c r="N161" i="5"/>
  <c r="AJ169" i="5"/>
  <c r="AD166" i="5"/>
  <c r="I114" i="5"/>
  <c r="W164" i="5"/>
  <c r="AM119" i="5"/>
  <c r="X116" i="5"/>
  <c r="AJ246" i="5"/>
  <c r="W124" i="5"/>
  <c r="Z121" i="5"/>
  <c r="Z134" i="5"/>
  <c r="AJ202" i="5"/>
  <c r="I137" i="5"/>
  <c r="AD177" i="5"/>
  <c r="W156" i="5"/>
  <c r="AJ205" i="5"/>
  <c r="Q269" i="5"/>
  <c r="Q268" i="5"/>
  <c r="M256" i="5"/>
  <c r="W122" i="5"/>
  <c r="AD270" i="5"/>
  <c r="AI269" i="5"/>
  <c r="AF200" i="5"/>
  <c r="W250" i="5"/>
  <c r="AF252" i="5"/>
  <c r="W121" i="5"/>
  <c r="I183" i="5"/>
  <c r="L220" i="5"/>
  <c r="AC118" i="5"/>
  <c r="AL163" i="5"/>
  <c r="AC161" i="5"/>
  <c r="AM177" i="5"/>
  <c r="O253" i="5"/>
  <c r="AJ113" i="5"/>
  <c r="AA248" i="5"/>
  <c r="J137" i="5"/>
  <c r="J139" i="5"/>
  <c r="X164" i="5"/>
  <c r="O114" i="5"/>
  <c r="W160" i="5"/>
  <c r="P118" i="5"/>
  <c r="M254" i="5"/>
  <c r="U252" i="5"/>
  <c r="AI167" i="5"/>
  <c r="X123" i="5"/>
  <c r="U170" i="5"/>
  <c r="AI201" i="5"/>
  <c r="T202" i="5"/>
  <c r="U158" i="5"/>
  <c r="L267" i="5"/>
  <c r="X126" i="5"/>
  <c r="O249" i="5"/>
  <c r="AL232" i="5"/>
  <c r="N233" i="5"/>
  <c r="AF247" i="5"/>
  <c r="W256" i="5"/>
  <c r="R158" i="5"/>
  <c r="AG187" i="5"/>
  <c r="AL164" i="5"/>
  <c r="P164" i="5"/>
  <c r="P134" i="5"/>
  <c r="AG164" i="5"/>
  <c r="AJ255" i="5"/>
  <c r="O160" i="5"/>
  <c r="I139" i="5"/>
  <c r="AL220" i="5"/>
  <c r="Z113" i="5"/>
  <c r="X186" i="5"/>
  <c r="W117" i="5"/>
  <c r="Q255" i="5"/>
  <c r="AD118" i="5"/>
  <c r="K139" i="5"/>
  <c r="AA126" i="5"/>
  <c r="M177" i="5"/>
  <c r="U164" i="5"/>
  <c r="I120" i="5"/>
  <c r="AC266" i="5"/>
  <c r="N184" i="5"/>
  <c r="AF251" i="5"/>
  <c r="AI139" i="5"/>
  <c r="AL142" i="5"/>
  <c r="O245" i="5"/>
  <c r="W182" i="5"/>
  <c r="AL275" i="5"/>
  <c r="AC275" i="5"/>
  <c r="AL166" i="5"/>
  <c r="N199" i="5"/>
  <c r="W234" i="5"/>
  <c r="Q140" i="5"/>
  <c r="Q117" i="5"/>
  <c r="J185" i="5"/>
  <c r="Q183" i="5"/>
  <c r="X163" i="5"/>
  <c r="AJ268" i="5"/>
  <c r="X159" i="5"/>
  <c r="AC157" i="5"/>
  <c r="T248" i="5"/>
  <c r="L168" i="5"/>
  <c r="L136" i="5"/>
  <c r="X199" i="5"/>
  <c r="L204" i="5"/>
  <c r="U114" i="5"/>
  <c r="Z139" i="5"/>
  <c r="Q124" i="5"/>
  <c r="AG255" i="5"/>
  <c r="AI117" i="5"/>
  <c r="AM244" i="5"/>
  <c r="L134" i="5"/>
  <c r="AC254" i="5"/>
  <c r="AF185" i="5"/>
  <c r="I179" i="5"/>
  <c r="AC270" i="5"/>
  <c r="M125" i="5"/>
  <c r="L160" i="5"/>
  <c r="M242" i="5"/>
  <c r="AC191" i="5"/>
  <c r="K244" i="5"/>
  <c r="R244" i="5"/>
  <c r="T213" i="5"/>
  <c r="AL252" i="5"/>
  <c r="AJ120" i="5"/>
  <c r="AA166" i="5"/>
  <c r="N134" i="5"/>
  <c r="O243" i="5"/>
  <c r="U116" i="5"/>
  <c r="W119" i="5"/>
  <c r="X242" i="5"/>
  <c r="N157" i="5"/>
  <c r="AA125" i="5"/>
  <c r="AL159" i="5"/>
  <c r="AA179" i="5"/>
  <c r="P180" i="5"/>
  <c r="P168" i="5"/>
  <c r="J118" i="5"/>
  <c r="AG156" i="5"/>
  <c r="Q245" i="5"/>
  <c r="M142" i="5"/>
  <c r="AI244" i="5"/>
  <c r="AJ142" i="5"/>
  <c r="W184" i="5"/>
  <c r="R120" i="5"/>
  <c r="N139" i="5"/>
  <c r="U191" i="5"/>
  <c r="I118" i="5"/>
  <c r="AC123" i="5"/>
  <c r="L167" i="5"/>
  <c r="AL181" i="5"/>
  <c r="AA170" i="5"/>
  <c r="AA251" i="5"/>
  <c r="AI126" i="5"/>
  <c r="X181" i="5"/>
  <c r="T136" i="5"/>
  <c r="AI179" i="5"/>
  <c r="AJ114" i="5"/>
  <c r="L166" i="5"/>
  <c r="Z248" i="5"/>
  <c r="AG140" i="5"/>
  <c r="I135" i="5"/>
  <c r="N122" i="5"/>
  <c r="AD187" i="5"/>
  <c r="AI190" i="5"/>
  <c r="X166" i="5"/>
  <c r="J187" i="5"/>
  <c r="AD169" i="5"/>
  <c r="AF134" i="5"/>
  <c r="M190" i="5"/>
  <c r="AC190" i="5"/>
  <c r="X121" i="5"/>
  <c r="AD140" i="5"/>
  <c r="Z252" i="5"/>
  <c r="O165" i="5"/>
  <c r="J220" i="5"/>
  <c r="AD114" i="5"/>
  <c r="N135" i="5"/>
  <c r="R144" i="5"/>
  <c r="T127" i="5"/>
  <c r="U126" i="5"/>
  <c r="R179" i="5"/>
  <c r="Q252" i="5"/>
  <c r="T156" i="5"/>
  <c r="AD161" i="5"/>
  <c r="U157" i="5"/>
  <c r="O124" i="5"/>
  <c r="M114" i="5"/>
  <c r="M183" i="5"/>
  <c r="Z125" i="5"/>
  <c r="AG179" i="5"/>
  <c r="X183" i="5"/>
  <c r="W165" i="5"/>
  <c r="AG117" i="5"/>
  <c r="AA134" i="5"/>
  <c r="J143" i="5"/>
  <c r="T134" i="5"/>
  <c r="AF140" i="5"/>
  <c r="AJ182" i="5"/>
  <c r="AD156" i="5"/>
  <c r="T159" i="5"/>
  <c r="AL244" i="5"/>
  <c r="O144" i="5"/>
  <c r="AM123" i="5"/>
  <c r="AF135" i="5"/>
  <c r="Z182" i="5"/>
  <c r="X114" i="5"/>
  <c r="AM189" i="5"/>
  <c r="I159" i="5"/>
  <c r="L161" i="5"/>
  <c r="P188" i="5"/>
  <c r="Q139" i="5"/>
  <c r="AA212" i="5"/>
  <c r="I166" i="5"/>
  <c r="Q156" i="5"/>
  <c r="AJ140" i="5"/>
  <c r="I113" i="5"/>
  <c r="R166" i="5"/>
  <c r="X168" i="5"/>
  <c r="AA138" i="5"/>
  <c r="AJ134" i="5"/>
  <c r="AG142" i="5"/>
  <c r="W113" i="5"/>
  <c r="T200" i="5"/>
  <c r="R184" i="5"/>
  <c r="K178" i="5"/>
  <c r="T184" i="5"/>
  <c r="N178" i="5"/>
  <c r="AC170" i="5"/>
  <c r="AG113" i="5"/>
  <c r="AD167" i="5"/>
  <c r="J119" i="5"/>
  <c r="AM190" i="5"/>
  <c r="AF256" i="5"/>
  <c r="AL122" i="5"/>
  <c r="AI157" i="5"/>
  <c r="I157" i="5"/>
  <c r="AL118" i="5"/>
  <c r="Z161" i="5"/>
  <c r="AC125" i="5"/>
  <c r="AG249" i="5"/>
  <c r="K140" i="5"/>
  <c r="R143" i="5"/>
  <c r="AL123" i="5"/>
  <c r="R178" i="5"/>
  <c r="K114" i="5"/>
  <c r="AJ162" i="5"/>
  <c r="P179" i="5"/>
  <c r="AD141" i="5"/>
  <c r="AJ160" i="5"/>
  <c r="W138" i="5"/>
  <c r="N142" i="5"/>
  <c r="AM191" i="5"/>
  <c r="X179" i="5"/>
  <c r="AF186" i="5"/>
  <c r="T157" i="5"/>
  <c r="AM144" i="5"/>
  <c r="L126" i="5"/>
  <c r="K191" i="5"/>
  <c r="P142" i="5"/>
  <c r="M157" i="5"/>
  <c r="AA165" i="5"/>
  <c r="P186" i="5"/>
  <c r="AJ201" i="5"/>
  <c r="L121" i="5"/>
  <c r="T162" i="5"/>
  <c r="AA158" i="5"/>
  <c r="AA122" i="5"/>
  <c r="T138" i="5"/>
  <c r="M181" i="5"/>
  <c r="L186" i="5"/>
  <c r="AC136" i="5"/>
  <c r="AD170" i="5"/>
  <c r="AA118" i="5"/>
  <c r="Q164" i="5"/>
  <c r="K144" i="5"/>
  <c r="M139" i="5"/>
  <c r="U142" i="5"/>
  <c r="AI125" i="5"/>
  <c r="W204" i="5"/>
  <c r="M166" i="5"/>
  <c r="K134" i="5"/>
  <c r="R126" i="5"/>
  <c r="R180" i="5"/>
  <c r="AA141" i="5"/>
  <c r="W137" i="5"/>
  <c r="AD115" i="5"/>
  <c r="AA137" i="5"/>
  <c r="AA144" i="5"/>
  <c r="W252" i="5"/>
  <c r="AC223" i="5"/>
  <c r="I136" i="5"/>
  <c r="Q187" i="5"/>
  <c r="Q168" i="5"/>
  <c r="T141" i="5"/>
  <c r="AJ139" i="5"/>
  <c r="L170" i="5"/>
  <c r="AL223" i="5"/>
  <c r="T190" i="5"/>
  <c r="L184" i="5"/>
  <c r="U163" i="5"/>
  <c r="AL134" i="5"/>
  <c r="AF160" i="5"/>
  <c r="Q163" i="5"/>
  <c r="Q137" i="5"/>
  <c r="K190" i="5"/>
  <c r="N115" i="5"/>
  <c r="K156" i="5"/>
  <c r="AG190" i="5"/>
  <c r="AD122" i="5"/>
  <c r="J189" i="5"/>
  <c r="AL139" i="5"/>
  <c r="N140" i="5"/>
  <c r="AC177" i="5"/>
  <c r="AL136" i="5"/>
  <c r="AG189" i="5"/>
  <c r="P161" i="5"/>
  <c r="Q249" i="5"/>
  <c r="AA121" i="5"/>
  <c r="J113" i="5"/>
  <c r="R134" i="5"/>
  <c r="Z164" i="5"/>
  <c r="T142" i="5"/>
  <c r="P117" i="5"/>
  <c r="AI182" i="5"/>
  <c r="AM182" i="5"/>
  <c r="K255" i="5"/>
  <c r="K158" i="5"/>
  <c r="L157" i="5"/>
  <c r="U182" i="5"/>
  <c r="K125" i="5"/>
  <c r="AC204" i="5"/>
  <c r="N179" i="5"/>
  <c r="AA135" i="5"/>
  <c r="AM141" i="5"/>
  <c r="U183" i="5"/>
  <c r="Z120" i="5"/>
  <c r="AL180" i="5"/>
  <c r="X178" i="5"/>
  <c r="AA183" i="5"/>
  <c r="AF182" i="5"/>
  <c r="AA163" i="5"/>
  <c r="N141" i="5"/>
  <c r="O166" i="5"/>
  <c r="R138" i="5"/>
  <c r="M113" i="5"/>
  <c r="AM187" i="5"/>
  <c r="O157" i="5"/>
  <c r="AF123" i="5"/>
  <c r="O162" i="5"/>
  <c r="N114" i="5"/>
  <c r="N252" i="5"/>
  <c r="AC247" i="5"/>
  <c r="W169" i="5"/>
  <c r="O206" i="5"/>
  <c r="AL125" i="5"/>
  <c r="J178" i="5"/>
  <c r="M137" i="5"/>
  <c r="AI137" i="5"/>
  <c r="P183" i="5"/>
  <c r="U137" i="5"/>
  <c r="AD113" i="5"/>
  <c r="AF127" i="5"/>
  <c r="J166" i="5"/>
  <c r="W118" i="5"/>
  <c r="AI170" i="5"/>
  <c r="N182" i="5"/>
  <c r="W136" i="5"/>
  <c r="M182" i="5"/>
  <c r="AD126" i="5"/>
  <c r="U167" i="5"/>
  <c r="AM166" i="5"/>
  <c r="M178" i="5"/>
  <c r="M164" i="5"/>
  <c r="AD162" i="5"/>
  <c r="AJ251" i="5"/>
  <c r="J228" i="5"/>
  <c r="Z269" i="5"/>
  <c r="J144" i="5"/>
  <c r="U162" i="5"/>
  <c r="Z180" i="5"/>
  <c r="AC186" i="5"/>
  <c r="AM118" i="5"/>
  <c r="AG163" i="5"/>
  <c r="AI115" i="5"/>
  <c r="I188" i="5"/>
  <c r="P227" i="5"/>
  <c r="AG225" i="5"/>
  <c r="AG160" i="5"/>
  <c r="W162" i="5"/>
  <c r="L116" i="5"/>
  <c r="AG157" i="5"/>
  <c r="P127" i="5"/>
  <c r="Z200" i="5"/>
  <c r="W186" i="5"/>
  <c r="L271" i="5"/>
  <c r="J121" i="5"/>
  <c r="AM212" i="5"/>
  <c r="T124" i="5"/>
  <c r="P113" i="5"/>
  <c r="J162" i="5"/>
  <c r="AM116" i="5"/>
  <c r="X189" i="5"/>
  <c r="AG181" i="5"/>
  <c r="M121" i="5"/>
  <c r="AJ137" i="5"/>
  <c r="AJ124" i="5"/>
  <c r="AM140" i="5"/>
  <c r="AG227" i="5"/>
  <c r="P123" i="5"/>
  <c r="AC117" i="5"/>
  <c r="I164" i="5"/>
  <c r="L159" i="5"/>
  <c r="AI142" i="5"/>
  <c r="W125" i="5"/>
  <c r="AC163" i="5"/>
  <c r="U115" i="5"/>
  <c r="P178" i="5"/>
  <c r="X144" i="5"/>
  <c r="AG115" i="5"/>
  <c r="R168" i="5"/>
  <c r="AL185" i="5"/>
  <c r="AJ125" i="5"/>
  <c r="AJ181" i="5"/>
  <c r="W120" i="5"/>
  <c r="W247" i="5"/>
  <c r="Z190" i="5"/>
  <c r="I163" i="5"/>
  <c r="N144" i="5"/>
  <c r="O163" i="5"/>
  <c r="T179" i="5"/>
  <c r="Q186" i="5"/>
  <c r="I165" i="5"/>
  <c r="AG191" i="5"/>
  <c r="N113" i="5"/>
  <c r="M180" i="5"/>
  <c r="L156" i="5"/>
  <c r="U160" i="5"/>
  <c r="AG141" i="5"/>
  <c r="Q184" i="5"/>
  <c r="P140" i="5"/>
  <c r="P255" i="5"/>
  <c r="K124" i="5"/>
  <c r="Q181" i="5"/>
  <c r="I127" i="5"/>
  <c r="AC243" i="5"/>
  <c r="W135" i="5"/>
  <c r="AL144" i="5"/>
  <c r="T117" i="5"/>
  <c r="W245" i="5"/>
  <c r="AJ185" i="5"/>
  <c r="X137" i="5"/>
  <c r="AD124" i="5"/>
  <c r="AI183" i="5"/>
  <c r="AI156" i="5"/>
  <c r="Z160" i="5"/>
  <c r="R122" i="5"/>
  <c r="AA245" i="5"/>
  <c r="K120" i="5"/>
  <c r="O141" i="5"/>
  <c r="AJ141" i="5"/>
  <c r="R157" i="5"/>
  <c r="R135" i="5"/>
  <c r="AC246" i="5"/>
  <c r="AI161" i="5"/>
  <c r="U140" i="5"/>
  <c r="AJ135" i="5"/>
  <c r="AA189" i="5"/>
  <c r="I138" i="5"/>
  <c r="P141" i="5"/>
  <c r="AM250" i="5"/>
  <c r="I170" i="5"/>
  <c r="M191" i="5"/>
  <c r="I185" i="5"/>
  <c r="AL178" i="5"/>
  <c r="AG168" i="5"/>
  <c r="AJ200" i="5"/>
  <c r="I134" i="5"/>
  <c r="Q177" i="5"/>
  <c r="U169" i="5"/>
  <c r="I121" i="5"/>
  <c r="AG202" i="5"/>
  <c r="AC168" i="5"/>
  <c r="I160" i="5"/>
  <c r="AD144" i="5"/>
  <c r="X248" i="5"/>
  <c r="AI168" i="5"/>
  <c r="M141" i="5"/>
  <c r="N168" i="5"/>
  <c r="J135" i="5"/>
  <c r="AM178" i="5"/>
  <c r="N117" i="5"/>
  <c r="W170" i="5"/>
  <c r="R142" i="5"/>
  <c r="K121" i="5"/>
  <c r="N185" i="5"/>
  <c r="N120" i="5"/>
  <c r="AA119" i="5"/>
  <c r="O187" i="5"/>
  <c r="Z178" i="5"/>
  <c r="AG162" i="5"/>
  <c r="AM161" i="5"/>
  <c r="X162" i="5"/>
  <c r="Z184" i="5"/>
  <c r="AI119" i="5"/>
  <c r="U246" i="5"/>
  <c r="AD256" i="5"/>
  <c r="L202" i="5"/>
  <c r="AF156" i="5"/>
  <c r="Q169" i="5"/>
  <c r="AD137" i="5"/>
  <c r="X167" i="5"/>
  <c r="AI181" i="5"/>
  <c r="N271" i="5"/>
  <c r="J177" i="5"/>
  <c r="K116" i="5"/>
  <c r="AD143" i="5"/>
  <c r="N167" i="5"/>
  <c r="AF189" i="5"/>
  <c r="AF234" i="5"/>
  <c r="AJ168" i="5"/>
  <c r="AA159" i="5"/>
  <c r="X157" i="5"/>
  <c r="AI122" i="5"/>
  <c r="X139" i="5"/>
  <c r="N183" i="5"/>
  <c r="Q182" i="5"/>
  <c r="Z123" i="5"/>
  <c r="AJ180" i="5"/>
  <c r="Z115" i="5"/>
  <c r="L182" i="5"/>
  <c r="U125" i="5"/>
  <c r="AL247" i="5"/>
  <c r="AF230" i="5"/>
  <c r="R267" i="5"/>
  <c r="K179" i="5"/>
  <c r="AI204" i="5"/>
  <c r="Z244" i="5"/>
  <c r="W114" i="5"/>
  <c r="W254" i="5"/>
  <c r="AC120" i="5"/>
  <c r="Z267" i="5"/>
  <c r="R170" i="5"/>
  <c r="U135" i="5"/>
  <c r="K251" i="5"/>
  <c r="AL157" i="5"/>
  <c r="AI116" i="5"/>
  <c r="AC160" i="5"/>
  <c r="K180" i="5"/>
  <c r="N163" i="5"/>
  <c r="AD184" i="5"/>
  <c r="K245" i="5"/>
  <c r="Q158" i="5"/>
  <c r="P160" i="5"/>
  <c r="AD245" i="5"/>
  <c r="AG122" i="5"/>
  <c r="AI136" i="5"/>
  <c r="O143" i="5"/>
  <c r="AF120" i="5"/>
  <c r="Q178" i="5"/>
  <c r="R167" i="5"/>
  <c r="W141" i="5"/>
  <c r="U222" i="5"/>
  <c r="P206" i="5"/>
  <c r="X135" i="5"/>
  <c r="J159" i="5"/>
  <c r="AG137" i="5"/>
  <c r="O158" i="5"/>
  <c r="K160" i="5"/>
  <c r="W211" i="5"/>
  <c r="AM179" i="5"/>
  <c r="W123" i="5"/>
  <c r="AM135" i="5"/>
  <c r="X245" i="5"/>
  <c r="AF179" i="5"/>
  <c r="AA167" i="5"/>
  <c r="M138" i="5"/>
  <c r="M115" i="5"/>
  <c r="L125" i="5"/>
  <c r="AA161" i="5"/>
  <c r="P202" i="5"/>
  <c r="W140" i="5"/>
  <c r="AM156" i="5"/>
  <c r="AF188" i="5"/>
  <c r="R141" i="5"/>
  <c r="J120" i="5"/>
  <c r="X187" i="5"/>
  <c r="AA117" i="5"/>
  <c r="J158" i="5"/>
  <c r="I162" i="5"/>
  <c r="T224" i="5"/>
  <c r="R188" i="5"/>
  <c r="AA187" i="5"/>
  <c r="M136" i="5"/>
  <c r="U166" i="5"/>
  <c r="Z119" i="5"/>
  <c r="AJ256" i="5"/>
  <c r="J267" i="5"/>
  <c r="W190" i="5"/>
  <c r="K188" i="5"/>
  <c r="AJ187" i="5"/>
  <c r="L244" i="5"/>
  <c r="N127" i="5"/>
  <c r="AA182" i="5"/>
  <c r="AA115" i="5"/>
  <c r="O134" i="5"/>
  <c r="AL162" i="5"/>
  <c r="X165" i="5"/>
  <c r="O168" i="5"/>
  <c r="AJ163" i="5"/>
  <c r="K157" i="5"/>
  <c r="R249" i="5"/>
  <c r="AA168" i="5"/>
  <c r="U254" i="5"/>
  <c r="AF166" i="5"/>
  <c r="AJ189" i="5"/>
  <c r="I186" i="5"/>
  <c r="N156" i="5"/>
  <c r="O179" i="5"/>
  <c r="AR18" i="5"/>
  <c r="AR22" i="5"/>
  <c r="AR19" i="5"/>
  <c r="AR13" i="5"/>
  <c r="AR11" i="5"/>
  <c r="AR14" i="5"/>
  <c r="AR23" i="5"/>
  <c r="AR12" i="5"/>
  <c r="AR21" i="5"/>
  <c r="AR16" i="5"/>
  <c r="AR15" i="5"/>
  <c r="AR20" i="5"/>
  <c r="V106" i="5" l="1"/>
  <c r="T64" i="5"/>
  <c r="Y192" i="5"/>
  <c r="X44" i="5"/>
  <c r="S74" i="5"/>
  <c r="AN72" i="5"/>
  <c r="AB149" i="5"/>
  <c r="Y81" i="5"/>
  <c r="Y148" i="5"/>
  <c r="AE147" i="5"/>
  <c r="Y149" i="5"/>
  <c r="S171" i="5"/>
  <c r="AB81" i="5"/>
  <c r="AH147" i="5"/>
  <c r="AD64" i="5"/>
  <c r="AK145" i="5"/>
  <c r="AB148" i="5"/>
  <c r="S192" i="5"/>
  <c r="AB146" i="5"/>
  <c r="AB145" i="5"/>
  <c r="V147" i="5"/>
  <c r="AB77" i="5"/>
  <c r="J86" i="5"/>
  <c r="J12" i="5" s="1"/>
  <c r="V146" i="5"/>
  <c r="AN79" i="5"/>
  <c r="V128" i="5"/>
  <c r="AB71" i="5"/>
  <c r="AJ64" i="5"/>
  <c r="AN128" i="5"/>
  <c r="AN171" i="5"/>
  <c r="AG44" i="5"/>
  <c r="S145" i="5"/>
  <c r="S106" i="5"/>
  <c r="Q64" i="5"/>
  <c r="AH128" i="5"/>
  <c r="W44" i="5"/>
  <c r="Y85" i="5"/>
  <c r="AE128" i="5"/>
  <c r="AB171" i="5"/>
  <c r="AN147" i="5"/>
  <c r="AE145" i="5"/>
  <c r="S77" i="5"/>
  <c r="Y83" i="5"/>
  <c r="AE81" i="5"/>
  <c r="AK149" i="5"/>
  <c r="AH192" i="5"/>
  <c r="AE79" i="5"/>
  <c r="Y78" i="5"/>
  <c r="AM64" i="5"/>
  <c r="AB80" i="5"/>
  <c r="N64" i="5"/>
  <c r="Y80" i="5"/>
  <c r="AE72" i="5"/>
  <c r="AH83" i="5"/>
  <c r="R64" i="5"/>
  <c r="AH148" i="5"/>
  <c r="V81" i="5"/>
  <c r="Y76" i="5"/>
  <c r="AK128" i="5"/>
  <c r="AM44" i="5"/>
  <c r="Y128" i="5"/>
  <c r="I64" i="5"/>
  <c r="AN192" i="5"/>
  <c r="AC64" i="5"/>
  <c r="AE106" i="5"/>
  <c r="Y171" i="5"/>
  <c r="AE77" i="5"/>
  <c r="AN83" i="5"/>
  <c r="AN149" i="5"/>
  <c r="AE78" i="5"/>
  <c r="AH145" i="5"/>
  <c r="Y71" i="5"/>
  <c r="AN148" i="5"/>
  <c r="S81" i="5"/>
  <c r="AB82" i="5"/>
  <c r="Y82" i="5"/>
  <c r="AH77" i="5"/>
  <c r="S75" i="5"/>
  <c r="O44" i="5"/>
  <c r="AH73" i="5"/>
  <c r="J64" i="5"/>
  <c r="Y79" i="5"/>
  <c r="AN78" i="5"/>
  <c r="AK146" i="5"/>
  <c r="AK148" i="5"/>
  <c r="L44" i="5"/>
  <c r="AA44" i="5"/>
  <c r="AN77" i="5"/>
  <c r="AH146" i="5"/>
  <c r="S146" i="5"/>
  <c r="AH85" i="5"/>
  <c r="AF44" i="5"/>
  <c r="Y75" i="5"/>
  <c r="V74" i="5"/>
  <c r="P64" i="5"/>
  <c r="K44" i="5"/>
  <c r="AB76" i="5"/>
  <c r="AH81" i="5"/>
  <c r="AH75" i="5"/>
  <c r="Y73" i="5"/>
  <c r="AE73" i="5"/>
  <c r="AN145" i="5"/>
  <c r="AK257" i="5"/>
  <c r="S128" i="5"/>
  <c r="V149" i="5"/>
  <c r="V257" i="5"/>
  <c r="V83" i="5"/>
  <c r="AB84" i="5"/>
  <c r="V76" i="5"/>
  <c r="V192" i="5"/>
  <c r="V72" i="5"/>
  <c r="AH149" i="5"/>
  <c r="AK75" i="5"/>
  <c r="AH79" i="5"/>
  <c r="Y77" i="5"/>
  <c r="AE192" i="5"/>
  <c r="I86" i="5"/>
  <c r="I12" i="5" s="1"/>
  <c r="K64" i="5"/>
  <c r="S149" i="5"/>
  <c r="AE149" i="5"/>
  <c r="AB74" i="5"/>
  <c r="AN146" i="5"/>
  <c r="AH171" i="5"/>
  <c r="S72" i="5"/>
  <c r="AB192" i="5"/>
  <c r="AF64" i="5"/>
  <c r="AH106" i="5"/>
  <c r="T44" i="5"/>
  <c r="V85" i="5"/>
  <c r="S85" i="5"/>
  <c r="Q44" i="5"/>
  <c r="I44" i="5"/>
  <c r="AN84" i="5"/>
  <c r="AN76" i="5"/>
  <c r="AK79" i="5"/>
  <c r="V75" i="5"/>
  <c r="L64" i="5"/>
  <c r="S147" i="5"/>
  <c r="AH257" i="5"/>
  <c r="N44" i="5"/>
  <c r="V145" i="5"/>
  <c r="S79" i="5"/>
  <c r="Y145" i="5"/>
  <c r="AB147" i="5"/>
  <c r="V79" i="5"/>
  <c r="Y72" i="5"/>
  <c r="AE171" i="5"/>
  <c r="AK171" i="5"/>
  <c r="S83" i="5"/>
  <c r="AN81" i="5"/>
  <c r="AB72" i="5"/>
  <c r="U64" i="5"/>
  <c r="AK73" i="5"/>
  <c r="AB83" i="5"/>
  <c r="V77" i="5"/>
  <c r="P44" i="5"/>
  <c r="AK147" i="5"/>
  <c r="V73" i="5"/>
  <c r="S76" i="5"/>
  <c r="Y257" i="5"/>
  <c r="S78" i="5"/>
  <c r="AN75" i="5"/>
  <c r="Y146" i="5"/>
  <c r="AE75" i="5"/>
  <c r="V148" i="5"/>
  <c r="Z44" i="5"/>
  <c r="AB85" i="5"/>
  <c r="AB73" i="5"/>
  <c r="AN74" i="5"/>
  <c r="Y74" i="5"/>
  <c r="AE84" i="5"/>
  <c r="AB79" i="5"/>
  <c r="V80" i="5"/>
  <c r="AD44" i="5"/>
  <c r="AE83" i="5"/>
  <c r="Y147" i="5"/>
  <c r="V84" i="5"/>
  <c r="AE257" i="5"/>
  <c r="AK77" i="5"/>
  <c r="AG64" i="5"/>
  <c r="U44" i="5"/>
  <c r="AH76" i="5"/>
  <c r="AE146" i="5"/>
  <c r="V171" i="5"/>
  <c r="M64" i="5"/>
  <c r="J44" i="5"/>
  <c r="AN106" i="5"/>
  <c r="AN64" i="5" s="1"/>
  <c r="AL64" i="5"/>
  <c r="S80" i="5"/>
  <c r="AK80" i="5"/>
  <c r="Z64" i="5"/>
  <c r="AB106" i="5"/>
  <c r="AB64" i="5" s="1"/>
  <c r="AN71" i="5"/>
  <c r="Y106" i="5"/>
  <c r="Y64" i="5" s="1"/>
  <c r="W64" i="5"/>
  <c r="AK83" i="5"/>
  <c r="AN257" i="5"/>
  <c r="AI44" i="5"/>
  <c r="AK85" i="5"/>
  <c r="S84" i="5"/>
  <c r="AK84" i="5"/>
  <c r="AE71" i="5"/>
  <c r="AE76" i="5"/>
  <c r="V78" i="5"/>
  <c r="AK78" i="5"/>
  <c r="AA64" i="5"/>
  <c r="AK76" i="5"/>
  <c r="AN82" i="5"/>
  <c r="V71" i="5"/>
  <c r="AK192" i="5"/>
  <c r="M44" i="5"/>
  <c r="AK71" i="5"/>
  <c r="R44" i="5"/>
  <c r="AH84" i="5"/>
  <c r="AE82" i="5"/>
  <c r="O64" i="5"/>
  <c r="S73" i="5"/>
  <c r="AK74" i="5"/>
  <c r="AB128" i="5"/>
  <c r="S148" i="5"/>
  <c r="S82" i="5"/>
  <c r="AB75" i="5"/>
  <c r="Y84" i="5"/>
  <c r="AH72" i="5"/>
  <c r="AH78" i="5"/>
  <c r="AI64" i="5"/>
  <c r="AK106" i="5"/>
  <c r="AH71" i="5"/>
  <c r="AE80" i="5"/>
  <c r="AH82" i="5"/>
  <c r="X64" i="5"/>
  <c r="AB78" i="5"/>
  <c r="AE74" i="5"/>
  <c r="AJ44" i="5"/>
  <c r="AE148" i="5"/>
  <c r="AK81" i="5"/>
  <c r="AH74" i="5"/>
  <c r="AN73" i="5"/>
  <c r="AK72" i="5"/>
  <c r="AB257" i="5"/>
  <c r="V82" i="5"/>
  <c r="S257" i="5"/>
  <c r="AC44" i="5"/>
  <c r="AE85" i="5"/>
  <c r="AE44" i="5" s="1"/>
  <c r="AK82" i="5"/>
  <c r="AN85" i="5"/>
  <c r="AL44" i="5"/>
  <c r="AN80" i="5"/>
  <c r="AH80" i="5"/>
  <c r="S71" i="5"/>
  <c r="Y100" i="5"/>
  <c r="AN96" i="5"/>
  <c r="S256" i="5"/>
  <c r="AK93" i="5"/>
  <c r="Y249" i="5"/>
  <c r="AH105" i="5"/>
  <c r="AE250" i="5"/>
  <c r="V249" i="5"/>
  <c r="V255" i="5"/>
  <c r="AN243" i="5"/>
  <c r="S97" i="5"/>
  <c r="V243" i="5"/>
  <c r="AH99" i="5"/>
  <c r="AK249" i="5"/>
  <c r="AK97" i="5"/>
  <c r="AH255" i="5"/>
  <c r="AH202" i="5"/>
  <c r="Y97" i="5"/>
  <c r="Y248" i="5"/>
  <c r="AK254" i="5"/>
  <c r="AN99" i="5"/>
  <c r="AE251" i="5"/>
  <c r="V248" i="5"/>
  <c r="AH96" i="5"/>
  <c r="AH248" i="5"/>
  <c r="AN255" i="5"/>
  <c r="AE202" i="5"/>
  <c r="AK245" i="5"/>
  <c r="Y104" i="5"/>
  <c r="AN100" i="5"/>
  <c r="V103" i="5"/>
  <c r="V202" i="5"/>
  <c r="V254" i="5"/>
  <c r="AB248" i="5"/>
  <c r="AH233" i="5"/>
  <c r="AK206" i="5"/>
  <c r="AE94" i="5"/>
  <c r="AB252" i="5"/>
  <c r="AN93" i="5"/>
  <c r="AH243" i="5"/>
  <c r="AK103" i="5"/>
  <c r="AB93" i="5"/>
  <c r="AE100" i="5"/>
  <c r="Y206" i="5"/>
  <c r="AK104" i="5"/>
  <c r="AK251" i="5"/>
  <c r="Y244" i="5"/>
  <c r="AB100" i="5"/>
  <c r="AN254" i="5"/>
  <c r="AN249" i="5"/>
  <c r="AE245" i="5"/>
  <c r="AB255" i="5"/>
  <c r="S94" i="5"/>
  <c r="AB243" i="5"/>
  <c r="AB249" i="5"/>
  <c r="AH254" i="5"/>
  <c r="AK94" i="5"/>
  <c r="V245" i="5"/>
  <c r="AK250" i="5"/>
  <c r="Y101" i="5"/>
  <c r="AN97" i="5"/>
  <c r="AN200" i="5"/>
  <c r="AN248" i="5"/>
  <c r="S253" i="5"/>
  <c r="AE104" i="5"/>
  <c r="S202" i="5"/>
  <c r="V100" i="5"/>
  <c r="AB254" i="5"/>
  <c r="AB103" i="5"/>
  <c r="AH93" i="5"/>
  <c r="AH231" i="5"/>
  <c r="AH251" i="5"/>
  <c r="AK101" i="5"/>
  <c r="S98" i="5"/>
  <c r="AH204" i="5"/>
  <c r="AB97" i="5"/>
  <c r="V244" i="5"/>
  <c r="AH227" i="5"/>
  <c r="AH256" i="5"/>
  <c r="S104" i="5"/>
  <c r="AH100" i="5"/>
  <c r="AH229" i="5"/>
  <c r="S251" i="5"/>
  <c r="AE97" i="5"/>
  <c r="AK253" i="5"/>
  <c r="Y246" i="5"/>
  <c r="AB94" i="5"/>
  <c r="AH250" i="5"/>
  <c r="AH225" i="5"/>
  <c r="AH94" i="5"/>
  <c r="AB256" i="5"/>
  <c r="AK247" i="5"/>
  <c r="AK92" i="5"/>
  <c r="V94" i="5"/>
  <c r="AE246" i="5"/>
  <c r="AH245" i="5"/>
  <c r="V251" i="5"/>
  <c r="Y92" i="5"/>
  <c r="S252" i="5"/>
  <c r="AN94" i="5"/>
  <c r="S101" i="5"/>
  <c r="AK200" i="5"/>
  <c r="S245" i="5"/>
  <c r="Y98" i="5"/>
  <c r="AK252" i="5"/>
  <c r="AH103" i="5"/>
  <c r="V204" i="5"/>
  <c r="S95" i="5"/>
  <c r="AH104" i="5"/>
  <c r="AE256" i="5"/>
  <c r="Y200" i="5"/>
  <c r="AH244" i="5"/>
  <c r="V250" i="5"/>
  <c r="AN251" i="5"/>
  <c r="V99" i="5"/>
  <c r="AK98" i="5"/>
  <c r="AE244" i="5"/>
  <c r="AB245" i="5"/>
  <c r="V256" i="5"/>
  <c r="AH97" i="5"/>
  <c r="AE204" i="5"/>
  <c r="AB244" i="5"/>
  <c r="AB200" i="5"/>
  <c r="V97" i="5"/>
  <c r="S250" i="5"/>
  <c r="AE95" i="5"/>
  <c r="Y255" i="5"/>
  <c r="AK248" i="5"/>
  <c r="AB95" i="5"/>
  <c r="S204" i="5"/>
  <c r="V104" i="5"/>
  <c r="AN250" i="5"/>
  <c r="AH221" i="5"/>
  <c r="AH223" i="5"/>
  <c r="AN104" i="5"/>
  <c r="Y247" i="5"/>
  <c r="Y256" i="5"/>
  <c r="AB104" i="5"/>
  <c r="AE98" i="5"/>
  <c r="Y250" i="5"/>
  <c r="AH234" i="5"/>
  <c r="AE247" i="5"/>
  <c r="AK102" i="5"/>
  <c r="AB92" i="5"/>
  <c r="AH101" i="5"/>
  <c r="AB202" i="5"/>
  <c r="V101" i="5"/>
  <c r="AK246" i="5"/>
  <c r="AK95" i="5"/>
  <c r="AB98" i="5"/>
  <c r="AB250" i="5"/>
  <c r="AN245" i="5"/>
  <c r="AH206" i="5"/>
  <c r="Y95" i="5"/>
  <c r="S92" i="5"/>
  <c r="AB251" i="5"/>
  <c r="Y96" i="5"/>
  <c r="S246" i="5"/>
  <c r="AE105" i="5"/>
  <c r="AN256" i="5"/>
  <c r="AN98" i="5"/>
  <c r="Y254" i="5"/>
  <c r="S105" i="5"/>
  <c r="AK202" i="5"/>
  <c r="AE92" i="5"/>
  <c r="V206" i="5"/>
  <c r="AN244" i="5"/>
  <c r="AK105" i="5"/>
  <c r="S247" i="5"/>
  <c r="AN202" i="5"/>
  <c r="AB101" i="5"/>
  <c r="Y253" i="5"/>
  <c r="AE252" i="5"/>
  <c r="AK99" i="5"/>
  <c r="AB102" i="5"/>
  <c r="AH247" i="5"/>
  <c r="Y99" i="5"/>
  <c r="AH246" i="5"/>
  <c r="S96" i="5"/>
  <c r="Y252" i="5"/>
  <c r="V253" i="5"/>
  <c r="AH98" i="5"/>
  <c r="V252" i="5"/>
  <c r="Y105" i="5"/>
  <c r="AN101" i="5"/>
  <c r="AH249" i="5"/>
  <c r="V98" i="5"/>
  <c r="AH232" i="5"/>
  <c r="AH200" i="5"/>
  <c r="Y93" i="5"/>
  <c r="AE96" i="5"/>
  <c r="AN95" i="5"/>
  <c r="AH228" i="5"/>
  <c r="S243" i="5"/>
  <c r="AN204" i="5"/>
  <c r="AE255" i="5"/>
  <c r="AE102" i="5"/>
  <c r="AH230" i="5"/>
  <c r="V92" i="5"/>
  <c r="V247" i="5"/>
  <c r="S102" i="5"/>
  <c r="AK256" i="5"/>
  <c r="S248" i="5"/>
  <c r="Y202" i="5"/>
  <c r="AN92" i="5"/>
  <c r="AB204" i="5"/>
  <c r="AB247" i="5"/>
  <c r="AB99" i="5"/>
  <c r="AH92" i="5"/>
  <c r="Y243" i="5"/>
  <c r="AN105" i="5"/>
  <c r="S93" i="5"/>
  <c r="AH253" i="5"/>
  <c r="AN247" i="5"/>
  <c r="AE99" i="5"/>
  <c r="AH252" i="5"/>
  <c r="AE253" i="5"/>
  <c r="AE254" i="5"/>
  <c r="AK96" i="5"/>
  <c r="S206" i="5"/>
  <c r="V95" i="5"/>
  <c r="V246" i="5"/>
  <c r="AB253" i="5"/>
  <c r="AN253" i="5"/>
  <c r="Y103" i="5"/>
  <c r="AE93" i="5"/>
  <c r="V96" i="5"/>
  <c r="S244" i="5"/>
  <c r="AB246" i="5"/>
  <c r="AK244" i="5"/>
  <c r="AN103" i="5"/>
  <c r="AB105" i="5"/>
  <c r="V102" i="5"/>
  <c r="V200" i="5"/>
  <c r="AK243" i="5"/>
  <c r="S99" i="5"/>
  <c r="AH95" i="5"/>
  <c r="AN246" i="5"/>
  <c r="AH226" i="5"/>
  <c r="AN252" i="5"/>
  <c r="S200" i="5"/>
  <c r="S100" i="5"/>
  <c r="AE249" i="5"/>
  <c r="AH102" i="5"/>
  <c r="AE243" i="5"/>
  <c r="AH222" i="5"/>
  <c r="S249" i="5"/>
  <c r="Y204" i="5"/>
  <c r="AK100" i="5"/>
  <c r="S255" i="5"/>
  <c r="Y251" i="5"/>
  <c r="AE200" i="5"/>
  <c r="AH224" i="5"/>
  <c r="AB96" i="5"/>
  <c r="AK255" i="5"/>
  <c r="AN102" i="5"/>
  <c r="V105" i="5"/>
  <c r="AK204" i="5"/>
  <c r="Y245" i="5"/>
  <c r="Y94" i="5"/>
  <c r="AE248" i="5"/>
  <c r="AE103" i="5"/>
  <c r="V93" i="5"/>
  <c r="S103" i="5"/>
  <c r="S254" i="5"/>
  <c r="R236" i="5"/>
  <c r="AK228" i="5"/>
  <c r="AB273" i="5"/>
  <c r="S267" i="5"/>
  <c r="AK224" i="5"/>
  <c r="Y271" i="5"/>
  <c r="V224" i="5"/>
  <c r="AK271" i="5"/>
  <c r="AN228" i="5"/>
  <c r="AN267" i="5"/>
  <c r="AE210" i="5"/>
  <c r="S226" i="5"/>
  <c r="AN224" i="5"/>
  <c r="V271" i="5"/>
  <c r="Y230" i="5"/>
  <c r="Y275" i="5"/>
  <c r="AE222" i="5"/>
  <c r="AE269" i="5"/>
  <c r="Y212" i="5"/>
  <c r="AE101" i="5"/>
  <c r="V230" i="5"/>
  <c r="V275" i="5"/>
  <c r="AE232" i="5"/>
  <c r="S265" i="5"/>
  <c r="V226" i="5"/>
  <c r="S228" i="5"/>
  <c r="AE201" i="5"/>
  <c r="V212" i="5"/>
  <c r="AB232" i="5"/>
  <c r="AK277" i="5"/>
  <c r="AH201" i="5"/>
  <c r="AN265" i="5"/>
  <c r="AE208" i="5"/>
  <c r="Y273" i="5"/>
  <c r="S234" i="5"/>
  <c r="AK212" i="5"/>
  <c r="S224" i="5"/>
  <c r="AN222" i="5"/>
  <c r="AH269" i="5"/>
  <c r="AH277" i="5"/>
  <c r="V203" i="5"/>
  <c r="AB201" i="5"/>
  <c r="AE267" i="5"/>
  <c r="Y210" i="5"/>
  <c r="AE228" i="5"/>
  <c r="V273" i="5"/>
  <c r="AE224" i="5"/>
  <c r="S271" i="5"/>
  <c r="AB222" i="5"/>
  <c r="AB269" i="5"/>
  <c r="AB277" i="5"/>
  <c r="AN212" i="5"/>
  <c r="AE271" i="5"/>
  <c r="AK230" i="5"/>
  <c r="AK275" i="5"/>
  <c r="AH267" i="5"/>
  <c r="AB210" i="5"/>
  <c r="AK226" i="5"/>
  <c r="AN271" i="5"/>
  <c r="S230" i="5"/>
  <c r="S275" i="5"/>
  <c r="AN208" i="5"/>
  <c r="AB234" i="5"/>
  <c r="AB206" i="5"/>
  <c r="AB267" i="5"/>
  <c r="S212" i="5"/>
  <c r="AN226" i="5"/>
  <c r="Y232" i="5"/>
  <c r="AN275" i="5"/>
  <c r="AK265" i="5"/>
  <c r="AK273" i="5"/>
  <c r="Y102" i="5"/>
  <c r="AN210" i="5"/>
  <c r="AN206" i="5"/>
  <c r="V232" i="5"/>
  <c r="AE277" i="5"/>
  <c r="Y208" i="5"/>
  <c r="Y201" i="5"/>
  <c r="AH265" i="5"/>
  <c r="AB208" i="5"/>
  <c r="AH208" i="5"/>
  <c r="S273" i="5"/>
  <c r="AK234" i="5"/>
  <c r="AE212" i="5"/>
  <c r="Y222" i="5"/>
  <c r="Y269" i="5"/>
  <c r="Y277" i="5"/>
  <c r="V201" i="5"/>
  <c r="AB265" i="5"/>
  <c r="S210" i="5"/>
  <c r="AB228" i="5"/>
  <c r="AN273" i="5"/>
  <c r="AN234" i="5"/>
  <c r="V222" i="5"/>
  <c r="V269" i="5"/>
  <c r="V277" i="5"/>
  <c r="AH212" i="5"/>
  <c r="AE230" i="5"/>
  <c r="AE275" i="5"/>
  <c r="Y267" i="5"/>
  <c r="V210" i="5"/>
  <c r="AE226" i="5"/>
  <c r="AH271" i="5"/>
  <c r="AB224" i="5"/>
  <c r="V234" i="5"/>
  <c r="V267" i="5"/>
  <c r="AK210" i="5"/>
  <c r="Y226" i="5"/>
  <c r="AB271" i="5"/>
  <c r="S232" i="5"/>
  <c r="AN230" i="5"/>
  <c r="AH275" i="5"/>
  <c r="AE265" i="5"/>
  <c r="AE273" i="5"/>
  <c r="AK222" i="5"/>
  <c r="AK269" i="5"/>
  <c r="AH210" i="5"/>
  <c r="AB230" i="5"/>
  <c r="AB275" i="5"/>
  <c r="S208" i="5"/>
  <c r="S201" i="5"/>
  <c r="AK232" i="5"/>
  <c r="Y265" i="5"/>
  <c r="V208" i="5"/>
  <c r="Y228" i="5"/>
  <c r="AE234" i="5"/>
  <c r="AB212" i="5"/>
  <c r="S222" i="5"/>
  <c r="S269" i="5"/>
  <c r="S277" i="5"/>
  <c r="AB226" i="5"/>
  <c r="AE206" i="5"/>
  <c r="AN232" i="5"/>
  <c r="V265" i="5"/>
  <c r="AK208" i="5"/>
  <c r="V228" i="5"/>
  <c r="AH273" i="5"/>
  <c r="Y234" i="5"/>
  <c r="Y224" i="5"/>
  <c r="AN269" i="5"/>
  <c r="AN277" i="5"/>
  <c r="AK267" i="5"/>
  <c r="AK209" i="5"/>
  <c r="AK274" i="5"/>
  <c r="AE211" i="5"/>
  <c r="AE221" i="5"/>
  <c r="AE264" i="5"/>
  <c r="AE276" i="5"/>
  <c r="AB203" i="5"/>
  <c r="AK227" i="5"/>
  <c r="AB268" i="5"/>
  <c r="V209" i="5"/>
  <c r="V274" i="5"/>
  <c r="AN213" i="5"/>
  <c r="AN266" i="5"/>
  <c r="AH203" i="5"/>
  <c r="S223" i="5"/>
  <c r="V227" i="5"/>
  <c r="AH268" i="5"/>
  <c r="AB209" i="5"/>
  <c r="AB229" i="5"/>
  <c r="AB274" i="5"/>
  <c r="V221" i="5"/>
  <c r="V264" i="5"/>
  <c r="AN203" i="5"/>
  <c r="AN207" i="5"/>
  <c r="AB227" i="5"/>
  <c r="AN268" i="5"/>
  <c r="AN272" i="5"/>
  <c r="AH209" i="5"/>
  <c r="AN229" i="5"/>
  <c r="S231" i="5"/>
  <c r="AH270" i="5"/>
  <c r="AH274" i="5"/>
  <c r="Y211" i="5"/>
  <c r="Y221" i="5"/>
  <c r="Y264" i="5"/>
  <c r="Y276" i="5"/>
  <c r="S205" i="5"/>
  <c r="AN227" i="5"/>
  <c r="S229" i="5"/>
  <c r="S270" i="5"/>
  <c r="AN211" i="5"/>
  <c r="AK233" i="5"/>
  <c r="AN276" i="5"/>
  <c r="AH205" i="5"/>
  <c r="AH213" i="5"/>
  <c r="Y203" i="5"/>
  <c r="AB225" i="5"/>
  <c r="Y268" i="5"/>
  <c r="S209" i="5"/>
  <c r="V233" i="5"/>
  <c r="S274" i="5"/>
  <c r="AK213" i="5"/>
  <c r="AB223" i="5"/>
  <c r="AK266" i="5"/>
  <c r="AN201" i="5"/>
  <c r="AE203" i="5"/>
  <c r="AN225" i="5"/>
  <c r="S227" i="5"/>
  <c r="AE268" i="5"/>
  <c r="Y209" i="5"/>
  <c r="Y229" i="5"/>
  <c r="AB233" i="5"/>
  <c r="Y274" i="5"/>
  <c r="S221" i="5"/>
  <c r="S264" i="5"/>
  <c r="AK203" i="5"/>
  <c r="AK207" i="5"/>
  <c r="Y227" i="5"/>
  <c r="AK268" i="5"/>
  <c r="AK272" i="5"/>
  <c r="AE209" i="5"/>
  <c r="AE229" i="5"/>
  <c r="AN233" i="5"/>
  <c r="AE274" i="5"/>
  <c r="AB213" i="5"/>
  <c r="V207" i="5"/>
  <c r="AE227" i="5"/>
  <c r="V268" i="5"/>
  <c r="V272" i="5"/>
  <c r="AK211" i="5"/>
  <c r="AB231" i="5"/>
  <c r="AK276" i="5"/>
  <c r="AE213" i="5"/>
  <c r="AB205" i="5"/>
  <c r="Y225" i="5"/>
  <c r="AB266" i="5"/>
  <c r="AB270" i="5"/>
  <c r="V211" i="5"/>
  <c r="AN231" i="5"/>
  <c r="S233" i="5"/>
  <c r="V276" i="5"/>
  <c r="Y223" i="5"/>
  <c r="AN264" i="5"/>
  <c r="S203" i="5"/>
  <c r="AK201" i="5"/>
  <c r="AE225" i="5"/>
  <c r="AH266" i="5"/>
  <c r="AB207" i="5"/>
  <c r="Y233" i="5"/>
  <c r="AB272" i="5"/>
  <c r="V213" i="5"/>
  <c r="AN223" i="5"/>
  <c r="V266" i="5"/>
  <c r="AN205" i="5"/>
  <c r="AK225" i="5"/>
  <c r="AN270" i="5"/>
  <c r="AH207" i="5"/>
  <c r="AE233" i="5"/>
  <c r="AH272" i="5"/>
  <c r="Y213" i="5"/>
  <c r="S207" i="5"/>
  <c r="V225" i="5"/>
  <c r="S268" i="5"/>
  <c r="S272" i="5"/>
  <c r="AN209" i="5"/>
  <c r="Y231" i="5"/>
  <c r="AN274" i="5"/>
  <c r="AH211" i="5"/>
  <c r="AN221" i="5"/>
  <c r="AH264" i="5"/>
  <c r="AH276" i="5"/>
  <c r="Y205" i="5"/>
  <c r="AK223" i="5"/>
  <c r="Y266" i="5"/>
  <c r="Y270" i="5"/>
  <c r="S211" i="5"/>
  <c r="AE231" i="5"/>
  <c r="S276" i="5"/>
  <c r="AK221" i="5"/>
  <c r="AK264" i="5"/>
  <c r="AE205" i="5"/>
  <c r="V223" i="5"/>
  <c r="AE266" i="5"/>
  <c r="AE270" i="5"/>
  <c r="Y207" i="5"/>
  <c r="AK231" i="5"/>
  <c r="Y272" i="5"/>
  <c r="S213" i="5"/>
  <c r="AE223" i="5"/>
  <c r="S266" i="5"/>
  <c r="AK205" i="5"/>
  <c r="AK229" i="5"/>
  <c r="AK270" i="5"/>
  <c r="AE207" i="5"/>
  <c r="V231" i="5"/>
  <c r="AE272" i="5"/>
  <c r="AB211" i="5"/>
  <c r="AB221" i="5"/>
  <c r="AB264" i="5"/>
  <c r="AB276" i="5"/>
  <c r="V205" i="5"/>
  <c r="S225" i="5"/>
  <c r="V229" i="5"/>
  <c r="V270" i="5"/>
  <c r="R51" i="5"/>
  <c r="N36" i="5"/>
  <c r="U107" i="5"/>
  <c r="U19" i="5" s="1"/>
  <c r="U49" i="5"/>
  <c r="R107" i="5"/>
  <c r="R19" i="5" s="1"/>
  <c r="R49" i="5"/>
  <c r="U36" i="5"/>
  <c r="U35" i="5"/>
  <c r="J37" i="5"/>
  <c r="AA35" i="5"/>
  <c r="J52" i="5"/>
  <c r="AJ55" i="5"/>
  <c r="P63" i="5"/>
  <c r="P35" i="5"/>
  <c r="P33" i="5"/>
  <c r="AD31" i="5"/>
  <c r="AK156" i="5"/>
  <c r="AI172" i="5"/>
  <c r="AI14" i="5" s="1"/>
  <c r="AA150" i="5"/>
  <c r="AA20" i="5" s="1"/>
  <c r="P32" i="5"/>
  <c r="AM215" i="5"/>
  <c r="AM15" i="5" s="1"/>
  <c r="L58" i="5"/>
  <c r="L50" i="5"/>
  <c r="AD36" i="5"/>
  <c r="P54" i="5"/>
  <c r="AM193" i="5"/>
  <c r="AM21" i="5" s="1"/>
  <c r="K236" i="5"/>
  <c r="K22" i="5" s="1"/>
  <c r="L129" i="5"/>
  <c r="L13" i="5" s="1"/>
  <c r="AJ52" i="5"/>
  <c r="J40" i="5"/>
  <c r="L193" i="5"/>
  <c r="L21" i="5" s="1"/>
  <c r="AM39" i="5"/>
  <c r="N59" i="5"/>
  <c r="AM31" i="5"/>
  <c r="L35" i="5"/>
  <c r="P53" i="5"/>
  <c r="U51" i="5"/>
  <c r="P36" i="5"/>
  <c r="AA49" i="5"/>
  <c r="AA107" i="5"/>
  <c r="AA19" i="5" s="1"/>
  <c r="AJ31" i="5"/>
  <c r="U40" i="5"/>
  <c r="AA39" i="5"/>
  <c r="AJ36" i="5"/>
  <c r="AM49" i="5"/>
  <c r="AM107" i="5"/>
  <c r="AM19" i="5" s="1"/>
  <c r="U54" i="5"/>
  <c r="AM51" i="5"/>
  <c r="N50" i="5"/>
  <c r="AM35" i="5"/>
  <c r="AG40" i="5"/>
  <c r="R54" i="5"/>
  <c r="S136" i="5"/>
  <c r="X43" i="5"/>
  <c r="AE220" i="5"/>
  <c r="AC236" i="5"/>
  <c r="AC22" i="5" s="1"/>
  <c r="AG36" i="5"/>
  <c r="AM172" i="5"/>
  <c r="AM14" i="5" s="1"/>
  <c r="R52" i="5"/>
  <c r="AD49" i="5"/>
  <c r="AD107" i="5"/>
  <c r="AD19" i="5" s="1"/>
  <c r="U37" i="5"/>
  <c r="N129" i="5"/>
  <c r="N13" i="5" s="1"/>
  <c r="AJ35" i="5"/>
  <c r="L56" i="5"/>
  <c r="P57" i="5"/>
  <c r="M33" i="5"/>
  <c r="X59" i="5"/>
  <c r="AK178" i="5"/>
  <c r="AD43" i="5"/>
  <c r="AN139" i="5"/>
  <c r="S182" i="5"/>
  <c r="S184" i="5"/>
  <c r="Y177" i="5"/>
  <c r="W193" i="5"/>
  <c r="W21" i="5" s="1"/>
  <c r="AG56" i="5"/>
  <c r="P59" i="5"/>
  <c r="R62" i="5"/>
  <c r="W236" i="5"/>
  <c r="W22" i="5" s="1"/>
  <c r="Y220" i="5"/>
  <c r="S143" i="5"/>
  <c r="AM38" i="5"/>
  <c r="V185" i="5"/>
  <c r="V121" i="5"/>
  <c r="R150" i="5"/>
  <c r="R20" i="5" s="1"/>
  <c r="T55" i="5"/>
  <c r="AD57" i="5"/>
  <c r="AB180" i="5"/>
  <c r="L236" i="5"/>
  <c r="L22" i="5" s="1"/>
  <c r="L215" i="5"/>
  <c r="L15" i="5" s="1"/>
  <c r="AD51" i="5"/>
  <c r="U34" i="5"/>
  <c r="V199" i="5"/>
  <c r="T215" i="5"/>
  <c r="T15" i="5" s="1"/>
  <c r="R279" i="5"/>
  <c r="R23" i="5" s="1"/>
  <c r="AG58" i="5"/>
  <c r="AG215" i="5"/>
  <c r="AG15" i="5" s="1"/>
  <c r="AD39" i="5"/>
  <c r="AM62" i="5"/>
  <c r="AG129" i="5"/>
  <c r="AG13" i="5" s="1"/>
  <c r="P279" i="5"/>
  <c r="P23" i="5" s="1"/>
  <c r="W35" i="5"/>
  <c r="U56" i="5"/>
  <c r="AG193" i="5"/>
  <c r="AG21" i="5" s="1"/>
  <c r="N40" i="5"/>
  <c r="P38" i="5"/>
  <c r="N60" i="5"/>
  <c r="Y122" i="5"/>
  <c r="Z39" i="5"/>
  <c r="AN158" i="5"/>
  <c r="AI31" i="5"/>
  <c r="AI150" i="5"/>
  <c r="AI20" i="5" s="1"/>
  <c r="AK134" i="5"/>
  <c r="X129" i="5"/>
  <c r="X13" i="5" s="1"/>
  <c r="AM129" i="5"/>
  <c r="AM13" i="5" s="1"/>
  <c r="AL39" i="5"/>
  <c r="M150" i="5"/>
  <c r="M20" i="5" s="1"/>
  <c r="AB70" i="5"/>
  <c r="Z86" i="5"/>
  <c r="Z12" i="5" s="1"/>
  <c r="Z29" i="5"/>
  <c r="AL40" i="5"/>
  <c r="J54" i="5"/>
  <c r="AG150" i="5"/>
  <c r="AG20" i="5" s="1"/>
  <c r="AG39" i="5"/>
  <c r="AK179" i="5"/>
  <c r="AN140" i="5"/>
  <c r="Y178" i="5"/>
  <c r="M53" i="5"/>
  <c r="X37" i="5"/>
  <c r="V123" i="5"/>
  <c r="N31" i="5"/>
  <c r="X51" i="5"/>
  <c r="AJ193" i="5"/>
  <c r="AJ21" i="5" s="1"/>
  <c r="AG52" i="5"/>
  <c r="AM50" i="5"/>
  <c r="AJ40" i="5"/>
  <c r="AG53" i="5"/>
  <c r="AM55" i="5"/>
  <c r="AM86" i="5"/>
  <c r="AM12" i="5" s="1"/>
  <c r="AM29" i="5"/>
  <c r="X40" i="5"/>
  <c r="AK122" i="5"/>
  <c r="AG54" i="5"/>
  <c r="AJ37" i="5"/>
  <c r="AD32" i="5"/>
  <c r="AD56" i="5"/>
  <c r="AJ54" i="5"/>
  <c r="J29" i="5"/>
  <c r="J129" i="5"/>
  <c r="J13" i="5" s="1"/>
  <c r="R172" i="5"/>
  <c r="R14" i="5" s="1"/>
  <c r="L37" i="5"/>
  <c r="N236" i="5"/>
  <c r="N22" i="5" s="1"/>
  <c r="L32" i="5"/>
  <c r="R58" i="5"/>
  <c r="AH159" i="5"/>
  <c r="AD38" i="5"/>
  <c r="R57" i="5"/>
  <c r="X62" i="5"/>
  <c r="O215" i="5"/>
  <c r="O15" i="5" s="1"/>
  <c r="V179" i="5"/>
  <c r="AH140" i="5"/>
  <c r="J59" i="5"/>
  <c r="AJ258" i="5"/>
  <c r="AJ16" i="5" s="1"/>
  <c r="N41" i="5"/>
  <c r="O35" i="5"/>
  <c r="J51" i="5"/>
  <c r="S138" i="5"/>
  <c r="AN184" i="5"/>
  <c r="U215" i="5"/>
  <c r="U15" i="5" s="1"/>
  <c r="R38" i="5"/>
  <c r="AG30" i="5"/>
  <c r="AA33" i="5"/>
  <c r="AB113" i="5"/>
  <c r="Z129" i="5"/>
  <c r="Z13" i="5" s="1"/>
  <c r="Q30" i="5"/>
  <c r="AA31" i="5"/>
  <c r="X172" i="5"/>
  <c r="X14" i="5" s="1"/>
  <c r="U55" i="5"/>
  <c r="AB135" i="5"/>
  <c r="L172" i="5"/>
  <c r="L14" i="5" s="1"/>
  <c r="P86" i="5"/>
  <c r="P12" i="5" s="1"/>
  <c r="P29" i="5"/>
  <c r="P43" i="5"/>
  <c r="AD53" i="5"/>
  <c r="AD215" i="5"/>
  <c r="AD15" i="5" s="1"/>
  <c r="P50" i="5"/>
  <c r="M52" i="5"/>
  <c r="AM32" i="5"/>
  <c r="L55" i="5"/>
  <c r="R53" i="5"/>
  <c r="AJ50" i="5"/>
  <c r="P40" i="5"/>
  <c r="P51" i="5"/>
  <c r="X57" i="5"/>
  <c r="AG34" i="5"/>
  <c r="N38" i="5"/>
  <c r="X215" i="5"/>
  <c r="X15" i="5" s="1"/>
  <c r="U86" i="5"/>
  <c r="U12" i="5" s="1"/>
  <c r="U29" i="5"/>
  <c r="X33" i="5"/>
  <c r="AA50" i="5"/>
  <c r="AM42" i="5"/>
  <c r="J61" i="5"/>
  <c r="AG172" i="5"/>
  <c r="AG14" i="5" s="1"/>
  <c r="AG7" i="5" s="1"/>
  <c r="L38" i="5"/>
  <c r="L34" i="5"/>
  <c r="AK162" i="5"/>
  <c r="AA59" i="5"/>
  <c r="AM58" i="5"/>
  <c r="U31" i="5"/>
  <c r="J193" i="5"/>
  <c r="J21" i="5" s="1"/>
  <c r="V115" i="5"/>
  <c r="AM150" i="5"/>
  <c r="AM20" i="5" s="1"/>
  <c r="N51" i="5"/>
  <c r="R30" i="5"/>
  <c r="AM52" i="5"/>
  <c r="R35" i="5"/>
  <c r="N52" i="5"/>
  <c r="M258" i="5"/>
  <c r="M16" i="5" s="1"/>
  <c r="AJ58" i="5"/>
  <c r="J55" i="5"/>
  <c r="N29" i="5"/>
  <c r="N86" i="5"/>
  <c r="N12" i="5" s="1"/>
  <c r="N172" i="5"/>
  <c r="N14" i="5" s="1"/>
  <c r="X31" i="5"/>
  <c r="P37" i="5"/>
  <c r="AJ150" i="5"/>
  <c r="AJ20" i="5" s="1"/>
  <c r="AJ42" i="5"/>
  <c r="I31" i="5"/>
  <c r="P150" i="5"/>
  <c r="P20" i="5" s="1"/>
  <c r="AJ51" i="5"/>
  <c r="U58" i="5"/>
  <c r="J236" i="5"/>
  <c r="J22" i="5" s="1"/>
  <c r="V158" i="5"/>
  <c r="J38" i="5"/>
  <c r="N215" i="5"/>
  <c r="N15" i="5" s="1"/>
  <c r="N8" i="5" s="1"/>
  <c r="J172" i="5"/>
  <c r="J14" i="5" s="1"/>
  <c r="J7" i="5" s="1"/>
  <c r="P61" i="5"/>
  <c r="AB178" i="5"/>
  <c r="R59" i="5"/>
  <c r="AM33" i="5"/>
  <c r="AD86" i="5"/>
  <c r="AD12" i="5" s="1"/>
  <c r="AD29" i="5"/>
  <c r="AA36" i="5"/>
  <c r="AJ56" i="5"/>
  <c r="AD236" i="5"/>
  <c r="AD22" i="5" s="1"/>
  <c r="R55" i="5"/>
  <c r="U53" i="5"/>
  <c r="N258" i="5"/>
  <c r="N16" i="5" s="1"/>
  <c r="X39" i="5"/>
  <c r="AI279" i="5"/>
  <c r="AI23" i="5" s="1"/>
  <c r="AK263" i="5"/>
  <c r="J50" i="5"/>
  <c r="AD59" i="5"/>
  <c r="AG50" i="5"/>
  <c r="AD279" i="5"/>
  <c r="AD23" i="5" s="1"/>
  <c r="AG55" i="5"/>
  <c r="AD50" i="5"/>
  <c r="AJ38" i="5"/>
  <c r="X36" i="5"/>
  <c r="U50" i="5"/>
  <c r="AD61" i="5"/>
  <c r="AJ57" i="5"/>
  <c r="U39" i="5"/>
  <c r="N150" i="5"/>
  <c r="N20" i="5" s="1"/>
  <c r="L33" i="5"/>
  <c r="AH178" i="5"/>
  <c r="J57" i="5"/>
  <c r="P56" i="5"/>
  <c r="N33" i="5"/>
  <c r="P107" i="5"/>
  <c r="P19" i="5" s="1"/>
  <c r="P49" i="5"/>
  <c r="X150" i="5"/>
  <c r="X20" i="5" s="1"/>
  <c r="AA62" i="5"/>
  <c r="AF53" i="5"/>
  <c r="AM279" i="5"/>
  <c r="AM23" i="5" s="1"/>
  <c r="AJ33" i="5"/>
  <c r="K150" i="5"/>
  <c r="K20" i="5" s="1"/>
  <c r="M41" i="5"/>
  <c r="I60" i="5"/>
  <c r="K55" i="5"/>
  <c r="O36" i="5"/>
  <c r="Z54" i="5"/>
  <c r="AB183" i="5"/>
  <c r="AN160" i="5"/>
  <c r="R33" i="5"/>
  <c r="R41" i="5"/>
  <c r="AF38" i="5"/>
  <c r="W37" i="5"/>
  <c r="M50" i="5"/>
  <c r="AI60" i="5"/>
  <c r="X38" i="5"/>
  <c r="U33" i="5"/>
  <c r="L36" i="5"/>
  <c r="AL57" i="5"/>
  <c r="O33" i="5"/>
  <c r="AM41" i="5"/>
  <c r="AJ236" i="5"/>
  <c r="AJ22" i="5" s="1"/>
  <c r="J30" i="5"/>
  <c r="X52" i="5"/>
  <c r="P31" i="5"/>
  <c r="L52" i="5"/>
  <c r="AM54" i="5"/>
  <c r="L86" i="5"/>
  <c r="L12" i="5" s="1"/>
  <c r="L29" i="5"/>
  <c r="AM57" i="5"/>
  <c r="N54" i="5"/>
  <c r="AA129" i="5"/>
  <c r="AA13" i="5" s="1"/>
  <c r="U62" i="5"/>
  <c r="AN263" i="5"/>
  <c r="AL279" i="5"/>
  <c r="AL23" i="5" s="1"/>
  <c r="AA37" i="5"/>
  <c r="L31" i="5"/>
  <c r="AA258" i="5"/>
  <c r="AA16" i="5" s="1"/>
  <c r="P52" i="5"/>
  <c r="AG32" i="5"/>
  <c r="AA236" i="5"/>
  <c r="AA22" i="5" s="1"/>
  <c r="AG31" i="5"/>
  <c r="AG42" i="5"/>
  <c r="AG279" i="5"/>
  <c r="AG23" i="5" s="1"/>
  <c r="W38" i="5"/>
  <c r="R36" i="5"/>
  <c r="AD54" i="5"/>
  <c r="X49" i="5"/>
  <c r="X107" i="5"/>
  <c r="X19" i="5" s="1"/>
  <c r="AD129" i="5"/>
  <c r="AD13" i="5" s="1"/>
  <c r="AE181" i="5"/>
  <c r="Y135" i="5"/>
  <c r="AK125" i="5"/>
  <c r="M40" i="5"/>
  <c r="AJ215" i="5"/>
  <c r="AJ15" i="5" s="1"/>
  <c r="J34" i="5"/>
  <c r="AD193" i="5"/>
  <c r="AD21" i="5" s="1"/>
  <c r="S157" i="5"/>
  <c r="I32" i="5"/>
  <c r="S117" i="5"/>
  <c r="AG37" i="5"/>
  <c r="X58" i="5"/>
  <c r="AJ32" i="5"/>
  <c r="AJ279" i="5"/>
  <c r="AJ23" i="5" s="1"/>
  <c r="AG62" i="5"/>
  <c r="AD58" i="5"/>
  <c r="M56" i="5"/>
  <c r="I36" i="5"/>
  <c r="AA193" i="5"/>
  <c r="AA21" i="5" s="1"/>
  <c r="L258" i="5"/>
  <c r="L16" i="5" s="1"/>
  <c r="M31" i="5"/>
  <c r="AB184" i="5"/>
  <c r="AI36" i="5"/>
  <c r="P62" i="5"/>
  <c r="AH113" i="5"/>
  <c r="AF129" i="5"/>
  <c r="AF13" i="5" s="1"/>
  <c r="N56" i="5"/>
  <c r="O172" i="5"/>
  <c r="O14" i="5" s="1"/>
  <c r="J39" i="5"/>
  <c r="X63" i="5"/>
  <c r="AJ172" i="5"/>
  <c r="AJ14" i="5" s="1"/>
  <c r="AJ7" i="5" s="1"/>
  <c r="M87" i="9" s="1"/>
  <c r="R87" i="9" s="1"/>
  <c r="AG236" i="5"/>
  <c r="AG22" i="5" s="1"/>
  <c r="AJ63" i="5"/>
  <c r="N39" i="5"/>
  <c r="AG57" i="5"/>
  <c r="L57" i="5"/>
  <c r="X258" i="5"/>
  <c r="X16" i="5" s="1"/>
  <c r="P58" i="5"/>
  <c r="J150" i="5"/>
  <c r="J20" i="5" s="1"/>
  <c r="R193" i="5"/>
  <c r="R21" i="5" s="1"/>
  <c r="W39" i="5"/>
  <c r="S164" i="5"/>
  <c r="Y137" i="5"/>
  <c r="Z35" i="5"/>
  <c r="X50" i="5"/>
  <c r="J279" i="5"/>
  <c r="J23" i="5" s="1"/>
  <c r="AC59" i="5"/>
  <c r="R56" i="5"/>
  <c r="X56" i="5"/>
  <c r="AE143" i="5"/>
  <c r="O53" i="5"/>
  <c r="AC279" i="5"/>
  <c r="AC23" i="5" s="1"/>
  <c r="AE263" i="5"/>
  <c r="R50" i="5"/>
  <c r="X42" i="5"/>
  <c r="L30" i="5"/>
  <c r="AG33" i="5"/>
  <c r="J56" i="5"/>
  <c r="AM53" i="5"/>
  <c r="AA38" i="5"/>
  <c r="M107" i="5"/>
  <c r="M19" i="5" s="1"/>
  <c r="M49" i="5"/>
  <c r="N32" i="5"/>
  <c r="X193" i="5"/>
  <c r="X21" i="5" s="1"/>
  <c r="X55" i="5"/>
  <c r="AG43" i="5"/>
  <c r="AI54" i="5"/>
  <c r="R39" i="5"/>
  <c r="AA215" i="5"/>
  <c r="AA15" i="5" s="1"/>
  <c r="N49" i="5"/>
  <c r="N107" i="5"/>
  <c r="N19" i="5" s="1"/>
  <c r="N30" i="5"/>
  <c r="J36" i="5"/>
  <c r="AJ30" i="5"/>
  <c r="J31" i="5"/>
  <c r="R258" i="5"/>
  <c r="R16" i="5" s="1"/>
  <c r="J258" i="5"/>
  <c r="J16" i="5" s="1"/>
  <c r="AD150" i="5"/>
  <c r="AD20" i="5" s="1"/>
  <c r="AJ53" i="5"/>
  <c r="J62" i="5"/>
  <c r="AC52" i="5"/>
  <c r="L53" i="5"/>
  <c r="L51" i="5"/>
  <c r="AJ59" i="5"/>
  <c r="AK117" i="5"/>
  <c r="M57" i="5"/>
  <c r="R31" i="5"/>
  <c r="J33" i="5"/>
  <c r="Y121" i="5"/>
  <c r="AN123" i="5"/>
  <c r="AN119" i="5"/>
  <c r="U258" i="5"/>
  <c r="U16" i="5" s="1"/>
  <c r="M30" i="5"/>
  <c r="S179" i="5"/>
  <c r="AB134" i="5"/>
  <c r="Z150" i="5"/>
  <c r="Z20" i="5" s="1"/>
  <c r="AH144" i="5"/>
  <c r="AB123" i="5"/>
  <c r="AM36" i="5"/>
  <c r="AH180" i="5"/>
  <c r="W30" i="5"/>
  <c r="AA32" i="5"/>
  <c r="N42" i="5"/>
  <c r="Z53" i="5"/>
  <c r="J60" i="5"/>
  <c r="Q51" i="5"/>
  <c r="AK121" i="5"/>
  <c r="AI29" i="5"/>
  <c r="AK70" i="5"/>
  <c r="AI86" i="5"/>
  <c r="AI12" i="5" s="1"/>
  <c r="AN165" i="5"/>
  <c r="P172" i="5"/>
  <c r="P14" i="5" s="1"/>
  <c r="AD258" i="5"/>
  <c r="AD16" i="5" s="1"/>
  <c r="K31" i="5"/>
  <c r="AD55" i="5"/>
  <c r="W59" i="5"/>
  <c r="AL52" i="5"/>
  <c r="AK186" i="5"/>
  <c r="U41" i="5"/>
  <c r="AB162" i="5"/>
  <c r="K36" i="5"/>
  <c r="P236" i="5"/>
  <c r="P22" i="5" s="1"/>
  <c r="L60" i="5"/>
  <c r="AB121" i="5"/>
  <c r="L63" i="5"/>
  <c r="AN181" i="5"/>
  <c r="AE138" i="5"/>
  <c r="R63" i="5"/>
  <c r="N43" i="5"/>
  <c r="AC54" i="5"/>
  <c r="AF31" i="5"/>
  <c r="T33" i="5"/>
  <c r="K33" i="5"/>
  <c r="AA34" i="5"/>
  <c r="M29" i="5"/>
  <c r="M86" i="5"/>
  <c r="M12" i="5" s="1"/>
  <c r="V162" i="5"/>
  <c r="O193" i="5"/>
  <c r="O21" i="5" s="1"/>
  <c r="S144" i="5"/>
  <c r="Y144" i="5"/>
  <c r="AB164" i="5"/>
  <c r="L49" i="5"/>
  <c r="L107" i="5"/>
  <c r="L19" i="5" s="1"/>
  <c r="X41" i="5"/>
  <c r="Y119" i="5"/>
  <c r="AK118" i="5"/>
  <c r="O32" i="5"/>
  <c r="AH117" i="5"/>
  <c r="U60" i="5"/>
  <c r="AF52" i="5"/>
  <c r="AE180" i="5"/>
  <c r="AL193" i="5"/>
  <c r="AL21" i="5" s="1"/>
  <c r="AN177" i="5"/>
  <c r="AJ62" i="5"/>
  <c r="AN180" i="5"/>
  <c r="K49" i="5"/>
  <c r="K107" i="5"/>
  <c r="K19" i="5" s="1"/>
  <c r="AG51" i="5"/>
  <c r="L61" i="5"/>
  <c r="V144" i="5"/>
  <c r="AK181" i="5"/>
  <c r="W62" i="5"/>
  <c r="L43" i="5"/>
  <c r="AI59" i="5"/>
  <c r="AE121" i="5"/>
  <c r="V161" i="5"/>
  <c r="AF61" i="5"/>
  <c r="AB179" i="5"/>
  <c r="O31" i="5"/>
  <c r="X279" i="5"/>
  <c r="X23" i="5" s="1"/>
  <c r="P34" i="5"/>
  <c r="AE122" i="5"/>
  <c r="R22" i="5"/>
  <c r="U279" i="5"/>
  <c r="U23" i="5" s="1"/>
  <c r="AJ39" i="5"/>
  <c r="Z31" i="5"/>
  <c r="L279" i="5"/>
  <c r="L23" i="5" s="1"/>
  <c r="AA60" i="5"/>
  <c r="AJ61" i="5"/>
  <c r="AB139" i="5"/>
  <c r="AH164" i="5"/>
  <c r="N55" i="5"/>
  <c r="N34" i="5"/>
  <c r="AA52" i="5"/>
  <c r="AJ43" i="5"/>
  <c r="P41" i="5"/>
  <c r="AN166" i="5"/>
  <c r="Y143" i="5"/>
  <c r="AG38" i="5"/>
  <c r="AA279" i="5"/>
  <c r="AA23" i="5" s="1"/>
  <c r="AJ29" i="5"/>
  <c r="AJ86" i="5"/>
  <c r="AJ12" i="5" s="1"/>
  <c r="AH138" i="5"/>
  <c r="AH182" i="5"/>
  <c r="AK164" i="5"/>
  <c r="V188" i="5"/>
  <c r="U42" i="5"/>
  <c r="I150" i="5"/>
  <c r="I20" i="5" s="1"/>
  <c r="AI33" i="5"/>
  <c r="M58" i="5"/>
  <c r="P193" i="5"/>
  <c r="P21" i="5" s="1"/>
  <c r="S139" i="5"/>
  <c r="AF41" i="5"/>
  <c r="M55" i="5"/>
  <c r="AB122" i="5"/>
  <c r="S199" i="5"/>
  <c r="Q215" i="5"/>
  <c r="Q15" i="5" s="1"/>
  <c r="W53" i="5"/>
  <c r="AN118" i="5"/>
  <c r="AC57" i="5"/>
  <c r="V164" i="5"/>
  <c r="AN142" i="5"/>
  <c r="V114" i="5"/>
  <c r="M215" i="5"/>
  <c r="M15" i="5" s="1"/>
  <c r="W52" i="5"/>
  <c r="AD34" i="5"/>
  <c r="N63" i="5"/>
  <c r="K56" i="5"/>
  <c r="Z32" i="5"/>
  <c r="AC62" i="5"/>
  <c r="AI193" i="5"/>
  <c r="AI21" i="5" s="1"/>
  <c r="AK177" i="5"/>
  <c r="M35" i="5"/>
  <c r="Z38" i="5"/>
  <c r="AL38" i="5"/>
  <c r="W32" i="5"/>
  <c r="U52" i="5"/>
  <c r="L54" i="5"/>
  <c r="AA54" i="5"/>
  <c r="P60" i="5"/>
  <c r="AM236" i="5"/>
  <c r="AM22" i="5" s="1"/>
  <c r="M279" i="5"/>
  <c r="M23" i="5" s="1"/>
  <c r="O30" i="5"/>
  <c r="P215" i="5"/>
  <c r="P15" i="5" s="1"/>
  <c r="P8" i="5" s="1"/>
  <c r="N193" i="5"/>
  <c r="N21" i="5" s="1"/>
  <c r="R40" i="5"/>
  <c r="N62" i="5"/>
  <c r="AE242" i="5"/>
  <c r="AC258" i="5"/>
  <c r="AC16" i="5" s="1"/>
  <c r="AC9" i="5" s="1"/>
  <c r="B70" i="9" s="1"/>
  <c r="G70" i="9" s="1"/>
  <c r="AM34" i="5"/>
  <c r="AA63" i="5"/>
  <c r="R32" i="5"/>
  <c r="Y118" i="5"/>
  <c r="M37" i="5"/>
  <c r="T32" i="5"/>
  <c r="S220" i="5"/>
  <c r="Q236" i="5"/>
  <c r="Q22" i="5" s="1"/>
  <c r="AA51" i="5"/>
  <c r="AE114" i="5"/>
  <c r="AK187" i="5"/>
  <c r="AN135" i="5"/>
  <c r="W36" i="5"/>
  <c r="AF57" i="5"/>
  <c r="AG63" i="5"/>
  <c r="L39" i="5"/>
  <c r="AH115" i="5"/>
  <c r="O258" i="5"/>
  <c r="O16" i="5" s="1"/>
  <c r="AA30" i="5"/>
  <c r="S186" i="5"/>
  <c r="Y163" i="5"/>
  <c r="T38" i="5"/>
  <c r="O52" i="5"/>
  <c r="Y166" i="5"/>
  <c r="R60" i="5"/>
  <c r="S160" i="5"/>
  <c r="S33" i="5" s="1"/>
  <c r="Z215" i="5"/>
  <c r="Z15" i="5" s="1"/>
  <c r="AB199" i="5"/>
  <c r="O55" i="5"/>
  <c r="AH165" i="5"/>
  <c r="U30" i="5"/>
  <c r="AJ60" i="5"/>
  <c r="T50" i="5"/>
  <c r="R61" i="5"/>
  <c r="AD172" i="5"/>
  <c r="AD14" i="5" s="1"/>
  <c r="U129" i="5"/>
  <c r="U13" i="5" s="1"/>
  <c r="AD35" i="5"/>
  <c r="AM43" i="5"/>
  <c r="AG29" i="5"/>
  <c r="AG86" i="5"/>
  <c r="AG12" i="5" s="1"/>
  <c r="AJ129" i="5"/>
  <c r="AJ13" i="5" s="1"/>
  <c r="AM56" i="5"/>
  <c r="AA56" i="5"/>
  <c r="AD30" i="5"/>
  <c r="J107" i="5"/>
  <c r="J19" i="5" s="1"/>
  <c r="J49" i="5"/>
  <c r="N35" i="5"/>
  <c r="X54" i="5"/>
  <c r="R37" i="5"/>
  <c r="AA57" i="5"/>
  <c r="AA172" i="5"/>
  <c r="AA14" i="5" s="1"/>
  <c r="AE187" i="5"/>
  <c r="AA55" i="5"/>
  <c r="AB140" i="5"/>
  <c r="AG41" i="5"/>
  <c r="Q172" i="5"/>
  <c r="Q14" i="5" s="1"/>
  <c r="S156" i="5"/>
  <c r="U61" i="5"/>
  <c r="K34" i="5"/>
  <c r="K32" i="5"/>
  <c r="I193" i="5"/>
  <c r="I21" i="5" s="1"/>
  <c r="AM258" i="5"/>
  <c r="AM16" i="5" s="1"/>
  <c r="AM9" i="5" s="1"/>
  <c r="M108" i="9" s="1"/>
  <c r="R108" i="9" s="1"/>
  <c r="V180" i="5"/>
  <c r="N53" i="5"/>
  <c r="AF172" i="5"/>
  <c r="AF14" i="5" s="1"/>
  <c r="AH156" i="5"/>
  <c r="K172" i="5"/>
  <c r="K14" i="5" s="1"/>
  <c r="AE199" i="5"/>
  <c r="AC215" i="5"/>
  <c r="AC15" i="5" s="1"/>
  <c r="AC8" i="5" s="1"/>
  <c r="B69" i="9" s="1"/>
  <c r="G69" i="9" s="1"/>
  <c r="AD41" i="5"/>
  <c r="Y136" i="5"/>
  <c r="U150" i="5"/>
  <c r="U20" i="5" s="1"/>
  <c r="AF36" i="5"/>
  <c r="R43" i="5"/>
  <c r="AK180" i="5"/>
  <c r="T41" i="5"/>
  <c r="AL33" i="5"/>
  <c r="X86" i="5"/>
  <c r="X12" i="5" s="1"/>
  <c r="X29" i="5"/>
  <c r="N61" i="5"/>
  <c r="AL29" i="5"/>
  <c r="AL86" i="5"/>
  <c r="AL12" i="5" s="1"/>
  <c r="AN70" i="5"/>
  <c r="O41" i="5"/>
  <c r="AB163" i="5"/>
  <c r="U236" i="5"/>
  <c r="U22" i="5" s="1"/>
  <c r="R129" i="5"/>
  <c r="R13" i="5" s="1"/>
  <c r="AM40" i="5"/>
  <c r="S187" i="5"/>
  <c r="AI57" i="5"/>
  <c r="W54" i="5"/>
  <c r="AA29" i="5"/>
  <c r="AA86" i="5"/>
  <c r="AA12" i="5" s="1"/>
  <c r="P30" i="5"/>
  <c r="R215" i="5"/>
  <c r="R15" i="5" s="1"/>
  <c r="X61" i="5"/>
  <c r="T258" i="5"/>
  <c r="T16" i="5" s="1"/>
  <c r="V242" i="5"/>
  <c r="AK191" i="5"/>
  <c r="J41" i="5"/>
  <c r="AN116" i="5"/>
  <c r="Y123" i="5"/>
  <c r="L40" i="5"/>
  <c r="AN143" i="5"/>
  <c r="I37" i="5"/>
  <c r="V138" i="5"/>
  <c r="Y162" i="5"/>
  <c r="J53" i="5"/>
  <c r="S141" i="5"/>
  <c r="T58" i="5"/>
  <c r="Y187" i="5"/>
  <c r="S121" i="5"/>
  <c r="AG258" i="5"/>
  <c r="AG16" i="5" s="1"/>
  <c r="AG9" i="5" s="1"/>
  <c r="AM61" i="5"/>
  <c r="AB91" i="5"/>
  <c r="Z107" i="5"/>
  <c r="Z19" i="5" s="1"/>
  <c r="Z49" i="5"/>
  <c r="AI52" i="5"/>
  <c r="AD33" i="5"/>
  <c r="T107" i="5"/>
  <c r="T19" i="5" s="1"/>
  <c r="V91" i="5"/>
  <c r="T49" i="5"/>
  <c r="U38" i="5"/>
  <c r="Z34" i="5"/>
  <c r="Z279" i="5"/>
  <c r="Z23" i="5" s="1"/>
  <c r="AB263" i="5"/>
  <c r="AE162" i="5"/>
  <c r="AN161" i="5"/>
  <c r="AK137" i="5"/>
  <c r="X236" i="5"/>
  <c r="X22" i="5" s="1"/>
  <c r="AM60" i="5"/>
  <c r="AK120" i="5"/>
  <c r="AB160" i="5"/>
  <c r="AJ34" i="5"/>
  <c r="P258" i="5"/>
  <c r="P16" i="5" s="1"/>
  <c r="AA58" i="5"/>
  <c r="AD63" i="5"/>
  <c r="AH118" i="5"/>
  <c r="V181" i="5"/>
  <c r="AB137" i="5"/>
  <c r="Y159" i="5"/>
  <c r="T29" i="5"/>
  <c r="T86" i="5"/>
  <c r="T12" i="5" s="1"/>
  <c r="V70" i="5"/>
  <c r="AM59" i="5"/>
  <c r="U43" i="5"/>
  <c r="P39" i="5"/>
  <c r="AD60" i="5"/>
  <c r="S159" i="5"/>
  <c r="M62" i="5"/>
  <c r="AG35" i="5"/>
  <c r="X34" i="5"/>
  <c r="I172" i="5"/>
  <c r="I14" i="5" s="1"/>
  <c r="I7" i="5" s="1"/>
  <c r="AH122" i="5"/>
  <c r="AH137" i="5"/>
  <c r="I258" i="5"/>
  <c r="I16" i="5" s="1"/>
  <c r="AL55" i="5"/>
  <c r="V122" i="5"/>
  <c r="V141" i="5"/>
  <c r="K53" i="5"/>
  <c r="AK140" i="5"/>
  <c r="U63" i="5"/>
  <c r="AH114" i="5"/>
  <c r="AN114" i="5"/>
  <c r="AB143" i="5"/>
  <c r="AD37" i="5"/>
  <c r="V157" i="5"/>
  <c r="AE135" i="5"/>
  <c r="Y184" i="5"/>
  <c r="AG61" i="5"/>
  <c r="AN117" i="5"/>
  <c r="S113" i="5"/>
  <c r="Q129" i="5"/>
  <c r="Q13" i="5" s="1"/>
  <c r="V182" i="5"/>
  <c r="P129" i="5"/>
  <c r="P13" i="5" s="1"/>
  <c r="AA42" i="5"/>
  <c r="O59" i="5"/>
  <c r="AI53" i="5"/>
  <c r="AH168" i="5"/>
  <c r="AK123" i="5"/>
  <c r="M34" i="5"/>
  <c r="AE117" i="5"/>
  <c r="P42" i="5"/>
  <c r="Y181" i="5"/>
  <c r="AN199" i="5"/>
  <c r="AL215" i="5"/>
  <c r="AL15" i="5" s="1"/>
  <c r="S242" i="5"/>
  <c r="Q258" i="5"/>
  <c r="Q16" i="5" s="1"/>
  <c r="AI35" i="5"/>
  <c r="O37" i="5"/>
  <c r="L41" i="5"/>
  <c r="AN159" i="5"/>
  <c r="V119" i="5"/>
  <c r="N58" i="5"/>
  <c r="AA53" i="5"/>
  <c r="J43" i="5"/>
  <c r="Y164" i="5"/>
  <c r="O58" i="5"/>
  <c r="AE160" i="5"/>
  <c r="L59" i="5"/>
  <c r="AA61" i="5"/>
  <c r="AI34" i="5"/>
  <c r="Z33" i="5"/>
  <c r="W58" i="5"/>
  <c r="AF55" i="5"/>
  <c r="AN137" i="5"/>
  <c r="AB120" i="5"/>
  <c r="AE179" i="5"/>
  <c r="AL53" i="5"/>
  <c r="AN113" i="5"/>
  <c r="AL129" i="5"/>
  <c r="AL13" i="5" s="1"/>
  <c r="AB159" i="5"/>
  <c r="Z55" i="5"/>
  <c r="P55" i="5"/>
  <c r="K258" i="5"/>
  <c r="K16" i="5" s="1"/>
  <c r="S122" i="5"/>
  <c r="Q58" i="5"/>
  <c r="V183" i="5"/>
  <c r="K29" i="5"/>
  <c r="K86" i="5"/>
  <c r="K12" i="5" s="1"/>
  <c r="AI39" i="5"/>
  <c r="AL56" i="5"/>
  <c r="AF279" i="5"/>
  <c r="AF23" i="5" s="1"/>
  <c r="AH263" i="5"/>
  <c r="S185" i="5"/>
  <c r="L150" i="5"/>
  <c r="L20" i="5" s="1"/>
  <c r="R34" i="5"/>
  <c r="V177" i="5"/>
  <c r="T193" i="5"/>
  <c r="T21" i="5" s="1"/>
  <c r="AB142" i="5"/>
  <c r="AM30" i="5"/>
  <c r="X32" i="5"/>
  <c r="J63" i="5"/>
  <c r="AE116" i="5"/>
  <c r="U32" i="5"/>
  <c r="AA43" i="5"/>
  <c r="R86" i="5"/>
  <c r="R12" i="5" s="1"/>
  <c r="R29" i="5"/>
  <c r="Z59" i="5"/>
  <c r="AB181" i="5"/>
  <c r="J215" i="5"/>
  <c r="J15" i="5" s="1"/>
  <c r="AE119" i="5"/>
  <c r="X53" i="5"/>
  <c r="Y161" i="5"/>
  <c r="AF39" i="5"/>
  <c r="AL59" i="5"/>
  <c r="AH184" i="5"/>
  <c r="K43" i="5"/>
  <c r="AE165" i="5"/>
  <c r="AH134" i="5"/>
  <c r="AF150" i="5"/>
  <c r="AF20" i="5" s="1"/>
  <c r="AK127" i="5"/>
  <c r="S177" i="5"/>
  <c r="Q193" i="5"/>
  <c r="Q21" i="5" s="1"/>
  <c r="AE123" i="5"/>
  <c r="V186" i="5"/>
  <c r="N279" i="5"/>
  <c r="N23" i="5" s="1"/>
  <c r="U59" i="5"/>
  <c r="V136" i="5"/>
  <c r="W56" i="5"/>
  <c r="W33" i="5"/>
  <c r="Y138" i="5"/>
  <c r="AJ107" i="5"/>
  <c r="AJ19" i="5" s="1"/>
  <c r="AJ49" i="5"/>
  <c r="Z51" i="5"/>
  <c r="O51" i="5"/>
  <c r="AL258" i="5"/>
  <c r="AL16" i="5" s="1"/>
  <c r="AN242" i="5"/>
  <c r="AA41" i="5"/>
  <c r="Y142" i="5"/>
  <c r="N37" i="5"/>
  <c r="I29" i="5"/>
  <c r="I129" i="5"/>
  <c r="I13" i="5" s="1"/>
  <c r="AB115" i="5"/>
  <c r="AI38" i="5"/>
  <c r="AB182" i="5"/>
  <c r="Z50" i="5"/>
  <c r="AN115" i="5"/>
  <c r="AF35" i="5"/>
  <c r="I33" i="5"/>
  <c r="V139" i="5"/>
  <c r="AI30" i="5"/>
  <c r="AE142" i="5"/>
  <c r="I35" i="5"/>
  <c r="AN163" i="5"/>
  <c r="Z37" i="5"/>
  <c r="AE183" i="5"/>
  <c r="AL36" i="5"/>
  <c r="S135" i="5"/>
  <c r="V120" i="5"/>
  <c r="AH136" i="5"/>
  <c r="V156" i="5"/>
  <c r="T172" i="5"/>
  <c r="T14" i="5" s="1"/>
  <c r="T7" i="5" s="1"/>
  <c r="AF30" i="5"/>
  <c r="AE120" i="5"/>
  <c r="Y186" i="5"/>
  <c r="T30" i="5"/>
  <c r="S123" i="5"/>
  <c r="AE164" i="5"/>
  <c r="AK165" i="5"/>
  <c r="S178" i="5"/>
  <c r="AN187" i="5"/>
  <c r="AK136" i="5"/>
  <c r="AB166" i="5"/>
  <c r="V220" i="5"/>
  <c r="T236" i="5"/>
  <c r="T22" i="5" s="1"/>
  <c r="AL35" i="5"/>
  <c r="AE118" i="5"/>
  <c r="AL172" i="5"/>
  <c r="AL14" i="5" s="1"/>
  <c r="AL7" i="5" s="1"/>
  <c r="B106" i="9" s="1"/>
  <c r="G106" i="9" s="1"/>
  <c r="AN156" i="5"/>
  <c r="Y183" i="5"/>
  <c r="Q37" i="5"/>
  <c r="K129" i="5"/>
  <c r="K13" i="5" s="1"/>
  <c r="K6" i="5" s="1"/>
  <c r="Q53" i="5"/>
  <c r="AF193" i="5"/>
  <c r="AF21" i="5" s="1"/>
  <c r="AH177" i="5"/>
  <c r="M193" i="5"/>
  <c r="M21" i="5" s="1"/>
  <c r="AN186" i="5"/>
  <c r="AH123" i="5"/>
  <c r="I279" i="5"/>
  <c r="I23" i="5" s="1"/>
  <c r="M51" i="5"/>
  <c r="I52" i="5"/>
  <c r="I236" i="5"/>
  <c r="I22" i="5" s="1"/>
  <c r="W150" i="5"/>
  <c r="W20" i="5" s="1"/>
  <c r="Y134" i="5"/>
  <c r="Y127" i="5"/>
  <c r="AB118" i="5"/>
  <c r="AH120" i="5"/>
  <c r="AH161" i="5"/>
  <c r="AK139" i="5"/>
  <c r="AH166" i="5"/>
  <c r="AI58" i="5"/>
  <c r="W40" i="5"/>
  <c r="S191" i="5"/>
  <c r="AH135" i="5"/>
  <c r="AN167" i="5"/>
  <c r="AC51" i="5"/>
  <c r="AK158" i="5"/>
  <c r="AN121" i="5"/>
  <c r="AI32" i="5"/>
  <c r="AH158" i="5"/>
  <c r="AE184" i="5"/>
  <c r="Y157" i="5"/>
  <c r="V117" i="5"/>
  <c r="L42" i="5"/>
  <c r="AE182" i="5"/>
  <c r="AG60" i="5"/>
  <c r="AM63" i="5"/>
  <c r="AL54" i="5"/>
  <c r="AH141" i="5"/>
  <c r="AF49" i="5"/>
  <c r="AF107" i="5"/>
  <c r="AF19" i="5" s="1"/>
  <c r="AH91" i="5"/>
  <c r="Q54" i="5"/>
  <c r="S180" i="5"/>
  <c r="J58" i="5"/>
  <c r="U172" i="5"/>
  <c r="U14" i="5" s="1"/>
  <c r="AL58" i="5"/>
  <c r="X60" i="5"/>
  <c r="T37" i="5"/>
  <c r="AB136" i="5"/>
  <c r="Q59" i="5"/>
  <c r="U57" i="5"/>
  <c r="AG59" i="5"/>
  <c r="AD52" i="5"/>
  <c r="X35" i="5"/>
  <c r="T59" i="5"/>
  <c r="AB36" i="5"/>
  <c r="Z36" i="5"/>
  <c r="K58" i="5"/>
  <c r="AE157" i="5"/>
  <c r="K59" i="5"/>
  <c r="AH186" i="5"/>
  <c r="S142" i="5"/>
  <c r="X30" i="5"/>
  <c r="N57" i="5"/>
  <c r="J35" i="5"/>
  <c r="R42" i="5"/>
  <c r="L62" i="5"/>
  <c r="AD42" i="5"/>
  <c r="Y114" i="5"/>
  <c r="K37" i="5"/>
  <c r="W51" i="5"/>
  <c r="AF56" i="5"/>
  <c r="S140" i="5"/>
  <c r="J42" i="5"/>
  <c r="AC172" i="5"/>
  <c r="AC14" i="5" s="1"/>
  <c r="AE156" i="5"/>
  <c r="Q52" i="5"/>
  <c r="AM37" i="5"/>
  <c r="AK143" i="5"/>
  <c r="Z52" i="5"/>
  <c r="AG49" i="5"/>
  <c r="AG107" i="5"/>
  <c r="AG19" i="5" s="1"/>
  <c r="J32" i="5"/>
  <c r="AA40" i="5"/>
  <c r="AD40" i="5"/>
  <c r="O56" i="5"/>
  <c r="AJ41" i="5"/>
  <c r="S137" i="5"/>
  <c r="V135" i="5"/>
  <c r="AL51" i="5"/>
  <c r="Z236" i="5"/>
  <c r="Z22" i="5" s="1"/>
  <c r="AB220" i="5"/>
  <c r="U193" i="5"/>
  <c r="U21" i="5" s="1"/>
  <c r="AD62" i="5"/>
  <c r="V166" i="5"/>
  <c r="S190" i="5"/>
  <c r="AB117" i="5"/>
  <c r="AL43" i="5"/>
  <c r="K50" i="5"/>
  <c r="M39" i="5"/>
  <c r="AK190" i="5"/>
  <c r="AN169" i="5"/>
  <c r="AH139" i="5"/>
  <c r="T34" i="5"/>
  <c r="AK184" i="5"/>
  <c r="Y165" i="5"/>
  <c r="M236" i="5"/>
  <c r="M22" i="5" s="1"/>
  <c r="M54" i="5"/>
  <c r="V143" i="5"/>
  <c r="T31" i="5"/>
  <c r="AN136" i="5"/>
  <c r="AE115" i="5"/>
  <c r="I30" i="5"/>
  <c r="AH121" i="5"/>
  <c r="O43" i="5"/>
  <c r="AN141" i="5"/>
  <c r="S165" i="5"/>
  <c r="Y158" i="5"/>
  <c r="AI62" i="5"/>
  <c r="V118" i="5"/>
  <c r="Y115" i="5"/>
  <c r="M172" i="5"/>
  <c r="M14" i="5" s="1"/>
  <c r="W55" i="5"/>
  <c r="AE134" i="5"/>
  <c r="AC150" i="5"/>
  <c r="AC20" i="5" s="1"/>
  <c r="AN144" i="5"/>
  <c r="AN157" i="5"/>
  <c r="AF58" i="5"/>
  <c r="S181" i="5"/>
  <c r="W129" i="5"/>
  <c r="W13" i="5" s="1"/>
  <c r="W6" i="5" s="1"/>
  <c r="B29" i="9" s="1"/>
  <c r="Y113" i="5"/>
  <c r="V178" i="5"/>
  <c r="AB119" i="5"/>
  <c r="AK119" i="5"/>
  <c r="K39" i="5"/>
  <c r="O129" i="5"/>
  <c r="O13" i="5" s="1"/>
  <c r="M129" i="5"/>
  <c r="M13" i="5" s="1"/>
  <c r="V116" i="5"/>
  <c r="Q31" i="5"/>
  <c r="V184" i="5"/>
  <c r="K52" i="5"/>
  <c r="W107" i="5"/>
  <c r="W19" i="5" s="1"/>
  <c r="Y91" i="5"/>
  <c r="W49" i="5"/>
  <c r="AK242" i="5"/>
  <c r="AI258" i="5"/>
  <c r="AI16" i="5" s="1"/>
  <c r="AI9" i="5" s="1"/>
  <c r="B89" i="9" s="1"/>
  <c r="G89" i="9" s="1"/>
  <c r="Q55" i="5"/>
  <c r="Y120" i="5"/>
  <c r="AF32" i="5"/>
  <c r="O34" i="5"/>
  <c r="AH183" i="5"/>
  <c r="AB242" i="5"/>
  <c r="Z258" i="5"/>
  <c r="Z16" i="5" s="1"/>
  <c r="O54" i="5"/>
  <c r="AN179" i="5"/>
  <c r="AH242" i="5"/>
  <c r="AF258" i="5"/>
  <c r="AF16" i="5" s="1"/>
  <c r="AF9" i="5" s="1"/>
  <c r="S115" i="5"/>
  <c r="Y141" i="5"/>
  <c r="Z56" i="5"/>
  <c r="S124" i="5"/>
  <c r="AK144" i="5"/>
  <c r="AH163" i="5"/>
  <c r="S50" i="5"/>
  <c r="Q50" i="5"/>
  <c r="S114" i="5"/>
  <c r="Y156" i="5"/>
  <c r="W172" i="5"/>
  <c r="W14" i="5" s="1"/>
  <c r="W7" i="5" s="1"/>
  <c r="B30" i="9" s="1"/>
  <c r="G30" i="9" s="1"/>
  <c r="AN185" i="5"/>
  <c r="T57" i="5"/>
  <c r="I215" i="5"/>
  <c r="I15" i="5" s="1"/>
  <c r="AN162" i="5"/>
  <c r="T129" i="5"/>
  <c r="T13" i="5" s="1"/>
  <c r="V113" i="5"/>
  <c r="Q32" i="5"/>
  <c r="AE139" i="5"/>
  <c r="AH187" i="5"/>
  <c r="V140" i="5"/>
  <c r="AE141" i="5"/>
  <c r="AE178" i="5"/>
  <c r="T56" i="5"/>
  <c r="AN183" i="5"/>
  <c r="AK142" i="5"/>
  <c r="AL107" i="5"/>
  <c r="AL19" i="5" s="1"/>
  <c r="AN91" i="5"/>
  <c r="AL49" i="5"/>
  <c r="AL31" i="5"/>
  <c r="AK138" i="5"/>
  <c r="AB141" i="5"/>
  <c r="AE186" i="5"/>
  <c r="AE58" i="5" s="1"/>
  <c r="S118" i="5"/>
  <c r="W50" i="5"/>
  <c r="AE166" i="5"/>
  <c r="W34" i="5"/>
  <c r="AN120" i="5"/>
  <c r="S163" i="5"/>
  <c r="Q35" i="5"/>
  <c r="M38" i="5"/>
  <c r="V159" i="5"/>
  <c r="AK157" i="5"/>
  <c r="T53" i="5"/>
  <c r="O38" i="5"/>
  <c r="Y140" i="5"/>
  <c r="V142" i="5"/>
  <c r="S119" i="5"/>
  <c r="K279" i="5"/>
  <c r="K23" i="5" s="1"/>
  <c r="S263" i="5"/>
  <c r="Q279" i="5"/>
  <c r="Q23" i="5" s="1"/>
  <c r="S161" i="5"/>
  <c r="Y116" i="5"/>
  <c r="AL50" i="5"/>
  <c r="Y242" i="5"/>
  <c r="W258" i="5"/>
  <c r="W16" i="5" s="1"/>
  <c r="K35" i="5"/>
  <c r="AF33" i="5"/>
  <c r="AI129" i="5"/>
  <c r="AI13" i="5" s="1"/>
  <c r="AI6" i="5" s="1"/>
  <c r="B86" i="9" s="1"/>
  <c r="AK113" i="5"/>
  <c r="W31" i="5"/>
  <c r="AB116" i="5"/>
  <c r="AC56" i="5"/>
  <c r="AC50" i="5"/>
  <c r="Q56" i="5"/>
  <c r="AL150" i="5"/>
  <c r="AL20" i="5" s="1"/>
  <c r="AN134" i="5"/>
  <c r="K57" i="5"/>
  <c r="O57" i="5"/>
  <c r="AB158" i="5"/>
  <c r="AI50" i="5"/>
  <c r="AC49" i="5"/>
  <c r="AC107" i="5"/>
  <c r="AC19" i="5" s="1"/>
  <c r="AE91" i="5"/>
  <c r="Z62" i="5"/>
  <c r="K30" i="5"/>
  <c r="AE140" i="5"/>
  <c r="O150" i="5"/>
  <c r="O20" i="5" s="1"/>
  <c r="AF37" i="5"/>
  <c r="AC86" i="5"/>
  <c r="AC12" i="5" s="1"/>
  <c r="AE70" i="5"/>
  <c r="AC29" i="5"/>
  <c r="W63" i="5"/>
  <c r="AK220" i="5"/>
  <c r="AI236" i="5"/>
  <c r="AI22" i="5" s="1"/>
  <c r="I57" i="5"/>
  <c r="AC61" i="5"/>
  <c r="M61" i="5"/>
  <c r="AE163" i="5"/>
  <c r="T36" i="5"/>
  <c r="V169" i="5"/>
  <c r="V127" i="5"/>
  <c r="AN127" i="5"/>
  <c r="AH126" i="5"/>
  <c r="AB124" i="5"/>
  <c r="AH167" i="5"/>
  <c r="AI55" i="5"/>
  <c r="Y182" i="5"/>
  <c r="Z43" i="5"/>
  <c r="AB156" i="5"/>
  <c r="Z172" i="5"/>
  <c r="Z14" i="5" s="1"/>
  <c r="Y126" i="5"/>
  <c r="I50" i="5"/>
  <c r="T60" i="5"/>
  <c r="AB161" i="5"/>
  <c r="Q62" i="5"/>
  <c r="AI51" i="5"/>
  <c r="Z58" i="5"/>
  <c r="Q63" i="5"/>
  <c r="Y169" i="5"/>
  <c r="S134" i="5"/>
  <c r="Q150" i="5"/>
  <c r="Q20" i="5" s="1"/>
  <c r="AI61" i="5"/>
  <c r="Z41" i="5"/>
  <c r="S127" i="5"/>
  <c r="AC63" i="5"/>
  <c r="Y190" i="5"/>
  <c r="AH125" i="5"/>
  <c r="AK167" i="5"/>
  <c r="T54" i="5"/>
  <c r="Z42" i="5"/>
  <c r="Q43" i="5"/>
  <c r="Z60" i="5"/>
  <c r="AF54" i="5"/>
  <c r="AI41" i="5"/>
  <c r="AL236" i="5"/>
  <c r="AL22" i="5" s="1"/>
  <c r="AN220" i="5"/>
  <c r="AE188" i="5"/>
  <c r="AN188" i="5"/>
  <c r="AC32" i="5"/>
  <c r="AC33" i="5"/>
  <c r="AB170" i="5"/>
  <c r="T43" i="5"/>
  <c r="AK169" i="5"/>
  <c r="AC36" i="5"/>
  <c r="V263" i="5"/>
  <c r="T279" i="5"/>
  <c r="T23" i="5" s="1"/>
  <c r="AE158" i="5"/>
  <c r="AC42" i="5"/>
  <c r="Z61" i="5"/>
  <c r="M43" i="5"/>
  <c r="AL42" i="5"/>
  <c r="AI40" i="5"/>
  <c r="AK183" i="5"/>
  <c r="O86" i="5"/>
  <c r="O12" i="5" s="1"/>
  <c r="O29" i="5"/>
  <c r="AN138" i="5"/>
  <c r="AB138" i="5"/>
  <c r="AK160" i="5"/>
  <c r="Y185" i="5"/>
  <c r="Y139" i="5"/>
  <c r="AH142" i="5"/>
  <c r="V163" i="5"/>
  <c r="K54" i="5"/>
  <c r="AF59" i="5"/>
  <c r="AF51" i="5"/>
  <c r="O50" i="5"/>
  <c r="S116" i="5"/>
  <c r="K215" i="5"/>
  <c r="K15" i="5" s="1"/>
  <c r="K8" i="5" s="1"/>
  <c r="S158" i="5"/>
  <c r="AL37" i="5"/>
  <c r="Z57" i="5"/>
  <c r="Q34" i="5"/>
  <c r="AF236" i="5"/>
  <c r="AF22" i="5" s="1"/>
  <c r="AH220" i="5"/>
  <c r="AH160" i="5"/>
  <c r="AK114" i="5"/>
  <c r="W57" i="5"/>
  <c r="M32" i="5"/>
  <c r="O279" i="5"/>
  <c r="O23" i="5" s="1"/>
  <c r="AE159" i="5"/>
  <c r="I39" i="5"/>
  <c r="AF50" i="5"/>
  <c r="AK141" i="5"/>
  <c r="AH190" i="5"/>
  <c r="S120" i="5"/>
  <c r="S166" i="5"/>
  <c r="AH188" i="5"/>
  <c r="AF215" i="5"/>
  <c r="AF15" i="5" s="1"/>
  <c r="AH199" i="5"/>
  <c r="AF29" i="5"/>
  <c r="AH70" i="5"/>
  <c r="AF86" i="5"/>
  <c r="AF12" i="5" s="1"/>
  <c r="O63" i="5"/>
  <c r="AN182" i="5"/>
  <c r="Y124" i="5"/>
  <c r="AB114" i="5"/>
  <c r="S169" i="5"/>
  <c r="K38" i="5"/>
  <c r="AB185" i="5"/>
  <c r="AK91" i="5"/>
  <c r="AI49" i="5"/>
  <c r="AI107" i="5"/>
  <c r="AI19" i="5" s="1"/>
  <c r="AL30" i="5"/>
  <c r="V137" i="5"/>
  <c r="AH162" i="5"/>
  <c r="Y180" i="5"/>
  <c r="AE161" i="5"/>
  <c r="Q107" i="5"/>
  <c r="Q19" i="5" s="1"/>
  <c r="Q18" i="5" s="1"/>
  <c r="S91" i="5"/>
  <c r="Q49" i="5"/>
  <c r="Q57" i="5"/>
  <c r="AE137" i="5"/>
  <c r="AK185" i="5"/>
  <c r="Y179" i="5"/>
  <c r="AE136" i="5"/>
  <c r="T150" i="5"/>
  <c r="T20" i="5" s="1"/>
  <c r="V134" i="5"/>
  <c r="AH143" i="5"/>
  <c r="AI37" i="5"/>
  <c r="AC55" i="5"/>
  <c r="S183" i="5"/>
  <c r="AB186" i="5"/>
  <c r="S170" i="5"/>
  <c r="AK166" i="5"/>
  <c r="AK161" i="5"/>
  <c r="Q38" i="5"/>
  <c r="Y117" i="5"/>
  <c r="Y199" i="5"/>
  <c r="W215" i="5"/>
  <c r="W15" i="5" s="1"/>
  <c r="AK182" i="5"/>
  <c r="AN122" i="5"/>
  <c r="O236" i="5"/>
  <c r="O22" i="5" s="1"/>
  <c r="T39" i="5"/>
  <c r="AL34" i="5"/>
  <c r="AK159" i="5"/>
  <c r="AK126" i="5"/>
  <c r="AF63" i="5"/>
  <c r="T52" i="5"/>
  <c r="I58" i="5"/>
  <c r="M36" i="5"/>
  <c r="AI56" i="5"/>
  <c r="I40" i="5"/>
  <c r="AC41" i="5"/>
  <c r="AH127" i="5"/>
  <c r="AB177" i="5"/>
  <c r="Z193" i="5"/>
  <c r="Z21" i="5" s="1"/>
  <c r="Y170" i="5"/>
  <c r="I34" i="5"/>
  <c r="AN164" i="5"/>
  <c r="K193" i="5"/>
  <c r="K21" i="5" s="1"/>
  <c r="V126" i="5"/>
  <c r="W43" i="5"/>
  <c r="AL41" i="5"/>
  <c r="AK116" i="5"/>
  <c r="S188" i="5"/>
  <c r="Y188" i="5"/>
  <c r="AB165" i="5"/>
  <c r="S126" i="5"/>
  <c r="T40" i="5"/>
  <c r="AL61" i="5"/>
  <c r="AK189" i="5"/>
  <c r="V168" i="5"/>
  <c r="AB190" i="5"/>
  <c r="Q40" i="5"/>
  <c r="AN125" i="5"/>
  <c r="O61" i="5"/>
  <c r="I41" i="5"/>
  <c r="T35" i="5"/>
  <c r="M42" i="5"/>
  <c r="I59" i="5"/>
  <c r="AK115" i="5"/>
  <c r="AB191" i="5"/>
  <c r="AE168" i="5"/>
  <c r="V191" i="5"/>
  <c r="AB144" i="5"/>
  <c r="W60" i="5"/>
  <c r="AC35" i="5"/>
  <c r="O60" i="5"/>
  <c r="AF60" i="5"/>
  <c r="V124" i="5"/>
  <c r="K41" i="5"/>
  <c r="S168" i="5"/>
  <c r="T42" i="5"/>
  <c r="M59" i="5"/>
  <c r="AF42" i="5"/>
  <c r="AL63" i="5"/>
  <c r="T61" i="5"/>
  <c r="AH189" i="5"/>
  <c r="W61" i="5"/>
  <c r="AK188" i="5"/>
  <c r="I43" i="5"/>
  <c r="Y189" i="5"/>
  <c r="Q60" i="5"/>
  <c r="AF40" i="5"/>
  <c r="I51" i="5"/>
  <c r="AB168" i="5"/>
  <c r="I54" i="5"/>
  <c r="O39" i="5"/>
  <c r="AF62" i="5"/>
  <c r="K61" i="5"/>
  <c r="I42" i="5"/>
  <c r="Y191" i="5"/>
  <c r="Q42" i="5"/>
  <c r="AL62" i="5"/>
  <c r="AK199" i="5"/>
  <c r="AI215" i="5"/>
  <c r="AI15" i="5" s="1"/>
  <c r="AI8" i="5" s="1"/>
  <c r="B88" i="9" s="1"/>
  <c r="G88" i="9" s="1"/>
  <c r="AF43" i="5"/>
  <c r="AK168" i="5"/>
  <c r="I62" i="5"/>
  <c r="AC39" i="5"/>
  <c r="Y125" i="5"/>
  <c r="AE190" i="5"/>
  <c r="AE191" i="5"/>
  <c r="O42" i="5"/>
  <c r="V170" i="5"/>
  <c r="AH119" i="5"/>
  <c r="V165" i="5"/>
  <c r="AB187" i="5"/>
  <c r="AB127" i="5"/>
  <c r="AB157" i="5"/>
  <c r="AH157" i="5"/>
  <c r="I38" i="5"/>
  <c r="Y168" i="5"/>
  <c r="AC53" i="5"/>
  <c r="V125" i="5"/>
  <c r="Y167" i="5"/>
  <c r="AC43" i="5"/>
  <c r="V190" i="5"/>
  <c r="V187" i="5"/>
  <c r="AK135" i="5"/>
  <c r="I63" i="5"/>
  <c r="AI63" i="5"/>
  <c r="Q33" i="5"/>
  <c r="O62" i="5"/>
  <c r="AB188" i="5"/>
  <c r="AI42" i="5"/>
  <c r="AN178" i="5"/>
  <c r="Z30" i="5"/>
  <c r="AE189" i="5"/>
  <c r="S162" i="5"/>
  <c r="Q86" i="5"/>
  <c r="Q12" i="5" s="1"/>
  <c r="S70" i="5"/>
  <c r="Q29" i="5"/>
  <c r="AN189" i="5"/>
  <c r="AC30" i="5"/>
  <c r="AE170" i="5"/>
  <c r="AK124" i="5"/>
  <c r="AN170" i="5"/>
  <c r="Y160" i="5"/>
  <c r="S189" i="5"/>
  <c r="K42" i="5"/>
  <c r="Q41" i="5"/>
  <c r="AE127" i="5"/>
  <c r="AE113" i="5"/>
  <c r="AC129" i="5"/>
  <c r="AC13" i="5" s="1"/>
  <c r="AC6" i="5" s="1"/>
  <c r="B67" i="9" s="1"/>
  <c r="I61" i="5"/>
  <c r="AH116" i="5"/>
  <c r="AH185" i="5"/>
  <c r="K63" i="5"/>
  <c r="AE185" i="5"/>
  <c r="I53" i="5"/>
  <c r="AH179" i="5"/>
  <c r="AH169" i="5"/>
  <c r="AH181" i="5"/>
  <c r="W42" i="5"/>
  <c r="AE124" i="5"/>
  <c r="AN191" i="5"/>
  <c r="AN168" i="5"/>
  <c r="AK170" i="5"/>
  <c r="T51" i="5"/>
  <c r="AB167" i="5"/>
  <c r="AN126" i="5"/>
  <c r="T63" i="5"/>
  <c r="V167" i="5"/>
  <c r="AH191" i="5"/>
  <c r="M63" i="5"/>
  <c r="AE167" i="5"/>
  <c r="AL32" i="5"/>
  <c r="Q36" i="5"/>
  <c r="AC40" i="5"/>
  <c r="AC193" i="5"/>
  <c r="AC21" i="5" s="1"/>
  <c r="AE177" i="5"/>
  <c r="K51" i="5"/>
  <c r="I55" i="5"/>
  <c r="Y263" i="5"/>
  <c r="W279" i="5"/>
  <c r="W23" i="5" s="1"/>
  <c r="AE169" i="5"/>
  <c r="AN190" i="5"/>
  <c r="AF34" i="5"/>
  <c r="V189" i="5"/>
  <c r="Q39" i="5"/>
  <c r="O107" i="5"/>
  <c r="O19" i="5" s="1"/>
  <c r="O49" i="5"/>
  <c r="AC34" i="5"/>
  <c r="AE34" i="5"/>
  <c r="AE126" i="5"/>
  <c r="AK163" i="5"/>
  <c r="M60" i="5"/>
  <c r="AI43" i="5"/>
  <c r="AB189" i="5"/>
  <c r="S167" i="5"/>
  <c r="V160" i="5"/>
  <c r="AL60" i="5"/>
  <c r="O40" i="5"/>
  <c r="AC58" i="5"/>
  <c r="I56" i="5"/>
  <c r="T62" i="5"/>
  <c r="Z63" i="5"/>
  <c r="AC38" i="5"/>
  <c r="AE38" i="5"/>
  <c r="Z40" i="5"/>
  <c r="AC60" i="5"/>
  <c r="W41" i="5"/>
  <c r="AC37" i="5"/>
  <c r="I49" i="5"/>
  <c r="I107" i="5"/>
  <c r="I19" i="5" s="1"/>
  <c r="K62" i="5"/>
  <c r="AB169" i="5"/>
  <c r="AB125" i="5"/>
  <c r="AH124" i="5"/>
  <c r="AN124" i="5"/>
  <c r="AE125" i="5"/>
  <c r="AH170" i="5"/>
  <c r="AB126" i="5"/>
  <c r="AE144" i="5"/>
  <c r="AC31" i="5"/>
  <c r="Q61" i="5"/>
  <c r="W29" i="5"/>
  <c r="Y70" i="5"/>
  <c r="W86" i="5"/>
  <c r="W12" i="5" s="1"/>
  <c r="K60" i="5"/>
  <c r="S125" i="5"/>
  <c r="K40" i="5"/>
  <c r="S36" i="5" l="1"/>
  <c r="AB40" i="5"/>
  <c r="AK43" i="5"/>
  <c r="AE39" i="5"/>
  <c r="AL9" i="5"/>
  <c r="B108" i="9" s="1"/>
  <c r="G108" i="9" s="1"/>
  <c r="AN44" i="5"/>
  <c r="V44" i="5"/>
  <c r="G86" i="9"/>
  <c r="G29" i="9"/>
  <c r="G67" i="9"/>
  <c r="AE31" i="5"/>
  <c r="S39" i="5"/>
  <c r="V35" i="5"/>
  <c r="AK37" i="5"/>
  <c r="AK63" i="5"/>
  <c r="S34" i="5"/>
  <c r="AN31" i="5"/>
  <c r="S61" i="5"/>
  <c r="S150" i="5"/>
  <c r="S20" i="5" s="1"/>
  <c r="R8" i="5"/>
  <c r="M12" i="9" s="1"/>
  <c r="R12" i="9" s="1"/>
  <c r="R9" i="5"/>
  <c r="M13" i="9" s="1"/>
  <c r="R13" i="9" s="1"/>
  <c r="AK64" i="5"/>
  <c r="AK44" i="5"/>
  <c r="AH64" i="5"/>
  <c r="S44" i="5"/>
  <c r="AB44" i="5"/>
  <c r="AH44" i="5"/>
  <c r="AE64" i="5"/>
  <c r="Y44" i="5"/>
  <c r="S64" i="5"/>
  <c r="V64" i="5"/>
  <c r="V150" i="5"/>
  <c r="V20" i="5" s="1"/>
  <c r="R6" i="5"/>
  <c r="M10" i="9" s="1"/>
  <c r="AF8" i="5"/>
  <c r="J9" i="5"/>
  <c r="AK51" i="5"/>
  <c r="P9" i="5"/>
  <c r="V52" i="5"/>
  <c r="V53" i="5"/>
  <c r="AE30" i="5"/>
  <c r="AN30" i="5"/>
  <c r="AD7" i="5"/>
  <c r="M68" i="9" s="1"/>
  <c r="R68" i="9" s="1"/>
  <c r="L7" i="5"/>
  <c r="P6" i="5"/>
  <c r="AA6" i="5"/>
  <c r="M48" i="9" s="1"/>
  <c r="AA8" i="5"/>
  <c r="M50" i="9" s="1"/>
  <c r="R50" i="9" s="1"/>
  <c r="AE37" i="5"/>
  <c r="Y41" i="5"/>
  <c r="AE60" i="5"/>
  <c r="AN60" i="5"/>
  <c r="AH34" i="5"/>
  <c r="AN32" i="5"/>
  <c r="AE53" i="5"/>
  <c r="AE35" i="5"/>
  <c r="W8" i="5"/>
  <c r="B31" i="9" s="1"/>
  <c r="G31" i="9" s="1"/>
  <c r="AH50" i="5"/>
  <c r="AH54" i="5"/>
  <c r="Z9" i="5"/>
  <c r="B51" i="9" s="1"/>
  <c r="G51" i="9" s="1"/>
  <c r="M6" i="5"/>
  <c r="AB52" i="5"/>
  <c r="J8" i="5"/>
  <c r="AA7" i="5"/>
  <c r="M49" i="9" s="1"/>
  <c r="R49" i="9" s="1"/>
  <c r="AJ6" i="5"/>
  <c r="M86" i="9" s="1"/>
  <c r="AJ8" i="5"/>
  <c r="M88" i="9" s="1"/>
  <c r="R88" i="9" s="1"/>
  <c r="L8" i="5"/>
  <c r="AM7" i="5"/>
  <c r="M106" i="9" s="1"/>
  <c r="R106" i="9" s="1"/>
  <c r="Y279" i="5"/>
  <c r="Y23" i="5" s="1"/>
  <c r="AJ18" i="5"/>
  <c r="V54" i="5"/>
  <c r="AG18" i="5"/>
  <c r="AD9" i="5"/>
  <c r="M70" i="9" s="1"/>
  <c r="R70" i="9" s="1"/>
  <c r="O18" i="5"/>
  <c r="AN34" i="5"/>
  <c r="V39" i="5"/>
  <c r="AI18" i="5"/>
  <c r="Y31" i="5"/>
  <c r="I8" i="5"/>
  <c r="M7" i="5"/>
  <c r="V30" i="5"/>
  <c r="V62" i="5"/>
  <c r="AE193" i="5"/>
  <c r="AE21" i="5" s="1"/>
  <c r="AE40" i="5"/>
  <c r="V63" i="5"/>
  <c r="Y42" i="5"/>
  <c r="AE129" i="5"/>
  <c r="AE13" i="5" s="1"/>
  <c r="AB30" i="5"/>
  <c r="AK42" i="5"/>
  <c r="AK215" i="5"/>
  <c r="AK15" i="5" s="1"/>
  <c r="S60" i="5"/>
  <c r="AH215" i="5"/>
  <c r="AH15" i="5" s="1"/>
  <c r="Y57" i="5"/>
  <c r="AH236" i="5"/>
  <c r="AH22" i="5" s="1"/>
  <c r="AB57" i="5"/>
  <c r="AB172" i="5"/>
  <c r="AB14" i="5" s="1"/>
  <c r="AK236" i="5"/>
  <c r="AK22" i="5" s="1"/>
  <c r="AE50" i="5"/>
  <c r="AK129" i="5"/>
  <c r="AK13" i="5" s="1"/>
  <c r="Y258" i="5"/>
  <c r="Y16" i="5" s="1"/>
  <c r="S279" i="5"/>
  <c r="S23" i="5" s="1"/>
  <c r="AL18" i="5"/>
  <c r="Y172" i="5"/>
  <c r="Y14" i="5" s="1"/>
  <c r="AH258" i="5"/>
  <c r="AH16" i="5" s="1"/>
  <c r="AE172" i="5"/>
  <c r="AE14" i="5" s="1"/>
  <c r="AN172" i="5"/>
  <c r="AN14" i="5" s="1"/>
  <c r="V236" i="5"/>
  <c r="V22" i="5" s="1"/>
  <c r="V172" i="5"/>
  <c r="V14" i="5" s="1"/>
  <c r="AN258" i="5"/>
  <c r="AN16" i="5" s="1"/>
  <c r="V193" i="5"/>
  <c r="V21" i="5" s="1"/>
  <c r="AH279" i="5"/>
  <c r="AH23" i="5" s="1"/>
  <c r="AN129" i="5"/>
  <c r="AN13" i="5" s="1"/>
  <c r="S129" i="5"/>
  <c r="S13" i="5" s="1"/>
  <c r="AB279" i="5"/>
  <c r="AB23" i="5" s="1"/>
  <c r="AK52" i="5"/>
  <c r="V258" i="5"/>
  <c r="V16" i="5" s="1"/>
  <c r="AE215" i="5"/>
  <c r="AE15" i="5" s="1"/>
  <c r="AH172" i="5"/>
  <c r="AH14" i="5" s="1"/>
  <c r="U6" i="5"/>
  <c r="S236" i="5"/>
  <c r="S22" i="5" s="1"/>
  <c r="K18" i="5"/>
  <c r="AN193" i="5"/>
  <c r="AN21" i="5" s="1"/>
  <c r="L18" i="5"/>
  <c r="AB150" i="5"/>
  <c r="AB20" i="5" s="1"/>
  <c r="M18" i="5"/>
  <c r="AK150" i="5"/>
  <c r="AK20" i="5" s="1"/>
  <c r="Y236" i="5"/>
  <c r="Y22" i="5" s="1"/>
  <c r="Y193" i="5"/>
  <c r="Y21" i="5" s="1"/>
  <c r="AM18" i="5"/>
  <c r="AA18" i="5"/>
  <c r="AK172" i="5"/>
  <c r="AK14" i="5" s="1"/>
  <c r="AB193" i="5"/>
  <c r="AB21" i="5" s="1"/>
  <c r="Y215" i="5"/>
  <c r="Y15" i="5" s="1"/>
  <c r="Y8" i="5" s="1"/>
  <c r="V279" i="5"/>
  <c r="V23" i="5" s="1"/>
  <c r="AN236" i="5"/>
  <c r="AN22" i="5" s="1"/>
  <c r="AC18" i="5"/>
  <c r="AN150" i="5"/>
  <c r="AN20" i="5" s="1"/>
  <c r="V129" i="5"/>
  <c r="V13" i="5" s="1"/>
  <c r="AB258" i="5"/>
  <c r="AB16" i="5" s="1"/>
  <c r="AK258" i="5"/>
  <c r="AK16" i="5" s="1"/>
  <c r="W18" i="5"/>
  <c r="Y129" i="5"/>
  <c r="Y13" i="5" s="1"/>
  <c r="AE150" i="5"/>
  <c r="AE20" i="5" s="1"/>
  <c r="AB236" i="5"/>
  <c r="AB22" i="5" s="1"/>
  <c r="AF18" i="5"/>
  <c r="Y150" i="5"/>
  <c r="Y20" i="5" s="1"/>
  <c r="AH193" i="5"/>
  <c r="AH21" i="5" s="1"/>
  <c r="I6" i="5"/>
  <c r="I11" i="5"/>
  <c r="S193" i="5"/>
  <c r="S21" i="5" s="1"/>
  <c r="AH150" i="5"/>
  <c r="AH20" i="5" s="1"/>
  <c r="S258" i="5"/>
  <c r="S16" i="5" s="1"/>
  <c r="AN215" i="5"/>
  <c r="AN15" i="5" s="1"/>
  <c r="AN8" i="5" s="1"/>
  <c r="T18" i="5"/>
  <c r="Z18" i="5"/>
  <c r="S172" i="5"/>
  <c r="S14" i="5" s="1"/>
  <c r="AB215" i="5"/>
  <c r="AB15" i="5" s="1"/>
  <c r="AE258" i="5"/>
  <c r="AE16" i="5" s="1"/>
  <c r="AK193" i="5"/>
  <c r="AK21" i="5" s="1"/>
  <c r="S215" i="5"/>
  <c r="S15" i="5" s="1"/>
  <c r="N18" i="5"/>
  <c r="AE279" i="5"/>
  <c r="AE23" i="5" s="1"/>
  <c r="AH129" i="5"/>
  <c r="AH13" i="5" s="1"/>
  <c r="AH6" i="5" s="1"/>
  <c r="X18" i="5"/>
  <c r="AN279" i="5"/>
  <c r="AN23" i="5" s="1"/>
  <c r="P18" i="5"/>
  <c r="AK279" i="5"/>
  <c r="AK23" i="5" s="1"/>
  <c r="AB129" i="5"/>
  <c r="AB13" i="5" s="1"/>
  <c r="J11" i="5"/>
  <c r="V215" i="5"/>
  <c r="V15" i="5" s="1"/>
  <c r="AD18" i="5"/>
  <c r="AE236" i="5"/>
  <c r="AE22" i="5" s="1"/>
  <c r="R18" i="5"/>
  <c r="U18" i="5"/>
  <c r="W5" i="5"/>
  <c r="W11" i="5"/>
  <c r="I18" i="5"/>
  <c r="I5" i="5"/>
  <c r="S41" i="5"/>
  <c r="S29" i="5"/>
  <c r="S86" i="5"/>
  <c r="AN62" i="5"/>
  <c r="AH40" i="5"/>
  <c r="V61" i="5"/>
  <c r="AH42" i="5"/>
  <c r="V42" i="5"/>
  <c r="Y60" i="5"/>
  <c r="AE41" i="5"/>
  <c r="AE55" i="5"/>
  <c r="S107" i="5"/>
  <c r="S19" i="5" s="1"/>
  <c r="S49" i="5"/>
  <c r="AK49" i="5"/>
  <c r="AK107" i="5"/>
  <c r="AK19" i="5" s="1"/>
  <c r="AH29" i="5"/>
  <c r="AH86" i="5"/>
  <c r="AH12" i="5" s="1"/>
  <c r="AH51" i="5"/>
  <c r="AK40" i="5"/>
  <c r="AN42" i="5"/>
  <c r="V43" i="5"/>
  <c r="AE32" i="5"/>
  <c r="AK41" i="5"/>
  <c r="S43" i="5"/>
  <c r="AE63" i="5"/>
  <c r="S63" i="5"/>
  <c r="AB58" i="5"/>
  <c r="S62" i="5"/>
  <c r="V60" i="5"/>
  <c r="AK55" i="5"/>
  <c r="V36" i="5"/>
  <c r="Y63" i="5"/>
  <c r="AE29" i="5"/>
  <c r="AE86" i="5"/>
  <c r="AH37" i="5"/>
  <c r="AE49" i="5"/>
  <c r="AE107" i="5"/>
  <c r="AE19" i="5" s="1"/>
  <c r="AK50" i="5"/>
  <c r="AE56" i="5"/>
  <c r="Y50" i="5"/>
  <c r="T6" i="5"/>
  <c r="V57" i="5"/>
  <c r="AB56" i="5"/>
  <c r="Y107" i="5"/>
  <c r="Y19" i="5" s="1"/>
  <c r="Y49" i="5"/>
  <c r="S31" i="5"/>
  <c r="O6" i="5"/>
  <c r="AH58" i="5"/>
  <c r="V31" i="5"/>
  <c r="AN43" i="5"/>
  <c r="AN51" i="5"/>
  <c r="AE7" i="5"/>
  <c r="AH56" i="5"/>
  <c r="Y51" i="5"/>
  <c r="V59" i="5"/>
  <c r="V37" i="5"/>
  <c r="AH107" i="5"/>
  <c r="AH19" i="5" s="1"/>
  <c r="AH49" i="5"/>
  <c r="AN54" i="5"/>
  <c r="AE51" i="5"/>
  <c r="AK58" i="5"/>
  <c r="S37" i="5"/>
  <c r="AN36" i="5"/>
  <c r="AK30" i="5"/>
  <c r="AK38" i="5"/>
  <c r="Y33" i="5"/>
  <c r="AN59" i="5"/>
  <c r="AB59" i="5"/>
  <c r="K11" i="5"/>
  <c r="K5" i="5"/>
  <c r="Y58" i="5"/>
  <c r="AB33" i="5"/>
  <c r="Q9" i="5"/>
  <c r="B13" i="9" s="1"/>
  <c r="G13" i="9" s="1"/>
  <c r="AL8" i="5"/>
  <c r="B107" i="9" s="1"/>
  <c r="G107" i="9" s="1"/>
  <c r="S6" i="5"/>
  <c r="I9" i="5"/>
  <c r="T11" i="5"/>
  <c r="T5" i="5"/>
  <c r="V107" i="5"/>
  <c r="V19" i="5" s="1"/>
  <c r="V49" i="5"/>
  <c r="AB107" i="5"/>
  <c r="AB19" i="5" s="1"/>
  <c r="AB49" i="5"/>
  <c r="V9" i="5"/>
  <c r="AN29" i="5"/>
  <c r="AN86" i="5"/>
  <c r="V41" i="5"/>
  <c r="Q7" i="5"/>
  <c r="B11" i="9" s="1"/>
  <c r="G11" i="9" s="1"/>
  <c r="J5" i="5"/>
  <c r="J18" i="5"/>
  <c r="V50" i="5"/>
  <c r="Z8" i="5"/>
  <c r="B50" i="9" s="1"/>
  <c r="G50" i="9" s="1"/>
  <c r="O9" i="5"/>
  <c r="Y36" i="5"/>
  <c r="V32" i="5"/>
  <c r="Y32" i="5"/>
  <c r="AN38" i="5"/>
  <c r="Q8" i="5"/>
  <c r="B12" i="9" s="1"/>
  <c r="G12" i="9" s="1"/>
  <c r="AH41" i="5"/>
  <c r="AK33" i="5"/>
  <c r="AJ5" i="5"/>
  <c r="AJ11" i="5"/>
  <c r="AK59" i="5"/>
  <c r="Y62" i="5"/>
  <c r="AH52" i="5"/>
  <c r="V33" i="5"/>
  <c r="Y59" i="5"/>
  <c r="AI11" i="5"/>
  <c r="AI5" i="5"/>
  <c r="AB53" i="5"/>
  <c r="U9" i="5"/>
  <c r="AK54" i="5"/>
  <c r="O7" i="5"/>
  <c r="AF6" i="5"/>
  <c r="AK36" i="5"/>
  <c r="L9" i="5"/>
  <c r="AD6" i="5"/>
  <c r="M67" i="9" s="1"/>
  <c r="AK60" i="5"/>
  <c r="AH38" i="5"/>
  <c r="N9" i="5"/>
  <c r="AD11" i="5"/>
  <c r="AD5" i="5"/>
  <c r="N7" i="5"/>
  <c r="U5" i="5"/>
  <c r="U11" i="5"/>
  <c r="X7" i="5"/>
  <c r="M30" i="9" s="1"/>
  <c r="R30" i="9" s="1"/>
  <c r="Z6" i="5"/>
  <c r="B48" i="9" s="1"/>
  <c r="U8" i="5"/>
  <c r="O8" i="5"/>
  <c r="R7" i="5"/>
  <c r="M11" i="9" s="1"/>
  <c r="R11" i="9" s="1"/>
  <c r="AN40" i="5"/>
  <c r="AB86" i="5"/>
  <c r="J22" i="1" s="1"/>
  <c r="AB29" i="5"/>
  <c r="AM6" i="5"/>
  <c r="M105" i="9" s="1"/>
  <c r="AK31" i="5"/>
  <c r="AB39" i="5"/>
  <c r="Y35" i="5"/>
  <c r="AG8" i="5"/>
  <c r="T8" i="5"/>
  <c r="AM8" i="5"/>
  <c r="M107" i="9" s="1"/>
  <c r="R107" i="9" s="1"/>
  <c r="Y86" i="5"/>
  <c r="I22" i="1" s="1"/>
  <c r="Y29" i="5"/>
  <c r="AB63" i="5"/>
  <c r="V51" i="5"/>
  <c r="Q5" i="5"/>
  <c r="Q11" i="5"/>
  <c r="AE43" i="5"/>
  <c r="AH43" i="5"/>
  <c r="S42" i="5"/>
  <c r="AH62" i="5"/>
  <c r="Y61" i="5"/>
  <c r="AN63" i="5"/>
  <c r="AH60" i="5"/>
  <c r="S40" i="5"/>
  <c r="AN61" i="5"/>
  <c r="V40" i="5"/>
  <c r="AN41" i="5"/>
  <c r="Y43" i="5"/>
  <c r="AK56" i="5"/>
  <c r="AH63" i="5"/>
  <c r="S38" i="5"/>
  <c r="S57" i="5"/>
  <c r="AF11" i="5"/>
  <c r="AF5" i="5"/>
  <c r="AN37" i="5"/>
  <c r="AH59" i="5"/>
  <c r="O11" i="5"/>
  <c r="O5" i="5"/>
  <c r="AB61" i="5"/>
  <c r="AE42" i="5"/>
  <c r="AE36" i="5"/>
  <c r="AE33" i="5"/>
  <c r="AB60" i="5"/>
  <c r="AB42" i="5"/>
  <c r="AB41" i="5"/>
  <c r="AK61" i="5"/>
  <c r="Z7" i="5"/>
  <c r="B49" i="9" s="1"/>
  <c r="G49" i="9" s="1"/>
  <c r="AB43" i="5"/>
  <c r="AE61" i="5"/>
  <c r="AC5" i="5"/>
  <c r="AC11" i="5"/>
  <c r="AB62" i="5"/>
  <c r="S56" i="5"/>
  <c r="AH33" i="5"/>
  <c r="W9" i="5"/>
  <c r="B32" i="9" s="1"/>
  <c r="G32" i="9" s="1"/>
  <c r="AN50" i="5"/>
  <c r="S35" i="5"/>
  <c r="Y34" i="5"/>
  <c r="AN49" i="5"/>
  <c r="AN107" i="5"/>
  <c r="AN19" i="5" s="1"/>
  <c r="V56" i="5"/>
  <c r="S32" i="5"/>
  <c r="V6" i="5"/>
  <c r="AH32" i="5"/>
  <c r="S55" i="5"/>
  <c r="Y55" i="5"/>
  <c r="AK62" i="5"/>
  <c r="V34" i="5"/>
  <c r="S52" i="5"/>
  <c r="AC7" i="5"/>
  <c r="B68" i="9" s="1"/>
  <c r="G68" i="9" s="1"/>
  <c r="S59" i="5"/>
  <c r="AN58" i="5"/>
  <c r="U7" i="5"/>
  <c r="S54" i="5"/>
  <c r="AK32" i="5"/>
  <c r="Y40" i="5"/>
  <c r="S53" i="5"/>
  <c r="AN35" i="5"/>
  <c r="AH30" i="5"/>
  <c r="AB37" i="5"/>
  <c r="AH35" i="5"/>
  <c r="AB50" i="5"/>
  <c r="AB51" i="5"/>
  <c r="Y56" i="5"/>
  <c r="AH39" i="5"/>
  <c r="R11" i="5"/>
  <c r="R5" i="5"/>
  <c r="AN56" i="5"/>
  <c r="AK39" i="5"/>
  <c r="S58" i="5"/>
  <c r="K9" i="5"/>
  <c r="AB55" i="5"/>
  <c r="AL6" i="5"/>
  <c r="B105" i="9" s="1"/>
  <c r="AN53" i="5"/>
  <c r="AH55" i="5"/>
  <c r="AK34" i="5"/>
  <c r="AK35" i="5"/>
  <c r="AK53" i="5"/>
  <c r="Q6" i="5"/>
  <c r="B10" i="9" s="1"/>
  <c r="AN55" i="5"/>
  <c r="V29" i="5"/>
  <c r="V86" i="5"/>
  <c r="V12" i="5" s="1"/>
  <c r="AB34" i="5"/>
  <c r="V58" i="5"/>
  <c r="T9" i="5"/>
  <c r="AA5" i="5"/>
  <c r="AA11" i="5"/>
  <c r="Y54" i="5"/>
  <c r="AK57" i="5"/>
  <c r="AL11" i="5"/>
  <c r="AL5" i="5"/>
  <c r="X11" i="5"/>
  <c r="X5" i="5"/>
  <c r="AN33" i="5"/>
  <c r="AH36" i="5"/>
  <c r="K7" i="5"/>
  <c r="AF7" i="5"/>
  <c r="AG5" i="5"/>
  <c r="AG11" i="5"/>
  <c r="V38" i="5"/>
  <c r="AH57" i="5"/>
  <c r="AB38" i="5"/>
  <c r="AE62" i="5"/>
  <c r="AB32" i="5"/>
  <c r="Y52" i="5"/>
  <c r="M8" i="5"/>
  <c r="AE57" i="5"/>
  <c r="Y53" i="5"/>
  <c r="S8" i="5"/>
  <c r="AB31" i="5"/>
  <c r="AH61" i="5"/>
  <c r="M5" i="5"/>
  <c r="M11" i="5"/>
  <c r="AH31" i="5"/>
  <c r="AE54" i="5"/>
  <c r="AN52" i="5"/>
  <c r="P7" i="5"/>
  <c r="AK29" i="5"/>
  <c r="AK86" i="5"/>
  <c r="I23" i="1" s="1"/>
  <c r="I35" i="1" s="1"/>
  <c r="S51" i="5"/>
  <c r="Y30" i="5"/>
  <c r="AE52" i="5"/>
  <c r="AE59" i="5"/>
  <c r="AB35" i="5"/>
  <c r="Y39" i="5"/>
  <c r="X9" i="5"/>
  <c r="M32" i="9" s="1"/>
  <c r="R32" i="9" s="1"/>
  <c r="Y38" i="5"/>
  <c r="AA9" i="5"/>
  <c r="M51" i="9" s="1"/>
  <c r="R51" i="9" s="1"/>
  <c r="L5" i="5"/>
  <c r="L11" i="5"/>
  <c r="AN57" i="5"/>
  <c r="Y37" i="5"/>
  <c r="AB54" i="5"/>
  <c r="AH53" i="5"/>
  <c r="N5" i="5"/>
  <c r="N11" i="5"/>
  <c r="M9" i="5"/>
  <c r="X8" i="5"/>
  <c r="M31" i="9" s="1"/>
  <c r="R31" i="9" s="1"/>
  <c r="AD8" i="5"/>
  <c r="M69" i="9" s="1"/>
  <c r="R69" i="9" s="1"/>
  <c r="P11" i="5"/>
  <c r="P5" i="5"/>
  <c r="S30" i="5"/>
  <c r="AB6" i="5"/>
  <c r="AJ9" i="5"/>
  <c r="M89" i="9" s="1"/>
  <c r="R89" i="9" s="1"/>
  <c r="J6" i="5"/>
  <c r="AM11" i="5"/>
  <c r="AM5" i="5"/>
  <c r="Z11" i="5"/>
  <c r="Z5" i="5"/>
  <c r="AN39" i="5"/>
  <c r="X6" i="5"/>
  <c r="M29" i="9" s="1"/>
  <c r="AG6" i="5"/>
  <c r="V55" i="5"/>
  <c r="N6" i="5"/>
  <c r="L6" i="5"/>
  <c r="AI7" i="5"/>
  <c r="B87" i="9" s="1"/>
  <c r="G87" i="9" s="1"/>
  <c r="H23" i="1" l="1"/>
  <c r="H35" i="1" s="1"/>
  <c r="H22" i="1"/>
  <c r="J23" i="1"/>
  <c r="J35" i="1" s="1"/>
  <c r="B92" i="9"/>
  <c r="B71" i="9"/>
  <c r="M71" i="9"/>
  <c r="G10" i="9"/>
  <c r="B16" i="9" s="1"/>
  <c r="B14" i="9"/>
  <c r="G105" i="9"/>
  <c r="B111" i="9" s="1"/>
  <c r="B109" i="9"/>
  <c r="G48" i="9"/>
  <c r="B54" i="9" s="1"/>
  <c r="B52" i="9"/>
  <c r="B33" i="9"/>
  <c r="B90" i="9"/>
  <c r="B73" i="9"/>
  <c r="B35" i="9"/>
  <c r="R29" i="9"/>
  <c r="M35" i="9" s="1"/>
  <c r="M33" i="9"/>
  <c r="R67" i="9"/>
  <c r="M73" i="9" s="1"/>
  <c r="R105" i="9"/>
  <c r="M111" i="9" s="1"/>
  <c r="M109" i="9"/>
  <c r="R86" i="9"/>
  <c r="M92" i="9" s="1"/>
  <c r="M90" i="9"/>
  <c r="R48" i="9"/>
  <c r="M54" i="9" s="1"/>
  <c r="M52" i="9"/>
  <c r="R10" i="9"/>
  <c r="M16" i="9" s="1"/>
  <c r="M14" i="9"/>
  <c r="AH7" i="5"/>
  <c r="AB18" i="5"/>
  <c r="Y9" i="5"/>
  <c r="AK9" i="5"/>
  <c r="V18" i="5"/>
  <c r="V8" i="5"/>
  <c r="AB9" i="5"/>
  <c r="AN6" i="5"/>
  <c r="S7" i="5"/>
  <c r="AE18" i="5"/>
  <c r="Y18" i="5"/>
  <c r="AK18" i="5"/>
  <c r="AB8" i="5"/>
  <c r="P4" i="5"/>
  <c r="AE6" i="5"/>
  <c r="O4" i="5"/>
  <c r="AN18" i="5"/>
  <c r="AH18" i="5"/>
  <c r="S18" i="5"/>
  <c r="S9" i="5"/>
  <c r="N4" i="5"/>
  <c r="AG4" i="5"/>
  <c r="AF4" i="5"/>
  <c r="U4" i="5"/>
  <c r="T4" i="5"/>
  <c r="I4" i="5"/>
  <c r="AE9" i="5"/>
  <c r="Y6" i="5"/>
  <c r="V7" i="5"/>
  <c r="AN7" i="5"/>
  <c r="AH9" i="5"/>
  <c r="AB7" i="5"/>
  <c r="AH8" i="5"/>
  <c r="AK8" i="5"/>
  <c r="L4" i="5"/>
  <c r="M4" i="5"/>
  <c r="J4" i="5"/>
  <c r="K4" i="5"/>
  <c r="AK7" i="5"/>
  <c r="AE8" i="5"/>
  <c r="AN9" i="5"/>
  <c r="Y7" i="5"/>
  <c r="AK6" i="5"/>
  <c r="B47" i="9"/>
  <c r="Z4" i="5"/>
  <c r="M104" i="9"/>
  <c r="AM4" i="5"/>
  <c r="I19" i="1"/>
  <c r="I34" i="1" s="1"/>
  <c r="AK12" i="5"/>
  <c r="X4" i="5"/>
  <c r="M28" i="9"/>
  <c r="B104" i="9"/>
  <c r="AL4" i="5"/>
  <c r="M9" i="9"/>
  <c r="R4" i="5"/>
  <c r="B66" i="9"/>
  <c r="AC4" i="5"/>
  <c r="J18" i="1"/>
  <c r="AB12" i="5"/>
  <c r="AD4" i="5"/>
  <c r="M66" i="9"/>
  <c r="H19" i="1"/>
  <c r="H34" i="1" s="1"/>
  <c r="AE12" i="5"/>
  <c r="AA4" i="5"/>
  <c r="M47" i="9"/>
  <c r="V11" i="5"/>
  <c r="V5" i="5"/>
  <c r="B9" i="9"/>
  <c r="Q4" i="5"/>
  <c r="I18" i="1"/>
  <c r="Y12" i="5"/>
  <c r="B85" i="9"/>
  <c r="AI4" i="5"/>
  <c r="AJ4" i="5"/>
  <c r="M85" i="9"/>
  <c r="J19" i="1"/>
  <c r="J34" i="1" s="1"/>
  <c r="AN12" i="5"/>
  <c r="AH5" i="5"/>
  <c r="AH11" i="5"/>
  <c r="S12" i="5"/>
  <c r="H18" i="1"/>
  <c r="W4" i="5"/>
  <c r="B28" i="9"/>
  <c r="AH4" i="5" l="1"/>
  <c r="V4" i="5"/>
  <c r="G28" i="9"/>
  <c r="B37" i="9" s="1"/>
  <c r="B38" i="9" s="1"/>
  <c r="H39" i="9" s="1"/>
  <c r="I26" i="1" s="1"/>
  <c r="G33" i="9"/>
  <c r="R90" i="9"/>
  <c r="R85" i="9"/>
  <c r="M94" i="9" s="1"/>
  <c r="Y5" i="5"/>
  <c r="Y4" i="5" s="1"/>
  <c r="Y11" i="5"/>
  <c r="G14" i="9"/>
  <c r="G9" i="9"/>
  <c r="B18" i="9" s="1"/>
  <c r="B19" i="9" s="1"/>
  <c r="H20" i="9" s="1"/>
  <c r="H26" i="1" s="1"/>
  <c r="R66" i="9"/>
  <c r="M75" i="9" s="1"/>
  <c r="R71" i="9"/>
  <c r="G71" i="9"/>
  <c r="G66" i="9"/>
  <c r="B75" i="9" s="1"/>
  <c r="B76" i="9" s="1"/>
  <c r="H77" i="9" s="1"/>
  <c r="H29" i="1" s="1"/>
  <c r="R9" i="9"/>
  <c r="M18" i="9" s="1"/>
  <c r="R14" i="9"/>
  <c r="G104" i="9"/>
  <c r="B113" i="9" s="1"/>
  <c r="B114" i="9" s="1"/>
  <c r="H115" i="9" s="1"/>
  <c r="J29" i="1" s="1"/>
  <c r="G109" i="9"/>
  <c r="AK5" i="5"/>
  <c r="AK4" i="5" s="1"/>
  <c r="AK11" i="5"/>
  <c r="S5" i="5"/>
  <c r="S4" i="5" s="1"/>
  <c r="S11" i="5"/>
  <c r="AN5" i="5"/>
  <c r="AN4" i="5" s="1"/>
  <c r="AN11" i="5"/>
  <c r="G90" i="9"/>
  <c r="G85" i="9"/>
  <c r="B94" i="9" s="1"/>
  <c r="R47" i="9"/>
  <c r="M56" i="9" s="1"/>
  <c r="M57" i="9" s="1"/>
  <c r="S58" i="9" s="1"/>
  <c r="J27" i="1" s="1"/>
  <c r="R52" i="9"/>
  <c r="AE5" i="5"/>
  <c r="AE4" i="5" s="1"/>
  <c r="AE11" i="5"/>
  <c r="AB5" i="5"/>
  <c r="AB4" i="5" s="1"/>
  <c r="AB11" i="5"/>
  <c r="R28" i="9"/>
  <c r="M37" i="9" s="1"/>
  <c r="M38" i="9" s="1"/>
  <c r="S39" i="9" s="1"/>
  <c r="I27" i="1" s="1"/>
  <c r="R33" i="9"/>
  <c r="R104" i="9"/>
  <c r="M113" i="9" s="1"/>
  <c r="M114" i="9" s="1"/>
  <c r="S115" i="9" s="1"/>
  <c r="J30" i="1" s="1"/>
  <c r="R109" i="9"/>
  <c r="G47" i="9"/>
  <c r="B56" i="9" s="1"/>
  <c r="B57" i="9" s="1"/>
  <c r="H58" i="9" s="1"/>
  <c r="J26" i="1" s="1"/>
  <c r="G52" i="9"/>
  <c r="M19" i="9" l="1"/>
  <c r="S20" i="9" s="1"/>
  <c r="H27" i="1" s="1"/>
  <c r="M76" i="9"/>
  <c r="S77" i="9" s="1"/>
  <c r="H30" i="1" s="1"/>
  <c r="B95" i="9"/>
  <c r="H96" i="9" s="1"/>
  <c r="I29" i="1" s="1"/>
  <c r="M95" i="9"/>
  <c r="S96" i="9" s="1"/>
  <c r="I30" i="1" s="1"/>
  <c r="H28" i="1" l="1"/>
  <c r="I31" i="1"/>
  <c r="J31" i="1"/>
  <c r="J28" i="1"/>
  <c r="H31" i="1" l="1"/>
  <c r="I28" i="1"/>
</calcChain>
</file>

<file path=xl/comments1.xml><?xml version="1.0" encoding="utf-8"?>
<comments xmlns="http://schemas.openxmlformats.org/spreadsheetml/2006/main">
  <authors>
    <author>Martin Taulbut</author>
  </authors>
  <commentList>
    <comment ref="C9" authorId="0">
      <text>
        <r>
          <rPr>
            <b/>
            <sz val="9"/>
            <color indexed="81"/>
            <rFont val="Tahoma"/>
            <family val="2"/>
          </rPr>
          <t>Martin Taulbut:</t>
        </r>
        <r>
          <rPr>
            <sz val="9"/>
            <color indexed="81"/>
            <rFont val="Tahoma"/>
            <family val="2"/>
          </rPr>
          <t xml:space="preserve">
We are assuming that the distribution of people  across quintiles remains the same.</t>
        </r>
      </text>
    </comment>
  </commentList>
</comments>
</file>

<file path=xl/comments2.xml><?xml version="1.0" encoding="utf-8"?>
<comments xmlns="http://schemas.openxmlformats.org/spreadsheetml/2006/main">
  <authors>
    <author>Martin Taulbut</author>
  </authors>
  <commentList>
    <comment ref="C1" authorId="0">
      <text>
        <r>
          <rPr>
            <b/>
            <sz val="9"/>
            <color indexed="81"/>
            <rFont val="Tahoma"/>
            <family val="2"/>
          </rPr>
          <t xml:space="preserve">Martin Taulbut: Interventions are divided evenly across the population - total interventions/110 - this will change according to population at risk
</t>
        </r>
        <r>
          <rPr>
            <sz val="9"/>
            <color indexed="81"/>
            <rFont val="Tahoma"/>
            <family val="2"/>
          </rPr>
          <t xml:space="preserve">
</t>
        </r>
      </text>
    </comment>
  </commentList>
</comments>
</file>

<file path=xl/comments3.xml><?xml version="1.0" encoding="utf-8"?>
<comments xmlns="http://schemas.openxmlformats.org/spreadsheetml/2006/main">
  <authors>
    <author>Martin Taulbut</author>
  </authors>
  <commentList>
    <comment ref="T2" authorId="0">
      <text>
        <r>
          <rPr>
            <sz val="9"/>
            <color indexed="81"/>
            <rFont val="Tahoma"/>
            <family val="2"/>
          </rPr>
          <t xml:space="preserve">Based on prevalence for A&amp;B and P&amp;K
</t>
        </r>
      </text>
    </comment>
    <comment ref="U2" authorId="0">
      <text>
        <r>
          <rPr>
            <sz val="9"/>
            <color indexed="81"/>
            <rFont val="Tahoma"/>
            <family val="2"/>
          </rPr>
          <t xml:space="preserve">Based on prevalence for Clack/Falkirk
</t>
        </r>
      </text>
    </comment>
    <comment ref="Y2" authorId="0">
      <text>
        <r>
          <rPr>
            <b/>
            <sz val="9"/>
            <color indexed="81"/>
            <rFont val="Tahoma"/>
            <family val="2"/>
          </rPr>
          <t>Based on prevalence for ED/ER</t>
        </r>
        <r>
          <rPr>
            <sz val="9"/>
            <color indexed="81"/>
            <rFont val="Tahoma"/>
            <family val="2"/>
          </rPr>
          <t xml:space="preserve">
</t>
        </r>
      </text>
    </comment>
    <comment ref="Z2" authorId="0">
      <text>
        <r>
          <rPr>
            <b/>
            <sz val="9"/>
            <color indexed="81"/>
            <rFont val="Tahoma"/>
            <family val="2"/>
          </rPr>
          <t>Based on prevalence for EL/ML</t>
        </r>
        <r>
          <rPr>
            <sz val="9"/>
            <color indexed="81"/>
            <rFont val="Tahoma"/>
            <family val="2"/>
          </rPr>
          <t xml:space="preserve">
</t>
        </r>
      </text>
    </comment>
    <comment ref="AA2" authorId="0">
      <text>
        <r>
          <rPr>
            <b/>
            <sz val="9"/>
            <color indexed="81"/>
            <rFont val="Tahoma"/>
            <family val="2"/>
          </rPr>
          <t>Based on prevalence for ED/ER</t>
        </r>
        <r>
          <rPr>
            <sz val="9"/>
            <color indexed="81"/>
            <rFont val="Tahoma"/>
            <family val="2"/>
          </rPr>
          <t xml:space="preserve">
</t>
        </r>
      </text>
    </comment>
    <comment ref="AH2" authorId="0">
      <text>
        <r>
          <rPr>
            <b/>
            <sz val="9"/>
            <color indexed="81"/>
            <rFont val="Tahoma"/>
            <family val="2"/>
          </rPr>
          <t>Based on prevalance for Inver/WD</t>
        </r>
        <r>
          <rPr>
            <sz val="9"/>
            <color indexed="81"/>
            <rFont val="Tahoma"/>
            <family val="2"/>
          </rPr>
          <t xml:space="preserve">
</t>
        </r>
      </text>
    </comment>
    <comment ref="AI2" authorId="0">
      <text>
        <r>
          <rPr>
            <b/>
            <sz val="9"/>
            <color indexed="81"/>
            <rFont val="Tahoma"/>
            <family val="2"/>
          </rPr>
          <t>Based on estimated for EL/ML</t>
        </r>
        <r>
          <rPr>
            <sz val="9"/>
            <color indexed="81"/>
            <rFont val="Tahoma"/>
            <family val="2"/>
          </rPr>
          <t xml:space="preserve">
</t>
        </r>
      </text>
    </comment>
    <comment ref="AT2" authorId="0">
      <text>
        <r>
          <rPr>
            <b/>
            <sz val="9"/>
            <color indexed="81"/>
            <rFont val="Tahoma"/>
            <family val="2"/>
          </rPr>
          <t>Based on prevalence for Stirling/P&amp;K</t>
        </r>
        <r>
          <rPr>
            <sz val="9"/>
            <color indexed="81"/>
            <rFont val="Tahoma"/>
            <family val="2"/>
          </rPr>
          <t xml:space="preserve">
</t>
        </r>
      </text>
    </comment>
    <comment ref="AU2" authorId="0">
      <text>
        <r>
          <rPr>
            <b/>
            <sz val="9"/>
            <color indexed="81"/>
            <rFont val="Tahoma"/>
            <family val="2"/>
          </rPr>
          <t>Based on prevalence for Inver/WD</t>
        </r>
        <r>
          <rPr>
            <sz val="9"/>
            <color indexed="81"/>
            <rFont val="Tahoma"/>
            <family val="2"/>
          </rPr>
          <t xml:space="preserve">
</t>
        </r>
      </text>
    </comment>
    <comment ref="A267" authorId="0">
      <text>
        <r>
          <rPr>
            <b/>
            <sz val="9"/>
            <color indexed="81"/>
            <rFont val="Tahoma"/>
            <family val="2"/>
          </rPr>
          <t>Martin Taulbut:</t>
        </r>
        <r>
          <rPr>
            <sz val="9"/>
            <color indexed="81"/>
            <rFont val="Tahoma"/>
            <family val="2"/>
          </rPr>
          <t xml:space="preserve">
National prevalance: 27.2% men and 18.7% women</t>
        </r>
      </text>
    </comment>
  </commentList>
</comments>
</file>

<file path=xl/sharedStrings.xml><?xml version="1.0" encoding="utf-8"?>
<sst xmlns="http://schemas.openxmlformats.org/spreadsheetml/2006/main" count="2889" uniqueCount="295">
  <si>
    <t>Intervention</t>
  </si>
  <si>
    <t>Targeting strategy</t>
  </si>
  <si>
    <t>Years of life gained</t>
  </si>
  <si>
    <t>Model Outcomes (comparative health inequalities)</t>
  </si>
  <si>
    <t>10 years</t>
  </si>
  <si>
    <t>20 years</t>
  </si>
  <si>
    <t>Model Outcomes (whole population)</t>
  </si>
  <si>
    <t>2 years</t>
  </si>
  <si>
    <t>Population Group</t>
  </si>
  <si>
    <t>All, by SIMD</t>
  </si>
  <si>
    <t>Total</t>
  </si>
  <si>
    <t>Q 1</t>
  </si>
  <si>
    <t>Q 2</t>
  </si>
  <si>
    <t>Q 3</t>
  </si>
  <si>
    <t>Q 4</t>
  </si>
  <si>
    <t>Q 5</t>
  </si>
  <si>
    <t>Males, by SIMD</t>
  </si>
  <si>
    <t>Males</t>
  </si>
  <si>
    <t>Females, by SIMD</t>
  </si>
  <si>
    <t>Females</t>
  </si>
  <si>
    <t>age/sex breakdown: All</t>
  </si>
  <si>
    <t>Male &lt;1</t>
  </si>
  <si>
    <t>Male 1-4</t>
  </si>
  <si>
    <t>Male 5-9</t>
  </si>
  <si>
    <t>Male 10-14</t>
  </si>
  <si>
    <t>Male 15-19</t>
  </si>
  <si>
    <t>Male 20-24</t>
  </si>
  <si>
    <t>Male 25-29</t>
  </si>
  <si>
    <t>Male 30-34</t>
  </si>
  <si>
    <t>Male 35-39</t>
  </si>
  <si>
    <t>Male 40-44</t>
  </si>
  <si>
    <t>Male 45-49</t>
  </si>
  <si>
    <t>Male 50-54</t>
  </si>
  <si>
    <t>Male 55-59</t>
  </si>
  <si>
    <t>Male 60-64</t>
  </si>
  <si>
    <t>Male 65-69</t>
  </si>
  <si>
    <t>Male 70-74</t>
  </si>
  <si>
    <t>Male 75-79</t>
  </si>
  <si>
    <t>Male 80-84</t>
  </si>
  <si>
    <t>Male 85+</t>
  </si>
  <si>
    <t>Female &lt;1</t>
  </si>
  <si>
    <t>Female 1-4</t>
  </si>
  <si>
    <t>Female 5-9</t>
  </si>
  <si>
    <t>Female 10-14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</si>
  <si>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</si>
  <si>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</si>
  <si>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</si>
  <si>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</si>
  <si>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</si>
  <si>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</si>
  <si>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</si>
  <si>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</si>
  <si>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</si>
  <si>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</si>
  <si>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</si>
  <si>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</si>
  <si>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</si>
  <si>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</si>
  <si>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Female 85+</t>
  </si>
  <si>
    <t>age/sex breakdown: Q1</t>
  </si>
  <si>
    <t>age/sex breakdown: Q2</t>
  </si>
  <si>
    <t>age/sex breakdown: Q3</t>
  </si>
  <si>
    <t>age/sex breakdown: Q4</t>
  </si>
  <si>
    <t>age/sex breakdown: Q5</t>
  </si>
  <si>
    <t>Y</t>
  </si>
  <si>
    <t>a</t>
  </si>
  <si>
    <t>b</t>
  </si>
  <si>
    <t>SIMD_Q</t>
  </si>
  <si>
    <t>Pop</t>
  </si>
  <si>
    <t>proportion of total  population</t>
  </si>
  <si>
    <t>Cumulative proportion</t>
  </si>
  <si>
    <t>Relative rank</t>
  </si>
  <si>
    <t>Y*√a</t>
  </si>
  <si>
    <t>√a</t>
  </si>
  <si>
    <t>b*√a</t>
  </si>
  <si>
    <t xml:space="preserve"> </t>
  </si>
  <si>
    <t>Regression =</t>
  </si>
  <si>
    <t>Slope Index Inequality =</t>
  </si>
  <si>
    <t>Relative Index Inequality =</t>
  </si>
  <si>
    <t>times higher than the average</t>
  </si>
  <si>
    <t>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</si>
  <si>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</si>
  <si>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</si>
  <si>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</si>
  <si>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</si>
  <si>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</si>
  <si>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</si>
  <si>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</si>
  <si>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</si>
  <si>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</si>
  <si>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</si>
  <si>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</si>
  <si>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</si>
  <si>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</si>
  <si>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</si>
  <si>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</si>
  <si>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</si>
  <si>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</si>
  <si>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</si>
  <si>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</si>
  <si>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</si>
  <si>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</si>
  <si>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</si>
  <si>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</si>
  <si>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</si>
  <si>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</si>
  <si>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</si>
  <si>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</si>
  <si>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</si>
  <si>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</si>
  <si>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</si>
  <si>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</si>
  <si>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</si>
  <si>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</si>
  <si>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</si>
  <si>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</si>
  <si>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</si>
  <si>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</si>
  <si>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</si>
  <si>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</si>
  <si>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</si>
  <si>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</si>
  <si>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</si>
  <si>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</si>
  <si>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</si>
  <si>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</si>
  <si>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</si>
  <si>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Death Rate (Scotland)</t>
  </si>
  <si>
    <t>Life expectancy, Scotland</t>
  </si>
  <si>
    <t>Population LookUp Reference</t>
  </si>
  <si>
    <t>National LE</t>
  </si>
  <si>
    <t>Based on average deaths for 2005-2009 inclusive, supplied by ISD Scotland</t>
  </si>
  <si>
    <t>LE calculated within spreadsheet using the Chiang method</t>
  </si>
  <si>
    <t>National death rate calcuated from population size and average number of deaths for 2005-2009 inclusive (supplied by ISD Scotland)</t>
  </si>
  <si>
    <t>n/a</t>
  </si>
  <si>
    <t>POPULATION</t>
  </si>
  <si>
    <t>European Standard Population</t>
  </si>
  <si>
    <t>0-4</t>
  </si>
  <si>
    <t>5-9</t>
  </si>
  <si>
    <t>10-14</t>
  </si>
  <si>
    <t>15-19</t>
  </si>
  <si>
    <t>20-24</t>
  </si>
  <si>
    <t>25-29</t>
  </si>
  <si>
    <t>30-34</t>
  </si>
  <si>
    <t>35-39</t>
  </si>
  <si>
    <t>40-44</t>
  </si>
  <si>
    <t>45-49</t>
  </si>
  <si>
    <t>50-54</t>
  </si>
  <si>
    <t>55-59</t>
  </si>
  <si>
    <t>60-64</t>
  </si>
  <si>
    <t>65-69</t>
  </si>
  <si>
    <t>70-74</t>
  </si>
  <si>
    <t>75-79</t>
  </si>
  <si>
    <t>80-84</t>
  </si>
  <si>
    <t>85+</t>
  </si>
  <si>
    <t>Age</t>
  </si>
  <si>
    <t>LE Calculation</t>
  </si>
  <si>
    <t>Ax</t>
  </si>
  <si>
    <t>Width of interval</t>
  </si>
  <si>
    <t>LE</t>
  </si>
  <si>
    <t>Cumulative incidence: years 2, 5, 10 and 20</t>
  </si>
  <si>
    <t>Baseline-2</t>
  </si>
  <si>
    <t>SIMD</t>
  </si>
  <si>
    <t>mid-age</t>
  </si>
  <si>
    <t>Sex</t>
  </si>
  <si>
    <t>YEAR START</t>
  </si>
  <si>
    <t>male</t>
  </si>
  <si>
    <t>Policy-2</t>
  </si>
  <si>
    <t>Number treated at base</t>
  </si>
  <si>
    <t>Additional number treated under policy</t>
  </si>
  <si>
    <t>female</t>
  </si>
  <si>
    <t>Baseline-5</t>
  </si>
  <si>
    <t>Policy-5</t>
  </si>
  <si>
    <t>Baseline-10</t>
  </si>
  <si>
    <t>Policy-10</t>
  </si>
  <si>
    <t>Baseline-20</t>
  </si>
  <si>
    <t>Policy-20</t>
  </si>
  <si>
    <t>Years of life lost: years 2,5,10 and 20</t>
  </si>
  <si>
    <t>Diff YLL-2</t>
  </si>
  <si>
    <t>Diff YLL-5</t>
  </si>
  <si>
    <t>Diff YLL-10</t>
  </si>
  <si>
    <t>Diff YLL-20</t>
  </si>
  <si>
    <t>TOTAL</t>
  </si>
  <si>
    <t>Number treated at baseline</t>
  </si>
  <si>
    <t>Hospitalisations: years 2,5,10 and 20</t>
  </si>
  <si>
    <t>Diff hosp-2 years</t>
  </si>
  <si>
    <t>Diff hosp - 5 years</t>
  </si>
  <si>
    <t>Diff hosp - 10 years</t>
  </si>
  <si>
    <t>Diff hosp - 20 years</t>
  </si>
  <si>
    <t>USING Scotland AS EXAMPLE. NEED TO ADD LOOKUP FOR MORTALITY WHEN UPDATE</t>
  </si>
  <si>
    <t>Even distribution</t>
  </si>
  <si>
    <t>Targetting to Q1</t>
  </si>
  <si>
    <t>Targetting to Q1 &amp; Q2</t>
  </si>
  <si>
    <t>all</t>
  </si>
  <si>
    <t>both</t>
  </si>
  <si>
    <t>Overall prevalence (aged 16+)</t>
  </si>
  <si>
    <t>Crude weights</t>
  </si>
  <si>
    <t>Men</t>
  </si>
  <si>
    <t>Women</t>
  </si>
  <si>
    <t>YEARS OF LIFE LOST: Both sexes combined - 2 YEARS, baseline</t>
  </si>
  <si>
    <t>years of life lost</t>
  </si>
  <si>
    <t xml:space="preserve">Years of life lost difference between the top and bottom positions </t>
  </si>
  <si>
    <t xml:space="preserve">According to the regresion equation the YOLL among those at the bottom is </t>
  </si>
  <si>
    <t>YEARS OF LIFE LOST: Both sexes combined - 10 YEARS, baseline</t>
  </si>
  <si>
    <t>YEARS OF LIFE LOST: Both sexes combined - 20 YEARS, baseline</t>
  </si>
  <si>
    <t>Hospital admissions: Both sexes combined - 2 YEARS, baseline</t>
  </si>
  <si>
    <t>Hospital admissions: Both sexes combined - 2 YEARS, policy</t>
  </si>
  <si>
    <t>YEARS OF LIFE LOST: Both sexes combined - 2 YEARS, policy</t>
  </si>
  <si>
    <t>YEARS OF LIFE LOST: Both sexes combined - 10 YEARS, policy</t>
  </si>
  <si>
    <t>YEARS OF LIFE LOST: Both sexes combined - 20 YEARS, policy</t>
  </si>
  <si>
    <t>Hospital admissions:  Both sexes combined - 10 YEARS, baseline</t>
  </si>
  <si>
    <t>Hospital admissions: Both sexes combined - 10 YEARS, policy</t>
  </si>
  <si>
    <t>Hospital admissions: Both sexes combined - 20 YEARS, baseline</t>
  </si>
  <si>
    <t>Hospital admissions: Both sexes combined - 20 YEARS, policy</t>
  </si>
  <si>
    <t>Baseline year</t>
  </si>
  <si>
    <t>Of which, Q1 only:</t>
  </si>
  <si>
    <t>Of which, Q1 &amp; Q2:</t>
  </si>
  <si>
    <t>hospital admissions</t>
  </si>
  <si>
    <t>Male 85-89</t>
  </si>
  <si>
    <t>Male 90+</t>
  </si>
  <si>
    <t>Female 85-89</t>
  </si>
  <si>
    <t>Female 90+</t>
  </si>
  <si>
    <t>AGE GROUP</t>
  </si>
  <si>
    <t>Age group</t>
  </si>
  <si>
    <t>RII: Years of life lost (without intervention)</t>
  </si>
  <si>
    <t>RII: Years of life lost (with intervention)</t>
  </si>
  <si>
    <t>RII: years of life lost (difference)</t>
  </si>
  <si>
    <t>16+</t>
  </si>
  <si>
    <t>Population aged 16+ 2007-11</t>
  </si>
  <si>
    <t>Male 15-19 (16+)</t>
  </si>
  <si>
    <t>Female 15-19 (16+)</t>
  </si>
  <si>
    <t>Prevalence exposure (hazardous or harmful drinkers)</t>
  </si>
  <si>
    <t>Hazardous or harmful drinkers (2008-2011)</t>
  </si>
  <si>
    <t>Total at risk</t>
  </si>
  <si>
    <t>Q1 only</t>
  </si>
  <si>
    <t>Q1 &amp; Q2</t>
  </si>
  <si>
    <t>Eligible at risk</t>
  </si>
  <si>
    <t>Q1</t>
  </si>
  <si>
    <t>all admissions, 16+</t>
  </si>
  <si>
    <t>Total direct cost of intervention (£m, 2012 prices)</t>
  </si>
  <si>
    <t>Informing Investment to tackle health Inequalities in Scotland (III) - Alcohol Brief Interventions (ABI)</t>
  </si>
  <si>
    <t>Number of alcohol brief interventions</t>
  </si>
  <si>
    <t>Direct financial costs of intervention</t>
  </si>
  <si>
    <t>Cost per intervention (£, 2012 prices)</t>
  </si>
  <si>
    <t>all admissions, 16+: Q1 only</t>
  </si>
  <si>
    <t>all admissions, 16+: Q1 &amp; Q2</t>
  </si>
  <si>
    <t>Direct financial savings</t>
  </si>
  <si>
    <r>
      <t>Continuous inpatient stays prevented</t>
    </r>
    <r>
      <rPr>
        <sz val="10"/>
        <rFont val="Arial"/>
        <family val="2"/>
      </rPr>
      <t/>
    </r>
  </si>
  <si>
    <t>RII: continuous inpatient stays (without intervention)</t>
  </si>
  <si>
    <t>RII: continuous inpatient stays (with intervention)</t>
  </si>
  <si>
    <t>Hazardous/harmful drinkers who want to cut down</t>
  </si>
  <si>
    <t>How are costs and financial savings estimated?</t>
  </si>
  <si>
    <r>
      <t xml:space="preserve">What is the nature of the intervention?  </t>
    </r>
    <r>
      <rPr>
        <sz val="12"/>
        <rFont val="Arial"/>
        <family val="2"/>
      </rPr>
      <t>A time-limited (between approximately 5 and 30 minutes) interaction/conversation between a practitioner and patient focused on addressing hazardous and harmful alcohol use.  The model assumes that hazardous/harmful drinkers are adults reporting they drink &gt;14/21 units of alcohol per week, and that a maximum of 39% of this group could be reached (all hazardous/harmful drinkers who want to reduce their drinking).  (</t>
    </r>
    <r>
      <rPr>
        <i/>
        <sz val="12"/>
        <rFont val="Arial"/>
        <family val="2"/>
      </rPr>
      <t>Source: Knowledge Attitudes and Motivations to health module of the Scottish Health Survey, 2008-2011</t>
    </r>
    <r>
      <rPr>
        <sz val="12"/>
        <rFont val="Arial"/>
        <family val="2"/>
      </rPr>
      <t>).</t>
    </r>
  </si>
  <si>
    <t>Alcohol Brief Interventions</t>
  </si>
  <si>
    <t>Geography</t>
  </si>
  <si>
    <t>Proportionate to need</t>
  </si>
  <si>
    <t>The cost of an alcohol brief intervention was estimated at £25 in 2011 - this remains unchanged allowing for inflation.  Geue et al. (2012) estimated the cost of a continuous inpatient stay at £2113 in 2006/07 - this has been adjusted to 2012/13 prices.</t>
  </si>
  <si>
    <t>RII: continuous inpatient stays (difference)</t>
  </si>
  <si>
    <t>Number of hazardous/harmful drinkers in pop. (2012)</t>
  </si>
  <si>
    <t>No. of ABI delivered in a primary care setting: 2013/14</t>
  </si>
  <si>
    <t>No data</t>
  </si>
  <si>
    <t>Baseline Stats: Alcohol Brief Interventions</t>
  </si>
  <si>
    <t>Geographies</t>
  </si>
  <si>
    <t>Targeting to Q1</t>
  </si>
  <si>
    <t>Targeting to Q1 &amp; Q2</t>
  </si>
  <si>
    <t>Estimated number of hazardous/harmful drinkers in the population (2012)</t>
  </si>
  <si>
    <t>Estimated number of hazardous/harmful drinkers who want to cut down</t>
  </si>
  <si>
    <t>Mid-year population estimates (2012)</t>
  </si>
  <si>
    <t>Primary care ABIs delivered: 2013/14</t>
  </si>
  <si>
    <t>ALL</t>
  </si>
  <si>
    <t>Worksheet name</t>
  </si>
  <si>
    <t>What it does</t>
  </si>
  <si>
    <t>III Tool Overview</t>
  </si>
  <si>
    <t xml:space="preserve">• Gives the nature of the intervention (e.g. smoking cessation, changes in income distribution) and relevant baseline information (size of the target population, maximum number who might feasibly gain, hospitalisation data).  Where appropriate it also provides cost per intervention and historic statistics on service provision. 
• Allows users to modify inputs (e.g. the geography being targeted, and where appropriate, the number of interventions and targeting strategy).
• Reports on key outcomes: years of life gained and hospitalisations prevented due to the intervention; and changes in the relative index of inequality (for years of life lost and hospitalisations).
</t>
  </si>
  <si>
    <t>Calculations</t>
  </si>
  <si>
    <t>Based on user inputs, the prevalence and population data in this workbook, and macros that run behind the scenes (incorporating assumptions about mortality, hospitalisations and the impact of interventions), this sheet calculates years of life lost and hospitalisations before and after the intervention, and the difference between the two scenarios.</t>
  </si>
  <si>
    <t>Targeting</t>
  </si>
  <si>
    <t>Provides the background information for allocating the total number of interventions by age group, sex and deprivation quintile.  The current options are for even distribution, targeting to Q1 only, targeting to Q1 &amp; Q2 only, and targeting according to the distribution of ‘need’ (e.g. the population distribution of smokers).</t>
  </si>
  <si>
    <t>Baseline_Data_2012</t>
  </si>
  <si>
    <t xml:space="preserve">Provides baseline data on the size of the target population, maximum number who might feasibly gain, hospitalisation data and historic statistics on service provision where available.  
The size of the target population is calculated for Scotland by applying age/sex/SIMD decile prevalence rates (e.g. for smoking) to the age/sex/SIMD distribution of the total population.  Local estimates are derived by weighting national age/sex/SIMD decile prevalence rates by the difference between local and national prevalence rates (separately for men and women).
The number who might feasibly gain (as a proportion of the target population) varies between information – see commentary for more details.
</t>
  </si>
  <si>
    <t>Prevalence</t>
  </si>
  <si>
    <t>LookUpData_Pop</t>
  </si>
  <si>
    <t>Provides aggregate five-year population data by age/sex/SIMD quintile for 2007-2011, used to calculate the before and after impact of interventions.  Five years of data was used to improve robustness of results and avoid disclosure issues.</t>
  </si>
  <si>
    <t>RII</t>
  </si>
  <si>
    <t xml:space="preserve">Calculates the Relative Index of Inequality for the III Tool Overview page.  
For more information on measuring inequalities in health, please see:    
http://www.scotpho.org.uk/downloads/scotphoreports/scotpho071009_measuringinequalities_rep.pdf
</t>
  </si>
  <si>
    <t>This sheet calculates the Relative Index of Inequality for the III Tool Overview page.</t>
  </si>
  <si>
    <t xml:space="preserve">For more information on measuring inequalities in health, please see: </t>
  </si>
  <si>
    <t>http://www.scotpho.org.uk/downloads/scotphoreports/scotpho071009_measuringinequalities_rep.pdf</t>
  </si>
  <si>
    <t>THESE TABLES CALCULATE THE RII FOR YEARS OF LIFE LOST, BEFORE AND AFTER THE POLICY</t>
  </si>
  <si>
    <r>
      <t xml:space="preserve">Provides national and local prevalence rates of the at risk population by age/sex/SIMD decile, used in the calculations and baseline data.  National estimates come from relevant national surveys (see commentary).  Local estimates are derived by weighting national age/sex/SIMD decile prevalence rates by the difference between local and national prevalence rates (separately for men and women).
</t>
    </r>
    <r>
      <rPr>
        <sz val="10"/>
        <color rgb="FFFF0000"/>
        <rFont val="Arial"/>
        <family val="2"/>
      </rPr>
      <t xml:space="preserve">Please note:
For nine local authority areas the sample size was not considered large enough to produce robust results for hazardous/harmful drinking and obesity. As a second-best solution, and for completeness, we used prevalence rates for ‘aggregate geographies’ for these local authorities.  These aggregate areas combined results from the relevant local authority with a second local authority defined as most similar to it according to the ONS 2001 Census classification.  The aggregate geographies were as follows:
• Argyll &amp; Bute Local Authority: Argyll &amp; Bute &amp; Perth &amp; Kinross 
• Clackmannanshire Local Authority: Clackmannanshire &amp; Falkirk 
• East Dunbartonshire Local Authority: East Renfrewshire &amp; East Dunbartonshire
• East Lothian Local Authority: East Lothian &amp; Midlothian
• East Renfrewshire Local Authority: East Renfrewshire &amp; East Dunbartonshire
• Inverclyde Local Authority: West Dunbartonshire &amp; Inverclyde
• Midlothian Local Authority: East Lothian &amp; Midlothian
• Stirling Local Authority: Stirling &amp; Perth &amp; Kinross 
• West Dunbartonshire Local Authority: West Dunbartonshire &amp; Inverclyde
Users should note that the prevalence estimates shown are indicative only and included to inform modelling at a local level.  As such, they should not be considered as representative of the ‘true’ prevalence of obesity and/or hazardous or harmful drinking for individual local authorities within each aggregate geography.
Users should note that the prevalence estimates shown are indicative only and included to inform modelling at a local level.  As such, they should not be considered as representative of the ‘true’ prevalence of obesity and/or hazardous or harmful drinking for individual local authorities within each aggregate geography. 
</t>
    </r>
  </si>
  <si>
    <t>Number of continuous inpatient stays, 2012</t>
  </si>
  <si>
    <t>Annual continuous inpatient stays (2012)</t>
  </si>
  <si>
    <t>Model Outcomes (Quintiles 1 &amp; 2)</t>
  </si>
  <si>
    <t>Reduced continuous inpatient stays (£'000s) - all</t>
  </si>
  <si>
    <t>Reduced continuous inpatient stays (£'000s) - Q 1 &amp; 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</si>
</sst>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
    <numFmt numFmtId="165" formatCode="0.000000"/>
    <numFmt numFmtId="166" formatCode="0.000"/>
    <numFmt numFmtId="167" formatCode="0.0"/>
    <numFmt numFmtId="168" formatCode="#,##0.0"/>
    <numFmt numFmtId="169" formatCode="#,##0.000000"/>
    <numFmt numFmtId="170" formatCode="0.00000000"/>
    <numFmt numFmtId="171" formatCode="#,##0.0000"/>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i/>
      <sz val="10"/>
      <name val="Arial"/>
      <family val="2"/>
    </font>
    <font>
      <sz val="12"/>
      <name val="Arial"/>
      <family val="2"/>
    </font>
    <font>
      <i/>
      <sz val="12"/>
      <name val="Arial"/>
      <family val="2"/>
    </font>
    <font>
      <sz val="12"/>
      <color indexed="23"/>
      <name val="Arial"/>
      <family val="2"/>
    </font>
    <font>
      <sz val="11"/>
      <name val="Arial"/>
      <family val="2"/>
    </font>
    <font>
      <b/>
      <i/>
      <sz val="11"/>
      <name val="Arial"/>
      <family val="2"/>
    </font>
    <font>
      <b/>
      <i/>
      <sz val="12"/>
      <name val="Arial"/>
      <family val="2"/>
    </font>
    <font>
      <b/>
      <sz val="16"/>
      <color indexed="18"/>
      <name val="Arial"/>
      <family val="2"/>
    </font>
    <font>
      <b/>
      <sz val="18"/>
      <name val="Arial"/>
      <family val="2"/>
    </font>
    <font>
      <b/>
      <i/>
      <sz val="12"/>
      <name val="Arial"/>
      <family val="2"/>
    </font>
    <font>
      <b/>
      <sz val="10"/>
      <name val="Arial Narrow"/>
      <family val="2"/>
    </font>
    <font>
      <b/>
      <sz val="10"/>
      <name val="Arial"/>
      <family val="2"/>
    </font>
    <font>
      <b/>
      <sz val="8"/>
      <name val="Arial"/>
      <family val="2"/>
    </font>
    <font>
      <sz val="8"/>
      <name val="Arial"/>
      <family val="2"/>
    </font>
    <font>
      <b/>
      <sz val="8"/>
      <color indexed="10"/>
      <name val="Arial"/>
      <family val="2"/>
    </font>
    <font>
      <sz val="10"/>
      <color indexed="55"/>
      <name val="Arial"/>
      <family val="2"/>
    </font>
    <font>
      <sz val="8"/>
      <color indexed="22"/>
      <name val="Arial"/>
      <family val="2"/>
    </font>
    <font>
      <b/>
      <i/>
      <sz val="10"/>
      <name val="Arial Narrow"/>
      <family val="2"/>
    </font>
    <font>
      <b/>
      <sz val="10"/>
      <color indexed="23"/>
      <name val="Arial Narrow"/>
      <family val="2"/>
    </font>
    <font>
      <sz val="10"/>
      <color indexed="12"/>
      <name val="Arial"/>
      <family val="2"/>
    </font>
    <font>
      <sz val="10"/>
      <color indexed="52"/>
      <name val="Arial"/>
      <family val="2"/>
    </font>
    <font>
      <sz val="10"/>
      <color indexed="23"/>
      <name val="Arial"/>
      <family val="2"/>
    </font>
    <font>
      <b/>
      <sz val="10"/>
      <color indexed="12"/>
      <name val="Arial"/>
      <family val="2"/>
    </font>
    <font>
      <b/>
      <sz val="10"/>
      <color indexed="12"/>
      <name val="Arial"/>
      <family val="2"/>
    </font>
    <font>
      <sz val="10"/>
      <color indexed="22"/>
      <name val="Arial"/>
      <family val="2"/>
    </font>
    <font>
      <sz val="9"/>
      <color indexed="81"/>
      <name val="Tahoma"/>
      <family val="2"/>
    </font>
    <font>
      <b/>
      <sz val="9"/>
      <color indexed="81"/>
      <name val="Tahoma"/>
      <family val="2"/>
    </font>
    <font>
      <b/>
      <sz val="10"/>
      <color theme="1"/>
      <name val="Arial"/>
      <family val="2"/>
    </font>
    <font>
      <sz val="10"/>
      <color rgb="FFFF0000"/>
      <name val="Arial"/>
      <family val="2"/>
    </font>
    <font>
      <sz val="12"/>
      <color rgb="FFFF0000"/>
      <name val="Arial"/>
      <family val="2"/>
    </font>
    <font>
      <sz val="10"/>
      <name val="Arial Narrow"/>
      <family val="2"/>
    </font>
    <font>
      <sz val="10"/>
      <color theme="1"/>
      <name val="Arial"/>
      <family val="2"/>
    </font>
    <font>
      <b/>
      <sz val="11"/>
      <name val="Arial"/>
      <family val="2"/>
    </font>
    <font>
      <sz val="11"/>
      <color theme="1"/>
      <name val="Arial"/>
      <family val="2"/>
    </font>
    <font>
      <b/>
      <i/>
      <sz val="11"/>
      <color theme="1"/>
      <name val="Arial"/>
      <family val="2"/>
    </font>
    <font>
      <b/>
      <sz val="11"/>
      <color theme="1"/>
      <name val="Arial"/>
      <family val="2"/>
    </font>
    <font>
      <b/>
      <sz val="12"/>
      <name val="Arial"/>
      <family val="2"/>
    </font>
    <font>
      <sz val="10"/>
      <name val="Arial"/>
      <family val="2"/>
    </font>
    <font>
      <u/>
      <sz val="10"/>
      <color theme="10"/>
      <name val="Arial"/>
      <family val="2"/>
    </font>
    <font>
      <sz val="11"/>
      <name val="Calibri"/>
      <family val="2"/>
    </font>
  </fonts>
  <fills count="1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40"/>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6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right style="thin">
        <color auto="1"/>
      </right>
      <top/>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s>
  <cellStyleXfs count="12">
    <xf numFmtId="0" fontId="0" fillId="0" borderId="0"/>
    <xf numFmtId="9" fontId="3" fillId="0" borderId="0" applyFont="0" applyFill="0" applyBorder="0" applyAlignment="0" applyProtection="0"/>
    <xf numFmtId="0" fontId="35" fillId="0" borderId="0"/>
    <xf numFmtId="0" fontId="2" fillId="0" borderId="0"/>
    <xf numFmtId="0" fontId="42" fillId="0" borderId="0"/>
    <xf numFmtId="0" fontId="3" fillId="0" borderId="0"/>
    <xf numFmtId="0" fontId="43" fillId="0" borderId="0" applyNumberFormat="0" applyFill="0" applyBorder="0" applyAlignment="0" applyProtection="0"/>
    <xf numFmtId="0" fontId="1" fillId="0" borderId="0"/>
    <xf numFmtId="0" fontId="3" fillId="0" borderId="0"/>
    <xf numFmtId="9" fontId="3" fillId="0" borderId="0" applyFont="0" applyFill="0" applyBorder="0" applyAlignment="0" applyProtection="0"/>
    <xf numFmtId="0" fontId="1" fillId="0" borderId="0"/>
    <xf numFmtId="0" fontId="3" fillId="0" borderId="0"/>
  </cellStyleXfs>
  <cellXfs count="336">
    <xf numFmtId="0" fontId="0" fillId="0" borderId="0" xfId="0"/>
    <xf numFmtId="0" fontId="6" fillId="2" borderId="1" xfId="0" applyFont="1" applyFill="1" applyBorder="1"/>
    <xf numFmtId="0" fontId="6" fillId="3" borderId="1" xfId="0" applyFont="1" applyFill="1" applyBorder="1"/>
    <xf numFmtId="0" fontId="6" fillId="2" borderId="1" xfId="0" applyFont="1" applyFill="1" applyBorder="1" applyAlignment="1">
      <alignment horizontal="center"/>
    </xf>
    <xf numFmtId="0" fontId="0" fillId="0" borderId="0" xfId="0" applyFill="1"/>
    <xf numFmtId="0" fontId="8" fillId="4" borderId="0" xfId="0" applyFont="1" applyFill="1" applyBorder="1"/>
    <xf numFmtId="0" fontId="6" fillId="4" borderId="0" xfId="0" applyFont="1" applyFill="1" applyBorder="1" applyAlignment="1"/>
    <xf numFmtId="0" fontId="0" fillId="4" borderId="0" xfId="0" applyFill="1" applyBorder="1" applyAlignment="1"/>
    <xf numFmtId="0" fontId="0" fillId="5" borderId="0" xfId="0" applyFill="1"/>
    <xf numFmtId="0" fontId="9" fillId="6" borderId="1" xfId="0" applyFont="1" applyFill="1" applyBorder="1"/>
    <xf numFmtId="0" fontId="11" fillId="2" borderId="1" xfId="0" applyFont="1" applyFill="1" applyBorder="1" applyAlignment="1">
      <alignment horizontal="center" wrapText="1"/>
    </xf>
    <xf numFmtId="0" fontId="10" fillId="4" borderId="0" xfId="0" applyFont="1" applyFill="1" applyBorder="1" applyAlignment="1">
      <alignment horizontal="center"/>
    </xf>
    <xf numFmtId="0" fontId="9" fillId="4" borderId="0" xfId="0" applyFont="1" applyFill="1" applyBorder="1"/>
    <xf numFmtId="0" fontId="0" fillId="4" borderId="0" xfId="0" applyFill="1" applyBorder="1"/>
    <xf numFmtId="0" fontId="6" fillId="4" borderId="0" xfId="0" applyFont="1" applyFill="1" applyBorder="1"/>
    <xf numFmtId="0" fontId="12" fillId="4" borderId="0" xfId="0" applyFont="1" applyFill="1" applyBorder="1" applyAlignment="1">
      <alignment horizontal="center"/>
    </xf>
    <xf numFmtId="0" fontId="7" fillId="4" borderId="0" xfId="0" applyFont="1" applyFill="1" applyBorder="1"/>
    <xf numFmtId="0" fontId="0" fillId="4" borderId="2" xfId="0" applyFill="1" applyBorder="1"/>
    <xf numFmtId="0" fontId="0" fillId="4" borderId="3" xfId="0" applyFill="1" applyBorder="1"/>
    <xf numFmtId="0" fontId="0" fillId="7" borderId="7" xfId="0" applyFill="1" applyBorder="1"/>
    <xf numFmtId="0" fontId="0" fillId="7" borderId="8" xfId="0" applyFill="1" applyBorder="1"/>
    <xf numFmtId="0" fontId="0" fillId="5" borderId="3" xfId="0" applyFill="1" applyBorder="1"/>
    <xf numFmtId="0" fontId="9" fillId="5" borderId="0" xfId="0" applyFont="1" applyFill="1"/>
    <xf numFmtId="0" fontId="9" fillId="0" borderId="0" xfId="0" applyFont="1"/>
    <xf numFmtId="0" fontId="15" fillId="8" borderId="9" xfId="0" applyFont="1" applyFill="1" applyBorder="1" applyAlignment="1">
      <alignment vertical="top" wrapText="1"/>
    </xf>
    <xf numFmtId="0" fontId="15" fillId="8" borderId="10" xfId="0" applyFont="1" applyFill="1" applyBorder="1" applyAlignment="1">
      <alignment vertical="top"/>
    </xf>
    <xf numFmtId="0" fontId="0" fillId="0" borderId="11" xfId="0" applyBorder="1"/>
    <xf numFmtId="0" fontId="0" fillId="0" borderId="12" xfId="0" applyBorder="1"/>
    <xf numFmtId="0" fontId="0" fillId="0" borderId="13" xfId="0" applyBorder="1"/>
    <xf numFmtId="0" fontId="16" fillId="8" borderId="13" xfId="0" applyFont="1" applyFill="1" applyBorder="1"/>
    <xf numFmtId="0" fontId="16" fillId="8" borderId="14" xfId="0" applyFont="1" applyFill="1" applyBorder="1" applyAlignment="1">
      <alignment horizontal="center"/>
    </xf>
    <xf numFmtId="0" fontId="0" fillId="0" borderId="15" xfId="0" applyBorder="1"/>
    <xf numFmtId="0" fontId="0" fillId="0" borderId="0" xfId="0" applyAlignment="1">
      <alignment wrapText="1"/>
    </xf>
    <xf numFmtId="0" fontId="16" fillId="0" borderId="0" xfId="0" applyFont="1" applyAlignment="1">
      <alignment wrapText="1"/>
    </xf>
    <xf numFmtId="0" fontId="17" fillId="0" borderId="0" xfId="0" applyFont="1"/>
    <xf numFmtId="166" fontId="17" fillId="0" borderId="0" xfId="0" applyNumberFormat="1" applyFont="1"/>
    <xf numFmtId="0" fontId="18" fillId="0" borderId="0" xfId="0" applyFont="1"/>
    <xf numFmtId="166" fontId="18" fillId="0" borderId="0" xfId="0" applyNumberFormat="1" applyFont="1"/>
    <xf numFmtId="0" fontId="18" fillId="0" borderId="0" xfId="0" applyFont="1" applyAlignment="1">
      <alignment horizontal="left"/>
    </xf>
    <xf numFmtId="4" fontId="18" fillId="0" borderId="0" xfId="0" applyNumberFormat="1" applyFont="1"/>
    <xf numFmtId="3" fontId="18" fillId="0" borderId="0" xfId="0" applyNumberFormat="1" applyFont="1"/>
    <xf numFmtId="0" fontId="19" fillId="9" borderId="0" xfId="0" applyFont="1" applyFill="1"/>
    <xf numFmtId="0" fontId="18" fillId="9" borderId="0" xfId="0" applyFont="1" applyFill="1"/>
    <xf numFmtId="0" fontId="0" fillId="0" borderId="23" xfId="0" applyBorder="1"/>
    <xf numFmtId="0" fontId="0" fillId="0" borderId="22" xfId="0" applyBorder="1"/>
    <xf numFmtId="0" fontId="0" fillId="8" borderId="0" xfId="0" applyFill="1"/>
    <xf numFmtId="166" fontId="21" fillId="0" borderId="0" xfId="0" applyNumberFormat="1" applyFont="1"/>
    <xf numFmtId="3" fontId="15" fillId="10" borderId="14" xfId="0" applyNumberFormat="1" applyFont="1" applyFill="1" applyBorder="1" applyAlignment="1">
      <alignment horizontal="left" vertical="top" wrapText="1"/>
    </xf>
    <xf numFmtId="3" fontId="15" fillId="0" borderId="0" xfId="0" applyNumberFormat="1" applyFont="1" applyAlignment="1">
      <alignment horizontal="left" vertical="top" wrapText="1"/>
    </xf>
    <xf numFmtId="3" fontId="15" fillId="0" borderId="19" xfId="0" applyNumberFormat="1" applyFont="1" applyBorder="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164" fontId="15" fillId="7" borderId="9" xfId="0" applyNumberFormat="1" applyFont="1" applyFill="1" applyBorder="1" applyAlignment="1">
      <alignment horizontal="left" vertical="top" wrapText="1"/>
    </xf>
    <xf numFmtId="0" fontId="22" fillId="7" borderId="24" xfId="0" applyFont="1" applyFill="1" applyBorder="1" applyAlignment="1">
      <alignment horizontal="left" vertical="top" wrapText="1"/>
    </xf>
    <xf numFmtId="0" fontId="15" fillId="7" borderId="24" xfId="0" applyFont="1" applyFill="1" applyBorder="1" applyAlignment="1">
      <alignment horizontal="left" vertical="top" wrapText="1"/>
    </xf>
    <xf numFmtId="0" fontId="22" fillId="7" borderId="25" xfId="0" applyFont="1" applyFill="1" applyBorder="1" applyAlignment="1">
      <alignment horizontal="left" vertical="top" wrapText="1"/>
    </xf>
    <xf numFmtId="3" fontId="15" fillId="0" borderId="0" xfId="0" applyNumberFormat="1" applyFont="1"/>
    <xf numFmtId="1" fontId="23" fillId="11" borderId="14" xfId="0" applyNumberFormat="1" applyFont="1" applyFill="1" applyBorder="1" applyAlignment="1">
      <alignment horizontal="center" vertical="top" wrapText="1"/>
    </xf>
    <xf numFmtId="3" fontId="15" fillId="8" borderId="14" xfId="0" applyNumberFormat="1" applyFont="1" applyFill="1" applyBorder="1" applyAlignment="1">
      <alignment vertical="top"/>
    </xf>
    <xf numFmtId="3" fontId="15" fillId="10" borderId="17" xfId="0" applyNumberFormat="1" applyFont="1" applyFill="1" applyBorder="1" applyAlignment="1">
      <alignment vertical="top"/>
    </xf>
    <xf numFmtId="3" fontId="15" fillId="10" borderId="10" xfId="0" applyNumberFormat="1" applyFont="1" applyFill="1" applyBorder="1" applyAlignment="1">
      <alignment vertical="top"/>
    </xf>
    <xf numFmtId="3" fontId="15" fillId="10" borderId="18" xfId="0" applyNumberFormat="1" applyFont="1" applyFill="1" applyBorder="1" applyAlignment="1">
      <alignment vertical="top"/>
    </xf>
    <xf numFmtId="164" fontId="15" fillId="10" borderId="10" xfId="0" applyNumberFormat="1" applyFont="1" applyFill="1" applyBorder="1" applyAlignment="1">
      <alignment vertical="top"/>
    </xf>
    <xf numFmtId="0" fontId="22" fillId="10" borderId="17" xfId="0" applyFont="1" applyFill="1" applyBorder="1" applyAlignment="1">
      <alignment horizontal="left" vertical="top"/>
    </xf>
    <xf numFmtId="0" fontId="15" fillId="10" borderId="17" xfId="0" applyFont="1" applyFill="1" applyBorder="1" applyAlignment="1">
      <alignment horizontal="left" vertical="top"/>
    </xf>
    <xf numFmtId="0" fontId="22" fillId="10" borderId="18" xfId="0" applyFont="1" applyFill="1" applyBorder="1" applyAlignment="1">
      <alignment horizontal="left" vertical="top"/>
    </xf>
    <xf numFmtId="1" fontId="23" fillId="10" borderId="11" xfId="0" applyNumberFormat="1" applyFont="1" applyFill="1" applyBorder="1" applyAlignment="1">
      <alignment horizontal="center" vertical="top"/>
    </xf>
    <xf numFmtId="3" fontId="0" fillId="0" borderId="0" xfId="0" applyNumberFormat="1"/>
    <xf numFmtId="3" fontId="0" fillId="0" borderId="11" xfId="0" applyNumberFormat="1" applyBorder="1"/>
    <xf numFmtId="3" fontId="24" fillId="0" borderId="17" xfId="0" applyNumberFormat="1" applyFont="1" applyBorder="1"/>
    <xf numFmtId="164" fontId="3" fillId="0" borderId="10" xfId="0" applyNumberFormat="1" applyFont="1" applyBorder="1"/>
    <xf numFmtId="10" fontId="25" fillId="12" borderId="17" xfId="0" applyNumberFormat="1" applyFont="1" applyFill="1" applyBorder="1" applyAlignment="1">
      <alignment horizontal="center" shrinkToFit="1"/>
    </xf>
    <xf numFmtId="3" fontId="3" fillId="0" borderId="17" xfId="0" applyNumberFormat="1" applyFont="1" applyFill="1" applyBorder="1" applyAlignment="1">
      <alignment horizontal="left"/>
    </xf>
    <xf numFmtId="10" fontId="25" fillId="12" borderId="18" xfId="0" applyNumberFormat="1" applyFont="1" applyFill="1" applyBorder="1" applyAlignment="1">
      <alignment horizontal="center" shrinkToFit="1"/>
    </xf>
    <xf numFmtId="1" fontId="26" fillId="0" borderId="11" xfId="0" applyNumberFormat="1" applyFont="1" applyFill="1" applyBorder="1" applyAlignment="1">
      <alignment horizontal="center"/>
    </xf>
    <xf numFmtId="3" fontId="0" fillId="0" borderId="12" xfId="0" applyNumberFormat="1" applyBorder="1"/>
    <xf numFmtId="3" fontId="24" fillId="0" borderId="0" xfId="0" applyNumberFormat="1" applyFont="1" applyBorder="1"/>
    <xf numFmtId="3" fontId="24" fillId="0" borderId="19" xfId="0" applyNumberFormat="1" applyFont="1" applyBorder="1"/>
    <xf numFmtId="164" fontId="3" fillId="0" borderId="19" xfId="0" applyNumberFormat="1" applyFont="1" applyBorder="1"/>
    <xf numFmtId="10" fontId="25" fillId="12" borderId="0" xfId="0" applyNumberFormat="1" applyFont="1" applyFill="1" applyBorder="1" applyAlignment="1">
      <alignment horizontal="center" shrinkToFit="1"/>
    </xf>
    <xf numFmtId="3" fontId="3" fillId="0" borderId="0" xfId="0" applyNumberFormat="1" applyFont="1" applyFill="1" applyBorder="1" applyAlignment="1">
      <alignment horizontal="left"/>
    </xf>
    <xf numFmtId="10" fontId="25" fillId="12" borderId="15" xfId="0" applyNumberFormat="1" applyFont="1" applyFill="1" applyBorder="1" applyAlignment="1">
      <alignment horizontal="center" shrinkToFit="1"/>
    </xf>
    <xf numFmtId="1" fontId="26" fillId="0" borderId="12" xfId="0" applyNumberFormat="1" applyFont="1" applyFill="1" applyBorder="1" applyAlignment="1">
      <alignment horizontal="center"/>
    </xf>
    <xf numFmtId="3" fontId="0" fillId="0" borderId="13" xfId="0" applyNumberFormat="1" applyBorder="1"/>
    <xf numFmtId="3" fontId="24" fillId="0" borderId="21" xfId="0" applyNumberFormat="1" applyFont="1" applyBorder="1"/>
    <xf numFmtId="164" fontId="3" fillId="0" borderId="20" xfId="0" applyNumberFormat="1" applyFont="1" applyBorder="1"/>
    <xf numFmtId="10" fontId="25" fillId="12" borderId="21" xfId="0" applyNumberFormat="1" applyFont="1" applyFill="1" applyBorder="1" applyAlignment="1">
      <alignment horizontal="center" shrinkToFit="1"/>
    </xf>
    <xf numFmtId="3" fontId="3" fillId="0" borderId="21" xfId="0" applyNumberFormat="1" applyFont="1" applyFill="1" applyBorder="1" applyAlignment="1">
      <alignment horizontal="left"/>
    </xf>
    <xf numFmtId="10" fontId="25" fillId="12" borderId="16" xfId="0" applyNumberFormat="1" applyFont="1" applyFill="1" applyBorder="1" applyAlignment="1">
      <alignment horizontal="center" shrinkToFit="1"/>
    </xf>
    <xf numFmtId="1" fontId="26" fillId="0" borderId="13" xfId="0" applyNumberFormat="1" applyFont="1" applyFill="1" applyBorder="1" applyAlignment="1">
      <alignment horizontal="center"/>
    </xf>
    <xf numFmtId="3" fontId="16" fillId="8" borderId="13" xfId="0" applyNumberFormat="1" applyFont="1" applyFill="1" applyBorder="1"/>
    <xf numFmtId="3" fontId="24" fillId="10" borderId="21" xfId="0" applyNumberFormat="1" applyFont="1" applyFill="1" applyBorder="1"/>
    <xf numFmtId="164" fontId="3" fillId="10" borderId="20" xfId="0" applyNumberFormat="1" applyFont="1" applyFill="1" applyBorder="1"/>
    <xf numFmtId="10" fontId="25" fillId="10" borderId="21" xfId="0" applyNumberFormat="1" applyFont="1" applyFill="1" applyBorder="1" applyAlignment="1">
      <alignment horizontal="center" shrinkToFit="1"/>
    </xf>
    <xf numFmtId="3" fontId="3" fillId="10" borderId="21" xfId="0" applyNumberFormat="1" applyFont="1" applyFill="1" applyBorder="1" applyAlignment="1">
      <alignment horizontal="left"/>
    </xf>
    <xf numFmtId="10" fontId="25" fillId="10" borderId="16" xfId="0" applyNumberFormat="1" applyFont="1" applyFill="1" applyBorder="1" applyAlignment="1">
      <alignment horizontal="center" shrinkToFit="1"/>
    </xf>
    <xf numFmtId="1" fontId="26" fillId="10" borderId="13" xfId="0" applyNumberFormat="1" applyFont="1" applyFill="1" applyBorder="1" applyAlignment="1">
      <alignment horizontal="center"/>
    </xf>
    <xf numFmtId="165" fontId="0" fillId="0" borderId="0" xfId="0" applyNumberFormat="1"/>
    <xf numFmtId="169" fontId="3" fillId="0" borderId="0" xfId="0" applyNumberFormat="1" applyFont="1" applyFill="1" applyBorder="1" applyAlignment="1">
      <alignment horizontal="left"/>
    </xf>
    <xf numFmtId="169" fontId="3" fillId="0" borderId="21" xfId="0" applyNumberFormat="1" applyFont="1" applyFill="1" applyBorder="1" applyAlignment="1">
      <alignment horizontal="left"/>
    </xf>
    <xf numFmtId="3" fontId="24" fillId="10" borderId="24" xfId="0" applyNumberFormat="1" applyFont="1" applyFill="1" applyBorder="1"/>
    <xf numFmtId="169" fontId="3" fillId="10" borderId="21" xfId="0" applyNumberFormat="1" applyFont="1" applyFill="1" applyBorder="1" applyAlignment="1">
      <alignment horizontal="left"/>
    </xf>
    <xf numFmtId="3" fontId="16" fillId="8" borderId="14" xfId="0" applyNumberFormat="1" applyFont="1" applyFill="1" applyBorder="1" applyAlignment="1">
      <alignment horizontal="center"/>
    </xf>
    <xf numFmtId="3" fontId="27" fillId="10" borderId="24" xfId="0" applyNumberFormat="1" applyFont="1" applyFill="1" applyBorder="1" applyAlignment="1"/>
    <xf numFmtId="3" fontId="28" fillId="10" borderId="24" xfId="0" applyNumberFormat="1" applyFont="1" applyFill="1" applyBorder="1" applyAlignment="1"/>
    <xf numFmtId="3" fontId="28" fillId="10" borderId="9" xfId="0" applyNumberFormat="1" applyFont="1" applyFill="1" applyBorder="1" applyAlignment="1"/>
    <xf numFmtId="3" fontId="28" fillId="10" borderId="25" xfId="0" applyNumberFormat="1" applyFont="1" applyFill="1" applyBorder="1" applyAlignment="1"/>
    <xf numFmtId="164" fontId="3" fillId="10" borderId="9" xfId="0" applyNumberFormat="1" applyFont="1" applyFill="1" applyBorder="1" applyAlignment="1"/>
    <xf numFmtId="0" fontId="16" fillId="10" borderId="24" xfId="0" applyFont="1" applyFill="1" applyBorder="1" applyAlignment="1"/>
    <xf numFmtId="0" fontId="3" fillId="10" borderId="24" xfId="0" applyFont="1" applyFill="1" applyBorder="1" applyAlignment="1">
      <alignment horizontal="left"/>
    </xf>
    <xf numFmtId="0" fontId="16" fillId="10" borderId="25" xfId="0" applyFont="1" applyFill="1" applyBorder="1" applyAlignment="1"/>
    <xf numFmtId="1" fontId="26" fillId="10" borderId="14" xfId="0" applyNumberFormat="1" applyFont="1" applyFill="1" applyBorder="1" applyAlignment="1">
      <alignment horizontal="center"/>
    </xf>
    <xf numFmtId="3" fontId="0" fillId="0" borderId="15" xfId="0" applyNumberFormat="1" applyBorder="1"/>
    <xf numFmtId="164" fontId="3" fillId="0" borderId="19" xfId="0" applyNumberFormat="1" applyFont="1" applyFill="1" applyBorder="1"/>
    <xf numFmtId="168" fontId="3" fillId="0" borderId="0" xfId="0" applyNumberFormat="1" applyFont="1" applyFill="1" applyBorder="1" applyAlignment="1">
      <alignment horizontal="left"/>
    </xf>
    <xf numFmtId="3" fontId="24" fillId="0" borderId="17" xfId="0" applyNumberFormat="1" applyFont="1" applyFill="1" applyBorder="1"/>
    <xf numFmtId="3" fontId="24" fillId="0" borderId="10" xfId="0" applyNumberFormat="1" applyFont="1" applyFill="1" applyBorder="1"/>
    <xf numFmtId="1" fontId="24" fillId="0" borderId="0" xfId="0" applyNumberFormat="1" applyFont="1"/>
    <xf numFmtId="1" fontId="24" fillId="0" borderId="15" xfId="0" applyNumberFormat="1" applyFont="1" applyBorder="1"/>
    <xf numFmtId="3" fontId="24" fillId="0" borderId="0" xfId="0" applyNumberFormat="1" applyFont="1" applyFill="1" applyBorder="1"/>
    <xf numFmtId="3" fontId="24" fillId="0" borderId="19" xfId="0" applyNumberFormat="1" applyFont="1" applyFill="1" applyBorder="1"/>
    <xf numFmtId="164" fontId="3" fillId="0" borderId="20" xfId="0" applyNumberFormat="1" applyFont="1" applyFill="1" applyBorder="1"/>
    <xf numFmtId="168" fontId="3" fillId="0" borderId="21" xfId="0" applyNumberFormat="1" applyFont="1" applyFill="1" applyBorder="1" applyAlignment="1">
      <alignment horizontal="left"/>
    </xf>
    <xf numFmtId="164" fontId="3" fillId="0" borderId="0" xfId="0" applyNumberFormat="1" applyFont="1"/>
    <xf numFmtId="0" fontId="3" fillId="0" borderId="0" xfId="0" applyFont="1" applyAlignment="1">
      <alignment horizontal="left"/>
    </xf>
    <xf numFmtId="3" fontId="0" fillId="12" borderId="0" xfId="0" applyNumberFormat="1" applyFill="1"/>
    <xf numFmtId="1" fontId="26" fillId="0" borderId="0" xfId="0" applyNumberFormat="1" applyFont="1" applyAlignment="1">
      <alignment horizontal="center"/>
    </xf>
    <xf numFmtId="164" fontId="15" fillId="7" borderId="10" xfId="0" applyNumberFormat="1" applyFont="1" applyFill="1" applyBorder="1" applyAlignment="1">
      <alignment horizontal="left" vertical="top" wrapText="1"/>
    </xf>
    <xf numFmtId="0" fontId="22" fillId="7" borderId="17" xfId="0" applyFont="1" applyFill="1" applyBorder="1" applyAlignment="1">
      <alignment horizontal="left" vertical="top" wrapText="1"/>
    </xf>
    <xf numFmtId="0" fontId="15" fillId="7" borderId="17" xfId="0" applyFont="1" applyFill="1" applyBorder="1" applyAlignment="1">
      <alignment horizontal="left" vertical="top" wrapText="1"/>
    </xf>
    <xf numFmtId="0" fontId="22" fillId="7" borderId="18" xfId="0" applyFont="1" applyFill="1" applyBorder="1" applyAlignment="1">
      <alignment horizontal="left" vertical="top" wrapText="1"/>
    </xf>
    <xf numFmtId="1" fontId="23" fillId="11" borderId="11" xfId="0" applyNumberFormat="1" applyFont="1" applyFill="1" applyBorder="1" applyAlignment="1">
      <alignment horizontal="center" vertical="top" wrapText="1"/>
    </xf>
    <xf numFmtId="166" fontId="0" fillId="0" borderId="0" xfId="0" applyNumberFormat="1"/>
    <xf numFmtId="167" fontId="0" fillId="0" borderId="0" xfId="0" applyNumberFormat="1"/>
    <xf numFmtId="1" fontId="0" fillId="0" borderId="22" xfId="0" applyNumberFormat="1" applyBorder="1"/>
    <xf numFmtId="3" fontId="0" fillId="0" borderId="10" xfId="0" applyNumberFormat="1" applyBorder="1"/>
    <xf numFmtId="0" fontId="0" fillId="0" borderId="19" xfId="0" applyBorder="1"/>
    <xf numFmtId="1" fontId="20" fillId="0" borderId="15" xfId="0" applyNumberFormat="1" applyFont="1" applyFill="1" applyBorder="1" applyAlignment="1">
      <alignment horizontal="right"/>
    </xf>
    <xf numFmtId="16" fontId="0" fillId="0" borderId="19" xfId="0" quotePrefix="1" applyNumberFormat="1" applyBorder="1"/>
    <xf numFmtId="1" fontId="20" fillId="0" borderId="15" xfId="0" applyNumberFormat="1" applyFont="1" applyFill="1" applyBorder="1" applyAlignment="1" applyProtection="1">
      <alignment horizontal="right"/>
      <protection locked="0"/>
    </xf>
    <xf numFmtId="17" fontId="0" fillId="0" borderId="19" xfId="0" quotePrefix="1" applyNumberFormat="1" applyBorder="1"/>
    <xf numFmtId="0" fontId="0" fillId="0" borderId="20" xfId="0" applyBorder="1"/>
    <xf numFmtId="1" fontId="20" fillId="0" borderId="16" xfId="0" applyNumberFormat="1" applyFont="1" applyFill="1" applyBorder="1" applyAlignment="1" applyProtection="1">
      <alignment horizontal="right"/>
      <protection locked="0"/>
    </xf>
    <xf numFmtId="3" fontId="0" fillId="0" borderId="11" xfId="0" applyNumberFormat="1" applyBorder="1" applyAlignment="1">
      <alignment horizontal="right"/>
    </xf>
    <xf numFmtId="166" fontId="15" fillId="10" borderId="17" xfId="0" applyNumberFormat="1" applyFont="1" applyFill="1" applyBorder="1" applyAlignment="1">
      <alignment vertical="top"/>
    </xf>
    <xf numFmtId="166" fontId="24" fillId="0" borderId="17" xfId="0" applyNumberFormat="1" applyFont="1" applyBorder="1"/>
    <xf numFmtId="166" fontId="24" fillId="10" borderId="21" xfId="0" applyNumberFormat="1" applyFont="1" applyFill="1" applyBorder="1"/>
    <xf numFmtId="166" fontId="24" fillId="10" borderId="24" xfId="0" applyNumberFormat="1" applyFont="1" applyFill="1" applyBorder="1"/>
    <xf numFmtId="166" fontId="27" fillId="10" borderId="24" xfId="0" applyNumberFormat="1" applyFont="1" applyFill="1" applyBorder="1" applyAlignment="1"/>
    <xf numFmtId="166" fontId="24" fillId="0" borderId="17" xfId="0" applyNumberFormat="1" applyFont="1" applyFill="1" applyBorder="1"/>
    <xf numFmtId="166" fontId="24" fillId="0" borderId="0" xfId="0" applyNumberFormat="1" applyFont="1" applyFill="1" applyBorder="1"/>
    <xf numFmtId="166" fontId="24" fillId="10" borderId="17" xfId="0" applyNumberFormat="1" applyFont="1" applyFill="1" applyBorder="1" applyAlignment="1">
      <alignment horizontal="right"/>
    </xf>
    <xf numFmtId="166" fontId="24" fillId="10" borderId="0" xfId="0" applyNumberFormat="1" applyFont="1" applyFill="1" applyBorder="1" applyAlignment="1">
      <alignment horizontal="right"/>
    </xf>
    <xf numFmtId="0" fontId="0" fillId="10" borderId="0" xfId="0" applyFill="1"/>
    <xf numFmtId="167" fontId="29" fillId="0" borderId="0" xfId="0" applyNumberFormat="1" applyFont="1"/>
    <xf numFmtId="3" fontId="0" fillId="0" borderId="0" xfId="0" applyNumberFormat="1" applyFill="1" applyBorder="1"/>
    <xf numFmtId="170" fontId="0" fillId="0" borderId="0" xfId="0" applyNumberFormat="1"/>
    <xf numFmtId="0" fontId="0" fillId="0" borderId="0" xfId="0" applyNumberFormat="1"/>
    <xf numFmtId="0" fontId="0" fillId="13" borderId="0" xfId="0" applyNumberFormat="1" applyFill="1"/>
    <xf numFmtId="0" fontId="15" fillId="8" borderId="0" xfId="0" applyFont="1" applyFill="1" applyBorder="1" applyAlignment="1">
      <alignment vertical="top"/>
    </xf>
    <xf numFmtId="0" fontId="0" fillId="0" borderId="0" xfId="0" applyBorder="1"/>
    <xf numFmtId="0" fontId="16" fillId="8" borderId="0" xfId="0" applyFont="1" applyFill="1" applyBorder="1"/>
    <xf numFmtId="0" fontId="16" fillId="8" borderId="0" xfId="0" applyFont="1" applyFill="1" applyBorder="1" applyAlignment="1">
      <alignment horizontal="center"/>
    </xf>
    <xf numFmtId="0" fontId="3" fillId="0" borderId="0" xfId="0" applyFont="1" applyBorder="1"/>
    <xf numFmtId="0" fontId="0" fillId="0" borderId="0" xfId="0" applyFill="1" applyBorder="1"/>
    <xf numFmtId="2" fontId="0" fillId="0" borderId="0" xfId="0" applyNumberFormat="1"/>
    <xf numFmtId="0" fontId="3" fillId="0" borderId="0" xfId="0" applyFont="1" applyFill="1" applyBorder="1"/>
    <xf numFmtId="2" fontId="0" fillId="0" borderId="0" xfId="0" applyNumberFormat="1" applyBorder="1"/>
    <xf numFmtId="1" fontId="0" fillId="0" borderId="0" xfId="0" applyNumberFormat="1" applyBorder="1"/>
    <xf numFmtId="0" fontId="3" fillId="0" borderId="29" xfId="0" applyFont="1" applyBorder="1"/>
    <xf numFmtId="0" fontId="0" fillId="0" borderId="27" xfId="0" applyBorder="1"/>
    <xf numFmtId="0" fontId="3" fillId="0" borderId="27" xfId="0" applyFont="1" applyBorder="1"/>
    <xf numFmtId="1" fontId="0" fillId="0" borderId="27" xfId="0" applyNumberFormat="1" applyBorder="1"/>
    <xf numFmtId="2" fontId="0" fillId="0" borderId="22" xfId="0" applyNumberFormat="1" applyBorder="1"/>
    <xf numFmtId="0" fontId="3" fillId="0" borderId="0" xfId="0" applyFont="1" applyAlignment="1">
      <alignment wrapText="1"/>
    </xf>
    <xf numFmtId="1" fontId="6" fillId="2" borderId="1" xfId="0" applyNumberFormat="1" applyFont="1" applyFill="1" applyBorder="1"/>
    <xf numFmtId="0" fontId="3" fillId="0" borderId="0" xfId="0" applyFont="1"/>
    <xf numFmtId="0" fontId="3" fillId="0" borderId="0" xfId="0" applyFont="1" applyFill="1"/>
    <xf numFmtId="0" fontId="16" fillId="8" borderId="9" xfId="0" applyFont="1" applyFill="1" applyBorder="1" applyAlignment="1">
      <alignment vertical="top" wrapText="1"/>
    </xf>
    <xf numFmtId="0" fontId="16" fillId="8" borderId="10" xfId="0" applyFont="1" applyFill="1" applyBorder="1" applyAlignment="1">
      <alignment vertical="top"/>
    </xf>
    <xf numFmtId="0" fontId="16" fillId="8" borderId="0" xfId="0" applyFont="1" applyFill="1" applyBorder="1" applyAlignment="1">
      <alignment vertical="top"/>
    </xf>
    <xf numFmtId="0" fontId="3" fillId="0" borderId="11" xfId="0" applyFont="1" applyBorder="1"/>
    <xf numFmtId="167" fontId="3" fillId="0" borderId="0" xfId="0" applyNumberFormat="1" applyFont="1"/>
    <xf numFmtId="0" fontId="3" fillId="0" borderId="12" xfId="0" applyFont="1" applyBorder="1"/>
    <xf numFmtId="0" fontId="3" fillId="0" borderId="13" xfId="0" applyFont="1" applyBorder="1"/>
    <xf numFmtId="0" fontId="3" fillId="0" borderId="15" xfId="0" applyFont="1" applyBorder="1"/>
    <xf numFmtId="0" fontId="3" fillId="0" borderId="22" xfId="0" applyFont="1" applyBorder="1"/>
    <xf numFmtId="1" fontId="3" fillId="0" borderId="0" xfId="0" applyNumberFormat="1" applyFont="1"/>
    <xf numFmtId="2" fontId="3" fillId="0" borderId="0" xfId="0" applyNumberFormat="1" applyFont="1"/>
    <xf numFmtId="167" fontId="3" fillId="0" borderId="0" xfId="0" applyNumberFormat="1" applyFont="1" applyBorder="1"/>
    <xf numFmtId="1" fontId="3" fillId="0" borderId="0" xfId="0" applyNumberFormat="1" applyFont="1" applyBorder="1"/>
    <xf numFmtId="166" fontId="3" fillId="0" borderId="27" xfId="0" applyNumberFormat="1" applyFont="1" applyBorder="1"/>
    <xf numFmtId="1" fontId="3" fillId="0" borderId="27" xfId="0" applyNumberFormat="1" applyFont="1" applyBorder="1"/>
    <xf numFmtId="0" fontId="3" fillId="0" borderId="22" xfId="0" applyFont="1" applyFill="1" applyBorder="1"/>
    <xf numFmtId="2" fontId="3" fillId="0" borderId="0" xfId="0" applyNumberFormat="1" applyFont="1" applyBorder="1"/>
    <xf numFmtId="0" fontId="32" fillId="0" borderId="0" xfId="0" applyFont="1"/>
    <xf numFmtId="0" fontId="32" fillId="0" borderId="0" xfId="0" applyFont="1" applyFill="1"/>
    <xf numFmtId="2" fontId="24" fillId="0" borderId="0" xfId="0" applyNumberFormat="1" applyFont="1" applyBorder="1" applyAlignment="1">
      <alignment horizontal="right"/>
    </xf>
    <xf numFmtId="2" fontId="24" fillId="0" borderId="0" xfId="0" applyNumberFormat="1" applyFont="1" applyBorder="1"/>
    <xf numFmtId="2" fontId="24" fillId="0" borderId="21" xfId="0" applyNumberFormat="1" applyFont="1" applyBorder="1"/>
    <xf numFmtId="3" fontId="0" fillId="0" borderId="0" xfId="0" applyNumberFormat="1" applyBorder="1"/>
    <xf numFmtId="0" fontId="0" fillId="0" borderId="0" xfId="0" applyNumberFormat="1" applyBorder="1"/>
    <xf numFmtId="0" fontId="0" fillId="0" borderId="0" xfId="0" applyNumberFormat="1" applyFill="1" applyBorder="1"/>
    <xf numFmtId="2" fontId="33" fillId="0" borderId="0" xfId="0" applyNumberFormat="1" applyFont="1"/>
    <xf numFmtId="1" fontId="0" fillId="0" borderId="0" xfId="0" applyNumberFormat="1"/>
    <xf numFmtId="166" fontId="4" fillId="0" borderId="0" xfId="0" applyNumberFormat="1" applyFont="1"/>
    <xf numFmtId="0" fontId="0" fillId="14" borderId="0" xfId="0" applyFill="1"/>
    <xf numFmtId="0" fontId="9" fillId="6" borderId="1" xfId="0" applyFont="1" applyFill="1" applyBorder="1" applyAlignment="1">
      <alignment horizontal="left"/>
    </xf>
    <xf numFmtId="166" fontId="3" fillId="0" borderId="0" xfId="0" applyNumberFormat="1" applyFont="1"/>
    <xf numFmtId="0" fontId="10" fillId="6" borderId="1" xfId="0" applyFont="1" applyFill="1" applyBorder="1" applyAlignment="1">
      <alignment horizontal="center"/>
    </xf>
    <xf numFmtId="171" fontId="0" fillId="0" borderId="0" xfId="0" applyNumberFormat="1"/>
    <xf numFmtId="0" fontId="35" fillId="0" borderId="0" xfId="0" applyFont="1" applyAlignment="1">
      <alignment horizontal="left" vertical="top"/>
    </xf>
    <xf numFmtId="0" fontId="35" fillId="0" borderId="15" xfId="0" applyFont="1" applyBorder="1" applyAlignment="1">
      <alignment horizontal="left" vertical="top"/>
    </xf>
    <xf numFmtId="1" fontId="24" fillId="0" borderId="0" xfId="0" applyNumberFormat="1" applyFont="1" applyBorder="1"/>
    <xf numFmtId="164" fontId="3" fillId="0" borderId="0" xfId="0" applyNumberFormat="1" applyFont="1" applyFill="1" applyBorder="1"/>
    <xf numFmtId="3" fontId="3" fillId="0" borderId="15" xfId="0" applyNumberFormat="1" applyFont="1" applyBorder="1"/>
    <xf numFmtId="3" fontId="3" fillId="0" borderId="16" xfId="0" applyNumberFormat="1" applyFont="1" applyBorder="1"/>
    <xf numFmtId="0" fontId="3" fillId="0" borderId="32" xfId="0" applyFont="1" applyBorder="1"/>
    <xf numFmtId="0" fontId="3" fillId="0" borderId="31" xfId="0" applyFont="1" applyBorder="1"/>
    <xf numFmtId="0" fontId="3" fillId="0" borderId="30" xfId="0" applyFont="1" applyFill="1" applyBorder="1"/>
    <xf numFmtId="0" fontId="3" fillId="0" borderId="33" xfId="0" applyFont="1" applyBorder="1"/>
    <xf numFmtId="0" fontId="3" fillId="0" borderId="19" xfId="0" applyFont="1" applyBorder="1"/>
    <xf numFmtId="167" fontId="3" fillId="0" borderId="0" xfId="0" applyNumberFormat="1" applyFont="1" applyAlignment="1">
      <alignment vertical="center"/>
    </xf>
    <xf numFmtId="2" fontId="24" fillId="0" borderId="0" xfId="0" applyNumberFormat="1" applyFont="1" applyFill="1" applyBorder="1"/>
    <xf numFmtId="2" fontId="36" fillId="0" borderId="0" xfId="0" applyNumberFormat="1" applyFont="1" applyFill="1" applyBorder="1"/>
    <xf numFmtId="2" fontId="0" fillId="0" borderId="0" xfId="0" applyNumberFormat="1" applyFont="1"/>
    <xf numFmtId="2" fontId="0" fillId="0" borderId="19" xfId="0" applyNumberFormat="1" applyBorder="1"/>
    <xf numFmtId="1" fontId="0" fillId="14" borderId="0" xfId="0" applyNumberFormat="1" applyFill="1"/>
    <xf numFmtId="3" fontId="3" fillId="0" borderId="0" xfId="0" applyNumberFormat="1" applyFont="1" applyFill="1" applyBorder="1"/>
    <xf numFmtId="0" fontId="9" fillId="14" borderId="0" xfId="0" applyFont="1" applyFill="1" applyBorder="1"/>
    <xf numFmtId="0" fontId="9" fillId="6" borderId="1" xfId="0" applyFont="1" applyFill="1" applyBorder="1" applyAlignment="1">
      <alignment horizontal="center"/>
    </xf>
    <xf numFmtId="167" fontId="9" fillId="6" borderId="1" xfId="0" applyNumberFormat="1" applyFont="1" applyFill="1" applyBorder="1"/>
    <xf numFmtId="0" fontId="6" fillId="14" borderId="0" xfId="0" applyFont="1" applyFill="1" applyBorder="1" applyAlignment="1"/>
    <xf numFmtId="0" fontId="0" fillId="14" borderId="0" xfId="0" applyFill="1" applyBorder="1" applyAlignment="1"/>
    <xf numFmtId="0" fontId="34" fillId="14" borderId="0" xfId="0" applyFont="1" applyFill="1" applyBorder="1" applyAlignment="1"/>
    <xf numFmtId="0" fontId="37" fillId="6" borderId="1" xfId="0" applyFont="1" applyFill="1" applyBorder="1" applyAlignment="1">
      <alignment horizontal="left"/>
    </xf>
    <xf numFmtId="1" fontId="37" fillId="6" borderId="26" xfId="0" applyNumberFormat="1" applyFont="1" applyFill="1" applyBorder="1" applyAlignment="1">
      <alignment horizontal="center"/>
    </xf>
    <xf numFmtId="1" fontId="9" fillId="6" borderId="26" xfId="0" applyNumberFormat="1" applyFont="1" applyFill="1" applyBorder="1" applyAlignment="1">
      <alignment horizontal="center"/>
    </xf>
    <xf numFmtId="0" fontId="6" fillId="3" borderId="1" xfId="0" applyFont="1" applyFill="1" applyBorder="1" applyAlignment="1">
      <alignment horizontal="center"/>
    </xf>
    <xf numFmtId="1" fontId="38" fillId="6" borderId="1" xfId="0" applyNumberFormat="1" applyFont="1" applyFill="1" applyBorder="1" applyAlignment="1">
      <alignment horizontal="center"/>
    </xf>
    <xf numFmtId="0" fontId="39" fillId="6" borderId="1" xfId="0" applyFont="1" applyFill="1" applyBorder="1" applyAlignment="1">
      <alignment horizontal="center"/>
    </xf>
    <xf numFmtId="0" fontId="37" fillId="6" borderId="1" xfId="0" applyFont="1" applyFill="1" applyBorder="1"/>
    <xf numFmtId="1" fontId="37" fillId="6" borderId="1" xfId="0" applyNumberFormat="1" applyFont="1" applyFill="1" applyBorder="1"/>
    <xf numFmtId="0" fontId="40" fillId="6" borderId="1" xfId="0" applyFont="1" applyFill="1" applyBorder="1" applyAlignment="1">
      <alignment horizontal="left"/>
    </xf>
    <xf numFmtId="1" fontId="40" fillId="6" borderId="1" xfId="0" applyNumberFormat="1" applyFont="1" applyFill="1" applyBorder="1" applyAlignment="1">
      <alignment horizontal="center"/>
    </xf>
    <xf numFmtId="0" fontId="0" fillId="5" borderId="0" xfId="0" applyFill="1" applyBorder="1"/>
    <xf numFmtId="0" fontId="0" fillId="14" borderId="2" xfId="0" applyFill="1" applyBorder="1"/>
    <xf numFmtId="0" fontId="41" fillId="2" borderId="1" xfId="0" applyFont="1" applyFill="1" applyBorder="1"/>
    <xf numFmtId="0" fontId="11" fillId="2" borderId="1" xfId="0" applyFont="1" applyFill="1" applyBorder="1" applyAlignment="1">
      <alignment horizontal="left" wrapText="1"/>
    </xf>
    <xf numFmtId="0" fontId="6" fillId="2" borderId="1" xfId="0" applyFont="1" applyFill="1" applyBorder="1" applyAlignment="1">
      <alignment horizontal="left" wrapText="1"/>
    </xf>
    <xf numFmtId="0" fontId="14" fillId="14" borderId="0" xfId="0" applyFont="1" applyFill="1" applyBorder="1" applyAlignment="1"/>
    <xf numFmtId="0" fontId="6" fillId="14" borderId="38" xfId="0" applyFont="1" applyFill="1" applyBorder="1"/>
    <xf numFmtId="0" fontId="6" fillId="14" borderId="39" xfId="0" applyFont="1" applyFill="1" applyBorder="1"/>
    <xf numFmtId="0" fontId="41" fillId="14" borderId="37" xfId="0" applyFont="1" applyFill="1" applyBorder="1"/>
    <xf numFmtId="1" fontId="3" fillId="0" borderId="0" xfId="0" applyNumberFormat="1" applyFont="1" applyAlignment="1">
      <alignment vertical="center"/>
    </xf>
    <xf numFmtId="1" fontId="16" fillId="8" borderId="0" xfId="0" applyNumberFormat="1" applyFont="1" applyFill="1" applyBorder="1" applyAlignment="1">
      <alignment horizontal="center"/>
    </xf>
    <xf numFmtId="0" fontId="41" fillId="14" borderId="0" xfId="0" applyFont="1" applyFill="1" applyBorder="1" applyAlignment="1">
      <alignment horizontal="left" vertical="center" wrapText="1"/>
    </xf>
    <xf numFmtId="0" fontId="41" fillId="3" borderId="1" xfId="0" applyFont="1" applyFill="1" applyBorder="1"/>
    <xf numFmtId="0" fontId="41" fillId="3" borderId="1" xfId="0" applyFont="1" applyFill="1" applyBorder="1" applyAlignment="1"/>
    <xf numFmtId="0" fontId="41" fillId="3" borderId="1" xfId="0" applyFont="1" applyFill="1" applyBorder="1" applyAlignment="1">
      <alignment horizontal="center"/>
    </xf>
    <xf numFmtId="0" fontId="9" fillId="14" borderId="0" xfId="0" applyFont="1" applyFill="1" applyBorder="1" applyAlignment="1"/>
    <xf numFmtId="0" fontId="9" fillId="5" borderId="0" xfId="0" applyFont="1" applyFill="1" applyBorder="1"/>
    <xf numFmtId="0" fontId="11" fillId="2" borderId="1" xfId="2" applyFont="1" applyFill="1" applyBorder="1" applyAlignment="1">
      <alignment horizontal="center" wrapText="1"/>
    </xf>
    <xf numFmtId="0" fontId="35" fillId="0" borderId="0" xfId="2"/>
    <xf numFmtId="0" fontId="3" fillId="0" borderId="0" xfId="2" applyFont="1"/>
    <xf numFmtId="0" fontId="35" fillId="0" borderId="0" xfId="2" applyFont="1" applyAlignment="1">
      <alignment horizontal="left" vertical="top"/>
    </xf>
    <xf numFmtId="0" fontId="35" fillId="0" borderId="15" xfId="2" applyFont="1" applyBorder="1" applyAlignment="1">
      <alignment horizontal="left" vertical="top"/>
    </xf>
    <xf numFmtId="164" fontId="6" fillId="2" borderId="1" xfId="0" applyNumberFormat="1" applyFont="1" applyFill="1" applyBorder="1"/>
    <xf numFmtId="164" fontId="41" fillId="2" borderId="1" xfId="0" applyNumberFormat="1" applyFont="1" applyFill="1" applyBorder="1"/>
    <xf numFmtId="0" fontId="9" fillId="14" borderId="0" xfId="0" applyFont="1" applyFill="1" applyBorder="1" applyAlignment="1"/>
    <xf numFmtId="0" fontId="16" fillId="13" borderId="40" xfId="0" applyFont="1" applyFill="1" applyBorder="1"/>
    <xf numFmtId="0" fontId="0" fillId="0" borderId="26" xfId="0" applyBorder="1"/>
    <xf numFmtId="0" fontId="0" fillId="13" borderId="27" xfId="0" applyFill="1" applyBorder="1"/>
    <xf numFmtId="0" fontId="0" fillId="13" borderId="26" xfId="0" applyFill="1" applyBorder="1"/>
    <xf numFmtId="0" fontId="16" fillId="14" borderId="40" xfId="0" applyFont="1" applyFill="1" applyBorder="1"/>
    <xf numFmtId="0" fontId="0" fillId="14" borderId="27" xfId="0" applyFill="1" applyBorder="1"/>
    <xf numFmtId="0" fontId="0" fillId="14" borderId="26" xfId="0" applyFill="1" applyBorder="1"/>
    <xf numFmtId="0" fontId="16" fillId="13" borderId="27" xfId="0" applyFont="1" applyFill="1" applyBorder="1"/>
    <xf numFmtId="0" fontId="16" fillId="13" borderId="26" xfId="0" applyFont="1" applyFill="1" applyBorder="1"/>
    <xf numFmtId="0" fontId="0" fillId="14" borderId="0" xfId="0" applyFill="1" applyBorder="1"/>
    <xf numFmtId="0" fontId="9" fillId="14" borderId="2" xfId="0" applyFont="1" applyFill="1" applyBorder="1"/>
    <xf numFmtId="0" fontId="0" fillId="14" borderId="4" xfId="0" applyFill="1" applyBorder="1"/>
    <xf numFmtId="0" fontId="0" fillId="14" borderId="5" xfId="0" applyFill="1" applyBorder="1"/>
    <xf numFmtId="0" fontId="9" fillId="14" borderId="3" xfId="0" applyFont="1" applyFill="1" applyBorder="1"/>
    <xf numFmtId="0" fontId="9" fillId="14" borderId="3" xfId="0" applyFont="1" applyFill="1" applyBorder="1" applyAlignment="1"/>
    <xf numFmtId="0" fontId="0" fillId="14" borderId="3" xfId="0" applyFill="1" applyBorder="1"/>
    <xf numFmtId="0" fontId="0" fillId="14" borderId="6" xfId="0" applyFill="1" applyBorder="1"/>
    <xf numFmtId="1" fontId="6" fillId="2" borderId="1" xfId="0" applyNumberFormat="1" applyFont="1" applyFill="1" applyBorder="1" applyAlignment="1">
      <alignment horizontal="center"/>
    </xf>
    <xf numFmtId="0" fontId="5" fillId="0" borderId="1" xfId="5" applyFont="1" applyBorder="1" applyAlignment="1">
      <alignment vertical="top" wrapText="1"/>
    </xf>
    <xf numFmtId="0" fontId="5" fillId="0" borderId="1" xfId="5" applyFont="1" applyBorder="1"/>
    <xf numFmtId="0" fontId="3" fillId="0" borderId="0" xfId="5"/>
    <xf numFmtId="0" fontId="3" fillId="0" borderId="1" xfId="5" applyFont="1" applyBorder="1" applyAlignment="1">
      <alignment vertical="top" wrapText="1"/>
    </xf>
    <xf numFmtId="0" fontId="3" fillId="0" borderId="1" xfId="5" applyFont="1" applyBorder="1" applyAlignment="1">
      <alignment wrapText="1"/>
    </xf>
    <xf numFmtId="0" fontId="3" fillId="0" borderId="0" xfId="5" applyAlignment="1">
      <alignment vertical="top" wrapText="1"/>
    </xf>
    <xf numFmtId="0" fontId="4" fillId="0" borderId="0" xfId="0" applyFont="1"/>
    <xf numFmtId="0" fontId="4" fillId="14" borderId="10" xfId="0" applyFont="1" applyFill="1" applyBorder="1"/>
    <xf numFmtId="166" fontId="4" fillId="14" borderId="17" xfId="0" applyNumberFormat="1" applyFont="1" applyFill="1" applyBorder="1"/>
    <xf numFmtId="0" fontId="4" fillId="14" borderId="17" xfId="0" applyFont="1" applyFill="1" applyBorder="1"/>
    <xf numFmtId="0" fontId="4" fillId="14" borderId="18" xfId="0" applyFont="1" applyFill="1" applyBorder="1"/>
    <xf numFmtId="0" fontId="4" fillId="14" borderId="19" xfId="0" applyFont="1" applyFill="1" applyBorder="1"/>
    <xf numFmtId="164" fontId="4" fillId="14" borderId="0" xfId="1" applyNumberFormat="1" applyFont="1" applyFill="1" applyBorder="1"/>
    <xf numFmtId="0" fontId="4" fillId="14" borderId="0" xfId="0" applyFont="1" applyFill="1" applyBorder="1"/>
    <xf numFmtId="0" fontId="4" fillId="14" borderId="15" xfId="0" applyFont="1" applyFill="1" applyBorder="1"/>
    <xf numFmtId="0" fontId="17" fillId="14" borderId="20" xfId="0" applyFont="1" applyFill="1" applyBorder="1"/>
    <xf numFmtId="0" fontId="16" fillId="14" borderId="21" xfId="0" applyFont="1" applyFill="1" applyBorder="1"/>
    <xf numFmtId="0" fontId="0" fillId="0" borderId="21" xfId="0" applyBorder="1"/>
    <xf numFmtId="2" fontId="17" fillId="14" borderId="21" xfId="0" applyNumberFormat="1" applyFont="1" applyFill="1" applyBorder="1"/>
    <xf numFmtId="0" fontId="17" fillId="14" borderId="21" xfId="0" applyFont="1" applyFill="1" applyBorder="1"/>
    <xf numFmtId="0" fontId="17" fillId="14" borderId="16" xfId="0" applyFont="1" applyFill="1" applyBorder="1"/>
    <xf numFmtId="0" fontId="43" fillId="0" borderId="0" xfId="6"/>
    <xf numFmtId="0" fontId="16" fillId="0" borderId="0" xfId="0" applyFont="1"/>
    <xf numFmtId="0" fontId="3" fillId="0" borderId="1" xfId="0" applyFont="1" applyBorder="1" applyAlignment="1">
      <alignment wrapText="1"/>
    </xf>
    <xf numFmtId="0" fontId="44" fillId="0" borderId="0" xfId="0" applyFont="1" applyAlignment="1">
      <alignment vertical="center"/>
    </xf>
    <xf numFmtId="0" fontId="2" fillId="0" borderId="0" xfId="3"/>
    <xf numFmtId="4" fontId="4" fillId="0" borderId="0" xfId="0" applyNumberFormat="1" applyFont="1"/>
    <xf numFmtId="164" fontId="6" fillId="2" borderId="1" xfId="0" applyNumberFormat="1" applyFont="1" applyFill="1" applyBorder="1" applyAlignment="1">
      <alignment horizontal="center"/>
    </xf>
    <xf numFmtId="0" fontId="13" fillId="7" borderId="28" xfId="0" applyFont="1" applyFill="1" applyBorder="1" applyAlignment="1">
      <alignment horizontal="center" vertical="center"/>
    </xf>
    <xf numFmtId="0" fontId="11" fillId="6" borderId="1" xfId="0" applyFont="1" applyFill="1" applyBorder="1" applyAlignment="1">
      <alignment horizontal="center"/>
    </xf>
    <xf numFmtId="0" fontId="6" fillId="14" borderId="0" xfId="0" applyFont="1" applyFill="1" applyBorder="1" applyAlignment="1"/>
    <xf numFmtId="0" fontId="0" fillId="14" borderId="0" xfId="0" applyFill="1" applyBorder="1" applyAlignment="1"/>
    <xf numFmtId="0" fontId="41" fillId="14" borderId="34" xfId="0" applyFont="1" applyFill="1" applyBorder="1" applyAlignment="1">
      <alignment horizontal="left" vertical="center" wrapText="1"/>
    </xf>
    <xf numFmtId="0" fontId="41" fillId="14" borderId="35" xfId="0" applyFont="1" applyFill="1" applyBorder="1" applyAlignment="1">
      <alignment horizontal="left" vertical="center" wrapText="1"/>
    </xf>
    <xf numFmtId="0" fontId="41" fillId="14" borderId="36" xfId="0" applyFont="1" applyFill="1" applyBorder="1" applyAlignment="1">
      <alignment horizontal="left" vertical="center" wrapText="1"/>
    </xf>
    <xf numFmtId="0" fontId="41" fillId="14" borderId="2" xfId="0" applyFont="1" applyFill="1" applyBorder="1" applyAlignment="1">
      <alignment horizontal="left" vertical="center" wrapText="1"/>
    </xf>
    <xf numFmtId="0" fontId="41" fillId="14" borderId="0" xfId="0" applyFont="1" applyFill="1" applyBorder="1" applyAlignment="1">
      <alignment horizontal="left" vertical="center" wrapText="1"/>
    </xf>
    <xf numFmtId="0" fontId="41" fillId="14" borderId="3" xfId="0" applyFont="1" applyFill="1" applyBorder="1" applyAlignment="1">
      <alignment horizontal="left" vertical="center" wrapText="1"/>
    </xf>
    <xf numFmtId="0" fontId="41" fillId="14" borderId="4" xfId="0" applyFont="1" applyFill="1" applyBorder="1" applyAlignment="1">
      <alignment horizontal="left" vertical="center" wrapText="1"/>
    </xf>
    <xf numFmtId="0" fontId="41" fillId="14" borderId="5" xfId="0" applyFont="1" applyFill="1" applyBorder="1" applyAlignment="1">
      <alignment horizontal="left" vertical="center" wrapText="1"/>
    </xf>
    <xf numFmtId="0" fontId="41" fillId="14" borderId="6" xfId="0" applyFont="1" applyFill="1" applyBorder="1" applyAlignment="1">
      <alignment horizontal="left" vertical="center" wrapText="1"/>
    </xf>
    <xf numFmtId="0" fontId="9" fillId="14" borderId="0" xfId="0" applyFont="1" applyFill="1" applyBorder="1" applyAlignment="1"/>
    <xf numFmtId="0" fontId="6" fillId="4" borderId="33"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32" xfId="0" applyFont="1" applyFill="1" applyBorder="1" applyAlignment="1">
      <alignment horizontal="left" vertical="top" wrapText="1"/>
    </xf>
    <xf numFmtId="0" fontId="6" fillId="4" borderId="30"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31" xfId="0" applyFont="1" applyFill="1" applyBorder="1" applyAlignment="1">
      <alignment horizontal="left" vertical="top" wrapText="1"/>
    </xf>
  </cellXfs>
  <cellStyles count="12">
    <cellStyle name="Hyperlink" xfId="6" builtinId="8"/>
    <cellStyle name="Normal" xfId="0" builtinId="0"/>
    <cellStyle name="Normal 2" xfId="2"/>
    <cellStyle name="Normal 2 2" xfId="4"/>
    <cellStyle name="Normal 2 2 2" xfId="11"/>
    <cellStyle name="Normal 3" xfId="3"/>
    <cellStyle name="Normal 3 2" xfId="10"/>
    <cellStyle name="Normal 4" xfId="5"/>
    <cellStyle name="Normal 5" xfId="8"/>
    <cellStyle name="Normal 6" xfId="7"/>
    <cellStyle name="Percent" xfId="1"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1755402</xdr:colOff>
      <xdr:row>23</xdr:row>
      <xdr:rowOff>11206</xdr:rowOff>
    </xdr:from>
    <xdr:to>
      <xdr:col>6</xdr:col>
      <xdr:colOff>2079252</xdr:colOff>
      <xdr:row>24</xdr:row>
      <xdr:rowOff>1681</xdr:rowOff>
    </xdr:to>
    <xdr:sp macro="" textlink="">
      <xdr:nvSpPr>
        <xdr:cNvPr id="1029" name="AutoShape 5"/>
        <xdr:cNvSpPr>
          <a:spLocks noChangeArrowheads="1"/>
        </xdr:cNvSpPr>
      </xdr:nvSpPr>
      <xdr:spPr bwMode="auto">
        <a:xfrm>
          <a:off x="5475755" y="3485030"/>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1754281</xdr:colOff>
      <xdr:row>19</xdr:row>
      <xdr:rowOff>19050</xdr:rowOff>
    </xdr:from>
    <xdr:to>
      <xdr:col>6</xdr:col>
      <xdr:colOff>2078131</xdr:colOff>
      <xdr:row>20</xdr:row>
      <xdr:rowOff>0</xdr:rowOff>
    </xdr:to>
    <xdr:sp macro="" textlink="">
      <xdr:nvSpPr>
        <xdr:cNvPr id="1030" name="AutoShape 6"/>
        <xdr:cNvSpPr>
          <a:spLocks noChangeArrowheads="1"/>
        </xdr:cNvSpPr>
      </xdr:nvSpPr>
      <xdr:spPr bwMode="auto">
        <a:xfrm>
          <a:off x="5474634" y="2730874"/>
          <a:ext cx="323850" cy="17145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1739713</xdr:colOff>
      <xdr:row>11</xdr:row>
      <xdr:rowOff>190499</xdr:rowOff>
    </xdr:from>
    <xdr:to>
      <xdr:col>6</xdr:col>
      <xdr:colOff>2063563</xdr:colOff>
      <xdr:row>15</xdr:row>
      <xdr:rowOff>11204</xdr:rowOff>
    </xdr:to>
    <xdr:sp macro="" textlink="">
      <xdr:nvSpPr>
        <xdr:cNvPr id="1031" name="AutoShape 7"/>
        <xdr:cNvSpPr>
          <a:spLocks noChangeArrowheads="1"/>
        </xdr:cNvSpPr>
      </xdr:nvSpPr>
      <xdr:spPr bwMode="auto">
        <a:xfrm>
          <a:off x="6872007" y="1725705"/>
          <a:ext cx="323850" cy="425823"/>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1743496</xdr:colOff>
      <xdr:row>30</xdr:row>
      <xdr:rowOff>201706</xdr:rowOff>
    </xdr:from>
    <xdr:to>
      <xdr:col>6</xdr:col>
      <xdr:colOff>2067346</xdr:colOff>
      <xdr:row>32</xdr:row>
      <xdr:rowOff>1681</xdr:rowOff>
    </xdr:to>
    <xdr:sp macro="" textlink="">
      <xdr:nvSpPr>
        <xdr:cNvPr id="7" name="AutoShape 5"/>
        <xdr:cNvSpPr>
          <a:spLocks noChangeArrowheads="1"/>
        </xdr:cNvSpPr>
      </xdr:nvSpPr>
      <xdr:spPr bwMode="auto">
        <a:xfrm>
          <a:off x="6248821" y="5745256"/>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1755402</xdr:colOff>
      <xdr:row>31</xdr:row>
      <xdr:rowOff>11206</xdr:rowOff>
    </xdr:from>
    <xdr:to>
      <xdr:col>6</xdr:col>
      <xdr:colOff>2079252</xdr:colOff>
      <xdr:row>32</xdr:row>
      <xdr:rowOff>1681</xdr:rowOff>
    </xdr:to>
    <xdr:sp macro="" textlink="">
      <xdr:nvSpPr>
        <xdr:cNvPr id="8" name="AutoShape 5"/>
        <xdr:cNvSpPr>
          <a:spLocks noChangeArrowheads="1"/>
        </xdr:cNvSpPr>
      </xdr:nvSpPr>
      <xdr:spPr bwMode="auto">
        <a:xfrm>
          <a:off x="6260727" y="5916706"/>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xdr:col>
      <xdr:colOff>3378200</xdr:colOff>
      <xdr:row>7</xdr:row>
      <xdr:rowOff>180183</xdr:rowOff>
    </xdr:from>
    <xdr:to>
      <xdr:col>4</xdr:col>
      <xdr:colOff>134142</xdr:colOff>
      <xdr:row>8</xdr:row>
      <xdr:rowOff>185737</xdr:rowOff>
    </xdr:to>
    <xdr:sp macro="" textlink="">
      <xdr:nvSpPr>
        <xdr:cNvPr id="9" name="AutoShape 1"/>
        <xdr:cNvSpPr>
          <a:spLocks noChangeArrowheads="1"/>
        </xdr:cNvSpPr>
      </xdr:nvSpPr>
      <xdr:spPr bwMode="auto">
        <a:xfrm>
          <a:off x="3708400" y="1691483"/>
          <a:ext cx="1607342" cy="221454"/>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2</xdr:col>
      <xdr:colOff>3378200</xdr:colOff>
      <xdr:row>8</xdr:row>
      <xdr:rowOff>185738</xdr:rowOff>
    </xdr:from>
    <xdr:to>
      <xdr:col>4</xdr:col>
      <xdr:colOff>134142</xdr:colOff>
      <xdr:row>11</xdr:row>
      <xdr:rowOff>11904</xdr:rowOff>
    </xdr:to>
    <xdr:sp macro="" textlink="">
      <xdr:nvSpPr>
        <xdr:cNvPr id="10" name="AutoShape 1"/>
        <xdr:cNvSpPr>
          <a:spLocks noChangeArrowheads="1"/>
        </xdr:cNvSpPr>
      </xdr:nvSpPr>
      <xdr:spPr bwMode="auto">
        <a:xfrm>
          <a:off x="3708400" y="1912938"/>
          <a:ext cx="1607342" cy="245266"/>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2</xdr:col>
      <xdr:colOff>3390106</xdr:colOff>
      <xdr:row>5</xdr:row>
      <xdr:rowOff>139700</xdr:rowOff>
    </xdr:from>
    <xdr:to>
      <xdr:col>4</xdr:col>
      <xdr:colOff>146048</xdr:colOff>
      <xdr:row>6</xdr:row>
      <xdr:rowOff>195260</xdr:rowOff>
    </xdr:to>
    <xdr:sp macro="" textlink="">
      <xdr:nvSpPr>
        <xdr:cNvPr id="11" name="AutoShape 1"/>
        <xdr:cNvSpPr>
          <a:spLocks noChangeArrowheads="1"/>
        </xdr:cNvSpPr>
      </xdr:nvSpPr>
      <xdr:spPr bwMode="auto">
        <a:xfrm>
          <a:off x="3720306" y="1270000"/>
          <a:ext cx="1607342" cy="233360"/>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2</xdr:col>
      <xdr:colOff>914400</xdr:colOff>
      <xdr:row>5</xdr:row>
      <xdr:rowOff>127000</xdr:rowOff>
    </xdr:from>
    <xdr:to>
      <xdr:col>2</xdr:col>
      <xdr:colOff>3140869</xdr:colOff>
      <xdr:row>7</xdr:row>
      <xdr:rowOff>7937</xdr:rowOff>
    </xdr:to>
    <xdr:sp macro="" textlink="">
      <xdr:nvSpPr>
        <xdr:cNvPr id="12" name="TextBox 11"/>
        <xdr:cNvSpPr txBox="1"/>
      </xdr:nvSpPr>
      <xdr:spPr>
        <a:xfrm>
          <a:off x="1244600" y="1257300"/>
          <a:ext cx="2226469" cy="2619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latin typeface="Arial" panose="020B0604020202020204" pitchFamily="34" charset="0"/>
              <a:cs typeface="Arial" panose="020B0604020202020204" pitchFamily="34" charset="0"/>
            </a:rPr>
            <a:t>1. Choose geography</a:t>
          </a:r>
        </a:p>
      </xdr:txBody>
    </xdr:sp>
    <xdr:clientData/>
  </xdr:twoCellAnchor>
  <xdr:twoCellAnchor>
    <xdr:from>
      <xdr:col>2</xdr:col>
      <xdr:colOff>914400</xdr:colOff>
      <xdr:row>7</xdr:row>
      <xdr:rowOff>76200</xdr:rowOff>
    </xdr:from>
    <xdr:to>
      <xdr:col>2</xdr:col>
      <xdr:colOff>3140869</xdr:colOff>
      <xdr:row>8</xdr:row>
      <xdr:rowOff>122237</xdr:rowOff>
    </xdr:to>
    <xdr:sp macro="" textlink="">
      <xdr:nvSpPr>
        <xdr:cNvPr id="13" name="TextBox 12"/>
        <xdr:cNvSpPr txBox="1"/>
      </xdr:nvSpPr>
      <xdr:spPr>
        <a:xfrm>
          <a:off x="1244600" y="1587500"/>
          <a:ext cx="2226469" cy="2619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latin typeface="Arial" panose="020B0604020202020204" pitchFamily="34" charset="0"/>
              <a:cs typeface="Arial" panose="020B0604020202020204" pitchFamily="34" charset="0"/>
            </a:rPr>
            <a:t>2. Enter number treated</a:t>
          </a:r>
        </a:p>
      </xdr:txBody>
    </xdr:sp>
    <xdr:clientData/>
  </xdr:twoCellAnchor>
  <xdr:twoCellAnchor>
    <xdr:from>
      <xdr:col>2</xdr:col>
      <xdr:colOff>876300</xdr:colOff>
      <xdr:row>8</xdr:row>
      <xdr:rowOff>177800</xdr:rowOff>
    </xdr:from>
    <xdr:to>
      <xdr:col>2</xdr:col>
      <xdr:colOff>3126582</xdr:colOff>
      <xdr:row>11</xdr:row>
      <xdr:rowOff>44453</xdr:rowOff>
    </xdr:to>
    <xdr:sp macro="" textlink="">
      <xdr:nvSpPr>
        <xdr:cNvPr id="14" name="TextBox 13"/>
        <xdr:cNvSpPr txBox="1"/>
      </xdr:nvSpPr>
      <xdr:spPr>
        <a:xfrm>
          <a:off x="1206500" y="1905000"/>
          <a:ext cx="2250282" cy="2857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latin typeface="Arial" panose="020B0604020202020204" pitchFamily="34" charset="0"/>
              <a:cs typeface="Arial" panose="020B0604020202020204" pitchFamily="34" charset="0"/>
            </a:rPr>
            <a:t>3. Choose targeting strategy</a:t>
          </a:r>
          <a:endParaRPr lang="en-GB" sz="1200" b="1">
            <a:latin typeface="Arial" panose="020B0604020202020204" pitchFamily="34" charset="0"/>
            <a:cs typeface="Arial" panose="020B0604020202020204" pitchFamily="34" charset="0"/>
          </a:endParaRPr>
        </a:p>
      </xdr:txBody>
    </xdr:sp>
    <xdr:clientData/>
  </xdr:twoCellAnchor>
  <xdr:twoCellAnchor editAs="oneCell">
    <xdr:from>
      <xdr:col>1</xdr:col>
      <xdr:colOff>146049</xdr:colOff>
      <xdr:row>40</xdr:row>
      <xdr:rowOff>47625</xdr:rowOff>
    </xdr:from>
    <xdr:to>
      <xdr:col>3</xdr:col>
      <xdr:colOff>764378</xdr:colOff>
      <xdr:row>46</xdr:row>
      <xdr:rowOff>158358</xdr:rowOff>
    </xdr:to>
    <xdr:pic>
      <xdr:nvPicPr>
        <xdr:cNvPr id="15"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112" y="7643813"/>
          <a:ext cx="4821235" cy="932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40</xdr:row>
      <xdr:rowOff>178594</xdr:rowOff>
    </xdr:from>
    <xdr:to>
      <xdr:col>10</xdr:col>
      <xdr:colOff>11906</xdr:colOff>
      <xdr:row>46</xdr:row>
      <xdr:rowOff>119063</xdr:rowOff>
    </xdr:to>
    <xdr:sp macro="" textlink="">
      <xdr:nvSpPr>
        <xdr:cNvPr id="16" name="TextBox 15"/>
        <xdr:cNvSpPr txBox="1"/>
      </xdr:nvSpPr>
      <xdr:spPr>
        <a:xfrm>
          <a:off x="5429250" y="7774782"/>
          <a:ext cx="8751094"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Where do I get more</a:t>
          </a:r>
          <a:r>
            <a:rPr lang="en-GB" sz="1200" b="1" baseline="0">
              <a:solidFill>
                <a:schemeClr val="dk1"/>
              </a:solidFill>
              <a:effectLst/>
              <a:latin typeface="Arial" panose="020B0604020202020204" pitchFamily="34" charset="0"/>
              <a:ea typeface="+mn-ea"/>
              <a:cs typeface="Arial" panose="020B0604020202020204" pitchFamily="34" charset="0"/>
            </a:rPr>
            <a:t> information?</a:t>
          </a:r>
          <a:endParaRPr lang="en-GB" sz="12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The "Notes</a:t>
          </a:r>
          <a:r>
            <a:rPr lang="en-GB" sz="1200" baseline="0">
              <a:solidFill>
                <a:schemeClr val="dk1"/>
              </a:solidFill>
              <a:effectLst/>
              <a:latin typeface="Arial" panose="020B0604020202020204" pitchFamily="34" charset="0"/>
              <a:ea typeface="+mn-ea"/>
              <a:cs typeface="Arial" panose="020B0604020202020204" pitchFamily="34" charset="0"/>
            </a:rPr>
            <a:t>" tab describes the purpose of each worksheet.</a:t>
          </a:r>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For more details, including a commentary, user guide and technical  report</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please see: </a:t>
          </a:r>
          <a:r>
            <a:rPr lang="en-GB" sz="12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http://www.scotpho.org.uk/</a:t>
          </a:r>
          <a:r>
            <a:rPr lang="en-GB" sz="1200">
              <a:solidFill>
                <a:schemeClr val="dk1"/>
              </a:solidFill>
              <a:effectLst/>
              <a:latin typeface="Arial" panose="020B0604020202020204" pitchFamily="34" charset="0"/>
              <a:ea typeface="+mn-ea"/>
              <a:cs typeface="Arial" panose="020B0604020202020204" pitchFamily="34" charset="0"/>
            </a:rPr>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scotpho.org.uk/downloads/scotphoreports/scotpho071009_measuringinequalities_rep.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5"/>
  <sheetViews>
    <sheetView tabSelected="1" topLeftCell="A2" zoomScale="80" zoomScaleNormal="80" workbookViewId="0">
      <selection activeCell="I8" sqref="I8"/>
    </sheetView>
  </sheetViews>
  <sheetFormatPr defaultRowHeight="12.75" x14ac:dyDescent="0.2"/>
  <cols>
    <col min="1" max="1" width="1.7109375" customWidth="1"/>
    <col min="2" max="2" width="3.28515625" customWidth="1"/>
    <col min="3" max="3" width="59.85546875" customWidth="1"/>
    <col min="4" max="4" width="12.85546875" customWidth="1"/>
    <col min="5" max="5" width="2.28515625" customWidth="1"/>
    <col min="6" max="6" width="1.42578125" customWidth="1"/>
    <col min="7" max="7" width="60.140625" customWidth="1"/>
    <col min="8" max="8" width="29.42578125" customWidth="1"/>
    <col min="9" max="10" width="20.7109375" customWidth="1"/>
    <col min="11" max="11" width="3" customWidth="1"/>
    <col min="12" max="12" width="3.140625" customWidth="1"/>
    <col min="20" max="26" width="9.140625" customWidth="1"/>
  </cols>
  <sheetData>
    <row r="1" spans="1:29" ht="5.25" customHeight="1" thickBot="1" x14ac:dyDescent="0.25">
      <c r="A1" s="8"/>
      <c r="B1" s="8"/>
      <c r="C1" s="8"/>
      <c r="D1" s="8"/>
      <c r="E1" s="8"/>
      <c r="F1" s="8"/>
      <c r="G1" s="8"/>
      <c r="H1" s="8"/>
      <c r="I1" s="8"/>
      <c r="J1" s="8"/>
      <c r="K1" s="8"/>
      <c r="L1" s="8"/>
      <c r="M1" s="8"/>
      <c r="N1" s="8"/>
      <c r="O1" s="8"/>
      <c r="P1" s="8"/>
      <c r="Q1" s="8"/>
      <c r="R1" s="8"/>
      <c r="S1" s="8"/>
    </row>
    <row r="2" spans="1:29" ht="27.75" customHeight="1" thickTop="1" thickBot="1" x14ac:dyDescent="0.25">
      <c r="A2" s="21"/>
      <c r="B2" s="19"/>
      <c r="C2" s="316" t="s">
        <v>240</v>
      </c>
      <c r="D2" s="316"/>
      <c r="E2" s="316"/>
      <c r="F2" s="316"/>
      <c r="G2" s="316"/>
      <c r="H2" s="316"/>
      <c r="I2" s="316"/>
      <c r="J2" s="316"/>
      <c r="K2" s="20"/>
      <c r="L2" s="8"/>
      <c r="M2" s="8"/>
      <c r="N2" s="8"/>
      <c r="O2" s="8"/>
      <c r="P2" s="8"/>
      <c r="Q2" s="8"/>
      <c r="R2" s="8"/>
      <c r="S2" s="8"/>
    </row>
    <row r="3" spans="1:29" ht="21" customHeight="1" thickTop="1" x14ac:dyDescent="0.2">
      <c r="A3" s="245"/>
      <c r="B3" s="246"/>
      <c r="C3" s="320" t="s">
        <v>252</v>
      </c>
      <c r="D3" s="321"/>
      <c r="E3" s="321"/>
      <c r="F3" s="321"/>
      <c r="G3" s="321"/>
      <c r="H3" s="321"/>
      <c r="I3" s="321"/>
      <c r="J3" s="322"/>
      <c r="K3" s="18"/>
      <c r="L3" s="8"/>
      <c r="M3" s="8"/>
      <c r="N3" s="8"/>
      <c r="O3" s="8"/>
      <c r="P3" s="8"/>
      <c r="Q3" s="8"/>
      <c r="R3" s="8"/>
      <c r="S3" s="8"/>
    </row>
    <row r="4" spans="1:29" ht="21" customHeight="1" x14ac:dyDescent="0.2">
      <c r="A4" s="8"/>
      <c r="B4" s="246"/>
      <c r="C4" s="323"/>
      <c r="D4" s="324"/>
      <c r="E4" s="324"/>
      <c r="F4" s="324"/>
      <c r="G4" s="324"/>
      <c r="H4" s="324"/>
      <c r="I4" s="324"/>
      <c r="J4" s="325"/>
      <c r="K4" s="18"/>
      <c r="L4" s="8"/>
      <c r="M4" s="8"/>
      <c r="N4" s="8"/>
      <c r="O4" s="8"/>
      <c r="P4" s="8"/>
      <c r="Q4" s="8"/>
      <c r="R4" s="8"/>
      <c r="S4" s="8"/>
    </row>
    <row r="5" spans="1:29" ht="14.25" customHeight="1" thickBot="1" x14ac:dyDescent="0.25">
      <c r="A5" s="8"/>
      <c r="B5" s="246"/>
      <c r="C5" s="326"/>
      <c r="D5" s="327"/>
      <c r="E5" s="327"/>
      <c r="F5" s="327"/>
      <c r="G5" s="327"/>
      <c r="H5" s="327"/>
      <c r="I5" s="327"/>
      <c r="J5" s="328"/>
      <c r="K5" s="18"/>
      <c r="L5" s="8"/>
      <c r="M5" s="8"/>
      <c r="N5" s="8"/>
      <c r="O5" s="8"/>
      <c r="P5" s="8"/>
      <c r="Q5" s="8"/>
      <c r="R5" s="8"/>
      <c r="S5" s="8"/>
    </row>
    <row r="6" spans="1:29" ht="14.25" customHeight="1" thickTop="1" x14ac:dyDescent="0.2">
      <c r="A6" s="8"/>
      <c r="B6" s="246"/>
      <c r="C6" s="256"/>
      <c r="D6" s="256"/>
      <c r="E6" s="256"/>
      <c r="F6" s="256"/>
      <c r="G6" s="256"/>
      <c r="H6" s="256"/>
      <c r="I6" s="256"/>
      <c r="J6" s="256"/>
      <c r="K6" s="18"/>
      <c r="L6" s="8"/>
      <c r="M6" s="8"/>
      <c r="N6" s="8"/>
      <c r="O6" s="8"/>
      <c r="P6" s="8"/>
      <c r="Q6" s="8"/>
      <c r="R6" s="8"/>
      <c r="S6" s="8"/>
    </row>
    <row r="7" spans="1:29" ht="15.75" x14ac:dyDescent="0.25">
      <c r="A7" s="8"/>
      <c r="B7" s="17"/>
      <c r="C7" s="13"/>
      <c r="D7" s="13"/>
      <c r="E7" s="13"/>
      <c r="F7" s="14"/>
      <c r="G7" s="257" t="s">
        <v>254</v>
      </c>
      <c r="H7" s="258" t="s">
        <v>91</v>
      </c>
      <c r="I7" s="232"/>
      <c r="J7" s="232"/>
      <c r="K7" s="18"/>
      <c r="L7" s="8"/>
      <c r="M7" s="8"/>
      <c r="N7" s="8"/>
      <c r="O7" s="8"/>
      <c r="P7" s="8"/>
      <c r="Q7" s="8"/>
      <c r="R7" s="8"/>
      <c r="S7" s="8"/>
      <c r="Y7" s="263" t="s">
        <v>262</v>
      </c>
      <c r="AC7" s="313" t="s">
        <v>91</v>
      </c>
    </row>
    <row r="8" spans="1:29" ht="17.25" customHeight="1" x14ac:dyDescent="0.3">
      <c r="A8" s="8"/>
      <c r="B8" s="17"/>
      <c r="C8" s="15"/>
      <c r="D8" s="13"/>
      <c r="E8" s="13"/>
      <c r="F8" s="14"/>
      <c r="G8" s="2" t="s">
        <v>0</v>
      </c>
      <c r="H8" s="2" t="s">
        <v>253</v>
      </c>
      <c r="I8" s="232"/>
      <c r="J8" s="233"/>
      <c r="K8" s="18"/>
      <c r="L8" s="8"/>
      <c r="M8" s="8"/>
      <c r="N8" s="8"/>
      <c r="O8" s="8"/>
      <c r="P8" s="8"/>
      <c r="Q8" s="8"/>
      <c r="R8" s="8"/>
      <c r="S8" s="8"/>
      <c r="Y8" s="263" t="s">
        <v>80</v>
      </c>
      <c r="AC8" s="313" t="s">
        <v>92</v>
      </c>
    </row>
    <row r="9" spans="1:29" ht="17.25" customHeight="1" x14ac:dyDescent="0.3">
      <c r="A9" s="8"/>
      <c r="B9" s="17"/>
      <c r="C9" s="15"/>
      <c r="D9" s="13"/>
      <c r="E9" s="13"/>
      <c r="F9" s="14"/>
      <c r="G9" s="257" t="s">
        <v>241</v>
      </c>
      <c r="H9" s="259">
        <v>0</v>
      </c>
      <c r="I9" s="234" t="str">
        <f>IF(H9&gt;D24,"Too high - please check &amp; re-enter","")</f>
        <v/>
      </c>
      <c r="J9" s="233"/>
      <c r="K9" s="18"/>
      <c r="L9" s="8"/>
      <c r="M9" s="8"/>
      <c r="N9" s="8"/>
      <c r="O9" s="8"/>
      <c r="P9" s="8"/>
      <c r="Q9" s="8"/>
      <c r="R9" s="8"/>
      <c r="S9" s="8"/>
      <c r="Y9" s="263" t="s">
        <v>81</v>
      </c>
      <c r="AC9" s="313" t="s">
        <v>117</v>
      </c>
    </row>
    <row r="10" spans="1:29" ht="15" hidden="1" customHeight="1" x14ac:dyDescent="0.25">
      <c r="A10" s="8"/>
      <c r="B10" s="17"/>
      <c r="C10" s="13"/>
      <c r="D10" s="13"/>
      <c r="E10" s="13"/>
      <c r="F10" s="14"/>
      <c r="G10" s="2" t="s">
        <v>183</v>
      </c>
      <c r="H10" s="238">
        <v>0</v>
      </c>
      <c r="I10" s="232"/>
      <c r="J10" s="233"/>
      <c r="K10" s="18"/>
      <c r="L10" s="8"/>
      <c r="M10" s="8"/>
      <c r="N10" s="8"/>
      <c r="O10" s="8"/>
      <c r="P10" s="8"/>
      <c r="Q10" s="8"/>
      <c r="R10" s="8"/>
      <c r="S10" s="8"/>
      <c r="Y10" s="263" t="s">
        <v>82</v>
      </c>
      <c r="AC10" s="313" t="s">
        <v>121</v>
      </c>
    </row>
    <row r="11" spans="1:29" ht="15.75" x14ac:dyDescent="0.25">
      <c r="A11" s="8"/>
      <c r="B11" s="17"/>
      <c r="C11" s="13"/>
      <c r="D11" s="13"/>
      <c r="E11" s="13"/>
      <c r="F11" s="14"/>
      <c r="G11" s="257" t="s">
        <v>1</v>
      </c>
      <c r="H11" s="257" t="s">
        <v>255</v>
      </c>
      <c r="I11" s="318" t="str">
        <f>IF(H11="Even distribution","Interventions are divided evenly across all quintiles",IF(H11="Targeting to Q1","Interventions are targeted at Q1 only",IF(H11="Targeting to Q1 &amp; Q2","Interventions are targeted to Q1 &amp; Q2",IF(H11="Proportionate to need","Interventions target the pop. distribution"))))</f>
        <v>Interventions target the pop. distribution</v>
      </c>
      <c r="J11" s="319"/>
      <c r="K11" s="18"/>
      <c r="L11" s="8"/>
      <c r="M11" s="8"/>
      <c r="N11" s="8"/>
      <c r="O11" s="8"/>
      <c r="P11" s="8"/>
      <c r="Q11" s="8"/>
      <c r="R11" s="8"/>
      <c r="S11" s="8"/>
      <c r="Y11" s="263" t="s">
        <v>83</v>
      </c>
      <c r="AC11" s="313" t="s">
        <v>121</v>
      </c>
    </row>
    <row r="12" spans="1:29" ht="15" x14ac:dyDescent="0.2">
      <c r="A12" s="8"/>
      <c r="B12" s="17"/>
      <c r="C12" s="13"/>
      <c r="D12" s="13"/>
      <c r="E12" s="13"/>
      <c r="F12" s="14"/>
      <c r="G12" s="2" t="s">
        <v>239</v>
      </c>
      <c r="H12" s="238">
        <f>SUM(D35*H9)/1000000</f>
        <v>0</v>
      </c>
      <c r="I12" s="232"/>
      <c r="J12" s="233"/>
      <c r="K12" s="18"/>
      <c r="L12" s="8"/>
      <c r="M12" s="8"/>
      <c r="N12" s="8"/>
      <c r="O12" s="8"/>
      <c r="P12" s="8"/>
      <c r="Q12" s="8"/>
      <c r="R12" s="8"/>
      <c r="S12" s="8"/>
      <c r="Y12" s="263" t="s">
        <v>84</v>
      </c>
    </row>
    <row r="13" spans="1:29" ht="15" x14ac:dyDescent="0.2">
      <c r="A13" s="8"/>
      <c r="B13" s="17"/>
      <c r="C13" s="13"/>
      <c r="D13" s="13"/>
      <c r="E13" s="13"/>
      <c r="F13" s="14"/>
      <c r="H13" s="5"/>
      <c r="I13" s="5"/>
      <c r="J13" s="5"/>
      <c r="K13" s="18"/>
      <c r="L13" s="8"/>
      <c r="M13" s="8"/>
      <c r="N13" s="8"/>
      <c r="O13" s="8"/>
      <c r="P13" s="8"/>
      <c r="Q13" s="8"/>
      <c r="R13" s="8"/>
      <c r="S13" s="8"/>
      <c r="Y13" s="263" t="s">
        <v>85</v>
      </c>
    </row>
    <row r="14" spans="1:29" s="4" customFormat="1" ht="10.5" customHeight="1" x14ac:dyDescent="0.2">
      <c r="A14" s="8"/>
      <c r="B14" s="17"/>
      <c r="C14" s="13"/>
      <c r="D14" s="13"/>
      <c r="E14" s="13"/>
      <c r="F14" s="14"/>
      <c r="G14" s="5"/>
      <c r="H14" s="5"/>
      <c r="I14" s="6"/>
      <c r="J14" s="7"/>
      <c r="K14" s="18"/>
      <c r="L14" s="8"/>
      <c r="M14" s="8"/>
      <c r="N14" s="8"/>
      <c r="O14" s="8"/>
      <c r="P14" s="8"/>
      <c r="Q14" s="8"/>
      <c r="R14" s="8"/>
      <c r="S14" s="8"/>
      <c r="Y14" s="263" t="s">
        <v>86</v>
      </c>
    </row>
    <row r="15" spans="1:29" ht="6.75" customHeight="1" x14ac:dyDescent="0.2">
      <c r="A15" s="8"/>
      <c r="B15" s="17"/>
      <c r="C15" s="13"/>
      <c r="D15" s="14"/>
      <c r="E15" s="14"/>
      <c r="F15" s="14"/>
      <c r="G15" s="14"/>
      <c r="H15" s="14"/>
      <c r="I15" s="14"/>
      <c r="J15" s="13"/>
      <c r="K15" s="18"/>
      <c r="L15" s="8"/>
      <c r="M15" s="8"/>
      <c r="N15" s="8"/>
      <c r="O15" s="8"/>
      <c r="P15" s="8"/>
      <c r="Q15" s="8"/>
      <c r="R15" s="8"/>
      <c r="S15" s="8"/>
      <c r="Y15" s="263" t="s">
        <v>87</v>
      </c>
    </row>
    <row r="16" spans="1:29" ht="15" x14ac:dyDescent="0.2">
      <c r="A16" s="8"/>
      <c r="B16" s="17"/>
      <c r="C16" s="317" t="s">
        <v>261</v>
      </c>
      <c r="D16" s="317"/>
      <c r="E16" s="11"/>
      <c r="F16" s="16"/>
      <c r="G16" s="10" t="s">
        <v>6</v>
      </c>
      <c r="H16" s="3" t="s">
        <v>7</v>
      </c>
      <c r="I16" s="3" t="s">
        <v>4</v>
      </c>
      <c r="J16" s="3" t="s">
        <v>5</v>
      </c>
      <c r="K16" s="18"/>
      <c r="L16" s="8"/>
      <c r="M16" s="8"/>
      <c r="N16" s="8"/>
      <c r="O16" s="8"/>
      <c r="P16" s="8"/>
      <c r="Q16" s="8"/>
      <c r="R16" s="8"/>
      <c r="S16" s="8"/>
      <c r="Y16" s="263" t="s">
        <v>88</v>
      </c>
    </row>
    <row r="17" spans="1:25" ht="15" x14ac:dyDescent="0.2">
      <c r="A17" s="8"/>
      <c r="B17" s="17"/>
      <c r="C17" s="207" t="s">
        <v>214</v>
      </c>
      <c r="D17" s="230">
        <f>Calculations!C1</f>
        <v>2012</v>
      </c>
      <c r="E17" s="11"/>
      <c r="F17" s="16"/>
      <c r="G17" s="10"/>
      <c r="H17" s="3"/>
      <c r="I17" s="3"/>
      <c r="J17" s="3"/>
      <c r="K17" s="18"/>
      <c r="L17" s="8"/>
      <c r="M17" s="8"/>
      <c r="N17" s="8"/>
      <c r="O17" s="8"/>
      <c r="P17" s="8"/>
      <c r="Q17" s="8"/>
      <c r="R17" s="8"/>
      <c r="S17" s="8"/>
      <c r="Y17" s="263" t="s">
        <v>89</v>
      </c>
    </row>
    <row r="18" spans="1:25" ht="15" x14ac:dyDescent="0.2">
      <c r="A18" s="8"/>
      <c r="B18" s="17"/>
      <c r="C18" s="207" t="s">
        <v>223</v>
      </c>
      <c r="D18" s="230" t="s">
        <v>227</v>
      </c>
      <c r="E18" s="11"/>
      <c r="F18" s="16"/>
      <c r="G18" s="1" t="s">
        <v>2</v>
      </c>
      <c r="H18" s="175">
        <f>Calculations!S86+Calculations!S107+Calculations!S129+Calculations!S150+Calculations!S172+Calculations!S193+Calculations!S215+Calculations!S236+Calculations!S258+Calculations!S279</f>
        <v>0</v>
      </c>
      <c r="I18" s="175">
        <f>Calculations!Y86+Calculations!Y107+Calculations!Y129+Calculations!Y150+Calculations!Y172+Calculations!Y193+Calculations!Y215+Calculations!Y236+Calculations!Y258+Calculations!Y279</f>
        <v>0</v>
      </c>
      <c r="J18" s="175">
        <f>Calculations!AB86+Calculations!AB107+Calculations!AB129+Calculations!AB150+Calculations!AB172+Calculations!AB193+Calculations!AB215+Calculations!AB236+Calculations!AB258+Calculations!AB279</f>
        <v>0</v>
      </c>
      <c r="K18" s="18"/>
      <c r="L18" s="8"/>
      <c r="M18" s="8"/>
      <c r="N18" s="8"/>
      <c r="O18" s="8"/>
      <c r="P18" s="8"/>
      <c r="Q18" s="8"/>
      <c r="R18" s="8"/>
      <c r="S18" s="8"/>
      <c r="Y18" s="263" t="s">
        <v>90</v>
      </c>
    </row>
    <row r="19" spans="1:25" ht="15.75" x14ac:dyDescent="0.25">
      <c r="A19" s="8"/>
      <c r="B19" s="17"/>
      <c r="C19" s="235" t="s">
        <v>258</v>
      </c>
      <c r="D19" s="236">
        <f>HLOOKUP('III Tool Overview'!$H$7,Baseline_Data_2012!$B$2:$AV$277,Baseline_Data_2012!AW271,FALSE)</f>
        <v>3882.3766761775032</v>
      </c>
      <c r="E19" s="12"/>
      <c r="F19" s="14"/>
      <c r="G19" s="1" t="s">
        <v>247</v>
      </c>
      <c r="H19" s="175">
        <f>Calculations!AE86+Calculations!AE107+Calculations!AE129+Calculations!AE150+Calculations!AE172+Calculations!AE193+Calculations!AE215+Calculations!AE236+Calculations!AE258+Calculations!AE279</f>
        <v>0</v>
      </c>
      <c r="I19" s="175">
        <f>Calculations!AK86+Calculations!AK107+Calculations!AK129+Calculations!AK150+Calculations!AK172+Calculations!AK193+Calculations!AK215+Calculations!AK236+Calculations!AK258+Calculations!AK279</f>
        <v>0</v>
      </c>
      <c r="J19" s="175">
        <f>Calculations!AN86+Calculations!AN107+Calculations!AN129+Calculations!AN150+Calculations!AN172+Calculations!AN193+Calculations!AN215+Calculations!AN236+Calculations!AN258+Calculations!AN279</f>
        <v>0</v>
      </c>
      <c r="K19" s="18"/>
      <c r="L19" s="8"/>
      <c r="M19" s="8"/>
      <c r="N19" s="8"/>
      <c r="O19" s="8"/>
      <c r="P19" s="8"/>
      <c r="Q19" s="8"/>
      <c r="R19" s="8"/>
      <c r="S19" s="8"/>
      <c r="Y19" s="263" t="s">
        <v>91</v>
      </c>
    </row>
    <row r="20" spans="1:25" ht="15" x14ac:dyDescent="0.2">
      <c r="A20" s="8"/>
      <c r="B20" s="17"/>
      <c r="C20" s="209" t="s">
        <v>215</v>
      </c>
      <c r="D20" s="237">
        <f>HLOOKUP('III Tool Overview'!$H$7,Baseline_Data_2012!$B$2:$AV$277,Baseline_Data_2012!AW272,FALSE)</f>
        <v>0</v>
      </c>
      <c r="E20" s="12"/>
      <c r="F20" s="14"/>
      <c r="G20" s="206"/>
      <c r="H20" s="227"/>
      <c r="I20" s="227"/>
      <c r="J20" s="227"/>
      <c r="K20" s="18"/>
      <c r="L20" s="8"/>
      <c r="M20" s="8"/>
      <c r="N20" s="8"/>
      <c r="O20" s="8"/>
      <c r="P20" s="8"/>
      <c r="Q20" s="8"/>
      <c r="R20" s="8"/>
      <c r="S20" s="8"/>
      <c r="Y20" s="263" t="s">
        <v>92</v>
      </c>
    </row>
    <row r="21" spans="1:25" ht="15" x14ac:dyDescent="0.2">
      <c r="A21" s="8"/>
      <c r="B21" s="17"/>
      <c r="C21" s="209" t="s">
        <v>216</v>
      </c>
      <c r="D21" s="237">
        <f>HLOOKUP('III Tool Overview'!$H$7,Baseline_Data_2012!$B$2:$AV$277,Baseline_Data_2012!AW273,FALSE)</f>
        <v>724.1030040260415</v>
      </c>
      <c r="E21" s="12"/>
      <c r="F21" s="14"/>
      <c r="G21" s="262" t="s">
        <v>292</v>
      </c>
      <c r="H21" s="287" t="s">
        <v>7</v>
      </c>
      <c r="I21" s="287" t="s">
        <v>4</v>
      </c>
      <c r="J21" s="287" t="s">
        <v>5</v>
      </c>
      <c r="K21" s="18"/>
      <c r="L21" s="8"/>
      <c r="M21" s="8"/>
      <c r="N21" s="8"/>
      <c r="O21" s="8"/>
      <c r="P21" s="8"/>
      <c r="Q21" s="8"/>
      <c r="R21" s="8"/>
      <c r="S21" s="8"/>
      <c r="Y21" s="263" t="s">
        <v>93</v>
      </c>
    </row>
    <row r="22" spans="1:25" ht="15" x14ac:dyDescent="0.2">
      <c r="A22" s="8"/>
      <c r="B22" s="17"/>
      <c r="E22" s="12"/>
      <c r="F22" s="14"/>
      <c r="G22" s="1" t="s">
        <v>2</v>
      </c>
      <c r="H22" s="175">
        <f>Calculations!S86+Calculations!S107+Calculations!S129+Calculations!S150</f>
        <v>0</v>
      </c>
      <c r="I22" s="175">
        <f>Calculations!Y86+Calculations!Y107+Calculations!Y129+Calculations!Y150</f>
        <v>0</v>
      </c>
      <c r="J22" s="175">
        <f>Calculations!AB86+Calculations!AB107+Calculations!AB129+Calculations!AB150</f>
        <v>0</v>
      </c>
      <c r="K22" s="18"/>
      <c r="L22" s="8"/>
      <c r="M22" s="8"/>
      <c r="N22" s="8"/>
      <c r="O22" s="8"/>
      <c r="P22" s="8"/>
      <c r="Q22" s="8"/>
      <c r="R22" s="8"/>
      <c r="S22" s="8"/>
      <c r="Y22" s="263" t="s">
        <v>94</v>
      </c>
    </row>
    <row r="23" spans="1:25" ht="15" x14ac:dyDescent="0.2">
      <c r="A23" s="8"/>
      <c r="B23" s="17"/>
      <c r="C23" s="9"/>
      <c r="D23" s="231"/>
      <c r="E23" s="12"/>
      <c r="F23" s="14"/>
      <c r="G23" s="1" t="s">
        <v>247</v>
      </c>
      <c r="H23" s="175">
        <f>Calculations!AE86+Calculations!AE107+Calculations!AE129+Calculations!AE150</f>
        <v>0</v>
      </c>
      <c r="I23" s="175">
        <f>Calculations!AK86+Calculations!AK107+Calculations!AK129+Calculations!AK150</f>
        <v>0</v>
      </c>
      <c r="J23" s="175">
        <f>Calculations!AN86+Calculations!AN107+Calculations!AN129+Calculations!AN150</f>
        <v>0</v>
      </c>
      <c r="K23" s="18"/>
      <c r="L23" s="8"/>
      <c r="M23" s="8"/>
      <c r="N23" s="8"/>
      <c r="O23" s="8"/>
      <c r="P23" s="8"/>
      <c r="Q23" s="8"/>
      <c r="R23" s="8"/>
      <c r="S23" s="8"/>
      <c r="Y23" s="264" t="s">
        <v>95</v>
      </c>
    </row>
    <row r="24" spans="1:25" ht="15" customHeight="1" x14ac:dyDescent="0.25">
      <c r="A24" s="8"/>
      <c r="B24" s="17"/>
      <c r="C24" s="243" t="s">
        <v>250</v>
      </c>
      <c r="D24" s="244">
        <f>HLOOKUP('III Tool Overview'!$H$7,Baseline_Data_2012!$B$2:$AV$277,Baseline_Data_2012!AW275,FALSE)</f>
        <v>1514.1269037092263</v>
      </c>
      <c r="E24" s="12"/>
      <c r="F24" s="14"/>
      <c r="G24" s="14"/>
      <c r="H24" s="14"/>
      <c r="I24" s="14"/>
      <c r="J24" s="13"/>
      <c r="K24" s="18"/>
      <c r="L24" s="8"/>
      <c r="M24" s="8"/>
      <c r="N24" s="8"/>
      <c r="O24" s="8"/>
      <c r="P24" s="8"/>
      <c r="Q24" s="8"/>
      <c r="R24" s="8"/>
      <c r="S24" s="8"/>
      <c r="Y24" s="265" t="s">
        <v>96</v>
      </c>
    </row>
    <row r="25" spans="1:25" ht="15" x14ac:dyDescent="0.2">
      <c r="A25" s="8"/>
      <c r="B25" s="17"/>
      <c r="C25" s="240" t="s">
        <v>215</v>
      </c>
      <c r="D25" s="239">
        <f>HLOOKUP('III Tool Overview'!$H$7,Baseline_Data_2012!$B$2:$AV$277,Baseline_Data_2012!AW276,FALSE)</f>
        <v>0</v>
      </c>
      <c r="E25" s="12"/>
      <c r="F25" s="14"/>
      <c r="G25" s="10" t="s">
        <v>3</v>
      </c>
      <c r="H25" s="3" t="s">
        <v>7</v>
      </c>
      <c r="I25" s="3" t="s">
        <v>4</v>
      </c>
      <c r="J25" s="3" t="s">
        <v>5</v>
      </c>
      <c r="K25" s="18"/>
      <c r="L25" s="8"/>
      <c r="M25" s="8"/>
      <c r="N25" s="8"/>
      <c r="O25" s="8"/>
      <c r="P25" s="8"/>
      <c r="Q25" s="8"/>
      <c r="R25" s="8"/>
      <c r="S25" s="8"/>
      <c r="Y25" s="265" t="s">
        <v>97</v>
      </c>
    </row>
    <row r="26" spans="1:25" ht="15" x14ac:dyDescent="0.2">
      <c r="A26" s="8"/>
      <c r="B26" s="17"/>
      <c r="C26" s="240" t="s">
        <v>216</v>
      </c>
      <c r="D26" s="239">
        <f>HLOOKUP('III Tool Overview'!$H$7,Baseline_Data_2012!$B$2:$AV$277,Baseline_Data_2012!AW277,FALSE)</f>
        <v>282.4001715701562</v>
      </c>
      <c r="E26" s="12"/>
      <c r="F26" s="14"/>
      <c r="G26" s="1" t="s">
        <v>224</v>
      </c>
      <c r="H26" s="267">
        <f>RII!H20</f>
        <v>-0.95326558611195333</v>
      </c>
      <c r="I26" s="267">
        <f>RII!H39</f>
        <v>-1.0489684557451975</v>
      </c>
      <c r="J26" s="267">
        <f>RII!H58</f>
        <v>-1.1382732612554285</v>
      </c>
      <c r="K26" s="18"/>
      <c r="L26" s="8"/>
      <c r="M26" s="8"/>
      <c r="N26" s="8"/>
      <c r="O26" s="8"/>
      <c r="P26" s="8"/>
      <c r="Q26" s="8"/>
      <c r="R26" s="8"/>
      <c r="S26" s="8"/>
      <c r="Y26" s="265" t="s">
        <v>98</v>
      </c>
    </row>
    <row r="27" spans="1:25" ht="15" x14ac:dyDescent="0.2">
      <c r="A27" s="8"/>
      <c r="B27" s="17"/>
      <c r="E27" s="12"/>
      <c r="F27" s="14"/>
      <c r="G27" s="1" t="s">
        <v>225</v>
      </c>
      <c r="H27" s="267">
        <f>RII!S20</f>
        <v>-0.95326558611195333</v>
      </c>
      <c r="I27" s="267">
        <f>RII!S39</f>
        <v>-1.0489684557451975</v>
      </c>
      <c r="J27" s="267">
        <f>RII!S58</f>
        <v>-1.1382732612554285</v>
      </c>
      <c r="K27" s="18"/>
      <c r="L27" s="8"/>
      <c r="M27" s="8"/>
      <c r="N27" s="8"/>
      <c r="O27" s="8"/>
      <c r="P27" s="8"/>
      <c r="Q27" s="8"/>
      <c r="R27" s="8"/>
      <c r="S27" s="8"/>
      <c r="Y27" s="265" t="s">
        <v>99</v>
      </c>
    </row>
    <row r="28" spans="1:25" ht="15.75" x14ac:dyDescent="0.25">
      <c r="A28" s="8"/>
      <c r="B28" s="17"/>
      <c r="C28" s="241" t="s">
        <v>291</v>
      </c>
      <c r="D28" s="236">
        <f>HLOOKUP('III Tool Overview'!$H$7,Baseline_Data_2012!$B$2:$AW$284,Baseline_Data_2012!AW281,FALSE)</f>
        <v>5624</v>
      </c>
      <c r="E28" s="12"/>
      <c r="F28" s="14"/>
      <c r="G28" s="247" t="s">
        <v>226</v>
      </c>
      <c r="H28" s="268">
        <f>H27-H26</f>
        <v>0</v>
      </c>
      <c r="I28" s="268">
        <f t="shared" ref="I28:J28" si="0">I27-I26</f>
        <v>0</v>
      </c>
      <c r="J28" s="268">
        <f t="shared" si="0"/>
        <v>0</v>
      </c>
      <c r="K28" s="18"/>
      <c r="L28" s="8"/>
      <c r="M28" s="8"/>
      <c r="N28" s="8"/>
      <c r="O28" s="8"/>
      <c r="P28" s="8"/>
      <c r="Q28" s="8"/>
      <c r="R28" s="8"/>
      <c r="S28" s="8"/>
      <c r="Y28" s="265" t="s">
        <v>100</v>
      </c>
    </row>
    <row r="29" spans="1:25" ht="15" x14ac:dyDescent="0.2">
      <c r="A29" s="8"/>
      <c r="B29" s="17"/>
      <c r="C29" s="209" t="s">
        <v>215</v>
      </c>
      <c r="D29" s="237">
        <f>HLOOKUP('III Tool Overview'!$H$7,Baseline_Data_2012!$B$2:$AW$284,Baseline_Data_2012!AW282,FALSE)</f>
        <v>0</v>
      </c>
      <c r="E29" s="12"/>
      <c r="F29" s="14"/>
      <c r="G29" s="1" t="s">
        <v>248</v>
      </c>
      <c r="H29" s="267">
        <f>RII!H77</f>
        <v>-1.3060550131892958</v>
      </c>
      <c r="I29" s="267">
        <f>RII!H96</f>
        <v>-1.3919233601428249</v>
      </c>
      <c r="J29" s="267">
        <f>RII!H115</f>
        <v>-1.4935335101842051</v>
      </c>
      <c r="K29" s="18"/>
      <c r="L29" s="8"/>
      <c r="M29" s="8"/>
      <c r="N29" s="8"/>
      <c r="O29" s="8"/>
      <c r="P29" s="8"/>
      <c r="Q29" s="8"/>
      <c r="R29" s="8"/>
      <c r="S29" s="8"/>
      <c r="Y29" s="265" t="s">
        <v>101</v>
      </c>
    </row>
    <row r="30" spans="1:25" ht="15" x14ac:dyDescent="0.2">
      <c r="A30" s="8"/>
      <c r="B30" s="17"/>
      <c r="C30" s="209" t="s">
        <v>216</v>
      </c>
      <c r="D30" s="237">
        <f>HLOOKUP('III Tool Overview'!$H$7,Baseline_Data_2012!$B$2:$AW$284,Baseline_Data_2012!AW283,FALSE)</f>
        <v>1342</v>
      </c>
      <c r="E30" s="12"/>
      <c r="F30" s="14"/>
      <c r="G30" s="1" t="s">
        <v>249</v>
      </c>
      <c r="H30" s="267">
        <f>RII!S77</f>
        <v>-1.3060550131892958</v>
      </c>
      <c r="I30" s="267">
        <f>RII!S96</f>
        <v>-1.3919233601428249</v>
      </c>
      <c r="J30" s="267">
        <f>RII!S115</f>
        <v>-1.4935335101842051</v>
      </c>
      <c r="K30" s="18"/>
      <c r="L30" s="8"/>
      <c r="M30" s="8"/>
      <c r="N30" s="8"/>
      <c r="O30" s="8"/>
      <c r="P30" s="8"/>
      <c r="Q30" s="8"/>
      <c r="R30" s="8"/>
      <c r="S30" s="8"/>
      <c r="Y30" s="265" t="s">
        <v>102</v>
      </c>
    </row>
    <row r="31" spans="1:25" ht="14.25" customHeight="1" x14ac:dyDescent="0.25">
      <c r="A31" s="8"/>
      <c r="B31" s="17"/>
      <c r="C31" s="229"/>
      <c r="D31" s="229"/>
      <c r="E31" s="12"/>
      <c r="F31" s="14"/>
      <c r="G31" s="247" t="s">
        <v>257</v>
      </c>
      <c r="H31" s="268">
        <f>H30-H29</f>
        <v>0</v>
      </c>
      <c r="I31" s="268">
        <f t="shared" ref="I31:J31" si="1">I30-I29</f>
        <v>0</v>
      </c>
      <c r="J31" s="268">
        <f t="shared" si="1"/>
        <v>0</v>
      </c>
      <c r="K31" s="18"/>
      <c r="L31" s="8"/>
      <c r="M31" s="8"/>
      <c r="N31" s="8"/>
      <c r="O31" s="8"/>
      <c r="P31" s="8"/>
      <c r="Q31" s="8"/>
      <c r="R31" s="8"/>
      <c r="S31" s="8"/>
      <c r="Y31" s="265" t="s">
        <v>103</v>
      </c>
    </row>
    <row r="32" spans="1:25" ht="15.75" x14ac:dyDescent="0.25">
      <c r="A32" s="8"/>
      <c r="B32" s="17"/>
      <c r="C32" s="241" t="s">
        <v>259</v>
      </c>
      <c r="D32" s="236">
        <f>HLOOKUP('III Tool Overview'!$H$7,Baseline_Data_2012!$B$2:$AW$288,Baseline_Data_2012!AW279,FALSE)</f>
        <v>191</v>
      </c>
      <c r="E32" s="12"/>
      <c r="F32" s="14"/>
      <c r="K32" s="18"/>
      <c r="L32" s="8"/>
      <c r="M32" s="8"/>
      <c r="N32" s="8"/>
      <c r="O32" s="8"/>
      <c r="P32" s="8"/>
      <c r="Q32" s="8"/>
      <c r="R32" s="8"/>
      <c r="S32" s="8"/>
      <c r="Y32" s="265" t="s">
        <v>104</v>
      </c>
    </row>
    <row r="33" spans="1:25" ht="15" x14ac:dyDescent="0.2">
      <c r="A33" s="8"/>
      <c r="B33" s="17"/>
      <c r="E33" s="12"/>
      <c r="F33" s="14"/>
      <c r="G33" s="248" t="s">
        <v>246</v>
      </c>
      <c r="H33" s="3" t="s">
        <v>7</v>
      </c>
      <c r="I33" s="3" t="s">
        <v>4</v>
      </c>
      <c r="J33" s="3" t="s">
        <v>5</v>
      </c>
      <c r="K33" s="18"/>
      <c r="L33" s="8"/>
      <c r="M33" s="8"/>
      <c r="N33" s="8"/>
      <c r="O33" s="8"/>
      <c r="P33" s="8"/>
      <c r="Q33" s="8"/>
      <c r="R33" s="8"/>
      <c r="S33" s="8"/>
      <c r="Y33" s="265" t="s">
        <v>105</v>
      </c>
    </row>
    <row r="34" spans="1:25" ht="15.75" x14ac:dyDescent="0.25">
      <c r="A34" s="8"/>
      <c r="B34" s="17"/>
      <c r="C34" s="235" t="s">
        <v>242</v>
      </c>
      <c r="D34" s="242"/>
      <c r="E34" s="12"/>
      <c r="F34" s="14"/>
      <c r="G34" s="249" t="s">
        <v>293</v>
      </c>
      <c r="H34" s="315">
        <f>(H19*2445)/1000</f>
        <v>0</v>
      </c>
      <c r="I34" s="315">
        <f>(I19*2445)/1000</f>
        <v>0</v>
      </c>
      <c r="J34" s="315">
        <f>(J19*2445)/1000</f>
        <v>0</v>
      </c>
      <c r="K34" s="18"/>
      <c r="L34" s="8"/>
      <c r="M34" s="8"/>
      <c r="N34" s="8"/>
      <c r="O34" s="8"/>
      <c r="P34" s="8"/>
      <c r="Q34" s="8"/>
      <c r="R34" s="8"/>
      <c r="S34" s="8"/>
      <c r="Y34" s="265" t="s">
        <v>106</v>
      </c>
    </row>
    <row r="35" spans="1:25" ht="15.75" x14ac:dyDescent="0.25">
      <c r="A35" s="8"/>
      <c r="B35" s="17"/>
      <c r="C35" s="209" t="s">
        <v>243</v>
      </c>
      <c r="D35" s="242">
        <v>25</v>
      </c>
      <c r="E35" s="12"/>
      <c r="F35" s="14"/>
      <c r="G35" s="249" t="s">
        <v>294</v>
      </c>
      <c r="H35" s="315">
        <f>(H23*2445)/1000</f>
        <v>0</v>
      </c>
      <c r="I35" s="315">
        <f>(I23*2445)/1000</f>
        <v>0</v>
      </c>
      <c r="J35" s="315">
        <f>(J23*2445)/1000</f>
        <v>0</v>
      </c>
      <c r="K35" s="18"/>
      <c r="L35" s="8"/>
      <c r="M35" s="8"/>
      <c r="N35" s="8"/>
      <c r="O35" s="8"/>
      <c r="P35" s="8"/>
      <c r="Q35" s="8"/>
      <c r="R35" s="8"/>
      <c r="S35" s="8"/>
      <c r="Y35" s="265" t="s">
        <v>107</v>
      </c>
    </row>
    <row r="36" spans="1:25" ht="15" x14ac:dyDescent="0.2">
      <c r="A36" s="8"/>
      <c r="B36" s="17"/>
      <c r="C36" s="250"/>
      <c r="D36" s="250"/>
      <c r="E36" s="12"/>
      <c r="F36" s="14"/>
      <c r="G36" s="14"/>
      <c r="H36" s="14"/>
      <c r="I36" s="14"/>
      <c r="J36" s="13"/>
      <c r="K36" s="18"/>
      <c r="L36" s="8"/>
      <c r="M36" s="8"/>
      <c r="N36" s="8"/>
      <c r="O36" s="8"/>
      <c r="P36" s="8"/>
      <c r="Q36" s="8"/>
      <c r="R36" s="8"/>
      <c r="S36" s="8"/>
      <c r="Y36" s="265" t="s">
        <v>108</v>
      </c>
    </row>
    <row r="37" spans="1:25" ht="18" customHeight="1" x14ac:dyDescent="0.25">
      <c r="A37" s="8"/>
      <c r="B37" s="17"/>
      <c r="C37" s="312" t="str">
        <f>IF(H7="Argyll &amp; Bute Local Authority","Based on prevalence for Argyll &amp; Bute &amp; Perth &amp; Kinross - see notes",IF(H7="Clackmannanshire Local Authority","Based on prevalence for Clackmannanshire &amp; Falkirk", IF(H7="East Dunbartonshire Local Authority","Based on prevalence for East Renfrewshire &amp; East Dunbartonshire", IF(H7="East Lothian Local Authority","Based on prevalence for East Lothian &amp; Midlothian", IF(H7="East Renfrewshire Local Authority","Based on prevalence for East Renfrewshire &amp; East Dunbartonshire", IF(H7="Inverclyde Local Authority","Based on prevalence for West Dunbartonshire &amp; Inverclyde", IF(H7="Midlothian Local Authority","Based on prevalence for East Lothian &amp; Midlothian", IF(H7="Stirling Local Authority","Based on prevalence for Stirling &amp; Perth &amp; Kinross", IF(H7="West Dunbartonshire Local Authority","Based on prevalence for West Dunbartonshire &amp; Inverclyde","")))))))))</f>
        <v/>
      </c>
      <c r="D37" s="260"/>
      <c r="E37" s="13"/>
      <c r="F37" s="13"/>
      <c r="G37" s="253" t="s">
        <v>251</v>
      </c>
      <c r="H37" s="251"/>
      <c r="I37" s="251"/>
      <c r="J37" s="252"/>
      <c r="K37" s="18"/>
      <c r="L37" s="8"/>
      <c r="M37" s="8"/>
      <c r="N37" s="8"/>
      <c r="O37" s="8"/>
      <c r="P37" s="8"/>
      <c r="Q37" s="8"/>
      <c r="R37" s="8"/>
      <c r="S37" s="8"/>
      <c r="Y37" s="265" t="s">
        <v>109</v>
      </c>
    </row>
    <row r="38" spans="1:25" s="23" customFormat="1" ht="15.75" customHeight="1" x14ac:dyDescent="0.2">
      <c r="A38" s="22"/>
      <c r="B38" s="280"/>
      <c r="C38" s="250"/>
      <c r="D38" s="250"/>
      <c r="E38" s="250"/>
      <c r="F38" s="250"/>
      <c r="G38" s="330" t="s">
        <v>256</v>
      </c>
      <c r="H38" s="331"/>
      <c r="I38" s="331"/>
      <c r="J38" s="332"/>
      <c r="K38" s="283"/>
      <c r="L38" s="8"/>
      <c r="M38" s="261"/>
      <c r="N38" s="22"/>
      <c r="O38" s="22"/>
      <c r="P38" s="22"/>
      <c r="Q38" s="22"/>
      <c r="R38" s="22"/>
      <c r="S38" s="22"/>
      <c r="Y38" s="265" t="s">
        <v>110</v>
      </c>
    </row>
    <row r="39" spans="1:25" s="23" customFormat="1" ht="15" customHeight="1" x14ac:dyDescent="0.2">
      <c r="A39" s="22"/>
      <c r="B39" s="280"/>
      <c r="C39" s="229"/>
      <c r="D39" s="269"/>
      <c r="E39" s="269"/>
      <c r="F39" s="269"/>
      <c r="G39" s="330"/>
      <c r="H39" s="331"/>
      <c r="I39" s="331"/>
      <c r="J39" s="332"/>
      <c r="K39" s="283"/>
      <c r="L39" s="8"/>
      <c r="M39" s="261"/>
      <c r="N39" s="22"/>
      <c r="O39" s="22"/>
      <c r="P39" s="22"/>
      <c r="Q39" s="22"/>
      <c r="R39" s="22"/>
      <c r="S39" s="22"/>
      <c r="Y39" s="265" t="s">
        <v>111</v>
      </c>
    </row>
    <row r="40" spans="1:25" s="23" customFormat="1" ht="15" customHeight="1" x14ac:dyDescent="0.2">
      <c r="A40" s="22"/>
      <c r="B40" s="280"/>
      <c r="C40" s="229"/>
      <c r="D40" s="269"/>
      <c r="E40" s="269"/>
      <c r="F40" s="269"/>
      <c r="G40" s="333"/>
      <c r="H40" s="334"/>
      <c r="I40" s="334"/>
      <c r="J40" s="335"/>
      <c r="K40" s="283"/>
      <c r="L40" s="8"/>
      <c r="M40" s="261"/>
      <c r="N40" s="22"/>
      <c r="O40" s="22"/>
      <c r="P40" s="22"/>
      <c r="Q40" s="22"/>
      <c r="R40" s="22"/>
      <c r="S40" s="22"/>
      <c r="Y40" s="265" t="s">
        <v>112</v>
      </c>
    </row>
    <row r="41" spans="1:25" s="23" customFormat="1" ht="15" customHeight="1" x14ac:dyDescent="0.2">
      <c r="A41" s="22"/>
      <c r="B41" s="280"/>
      <c r="C41" s="229"/>
      <c r="D41" s="269"/>
      <c r="E41" s="269"/>
      <c r="F41" s="269"/>
      <c r="G41" s="269"/>
      <c r="H41" s="269"/>
      <c r="I41" s="269"/>
      <c r="J41" s="269"/>
      <c r="K41" s="284"/>
      <c r="L41" s="8"/>
      <c r="M41" s="261"/>
      <c r="N41" s="22"/>
      <c r="O41" s="22"/>
      <c r="P41" s="22"/>
      <c r="Q41" s="22"/>
      <c r="R41" s="22"/>
      <c r="S41" s="22"/>
      <c r="Y41" s="265" t="s">
        <v>113</v>
      </c>
    </row>
    <row r="42" spans="1:25" s="23" customFormat="1" ht="14.25" x14ac:dyDescent="0.2">
      <c r="A42" s="22"/>
      <c r="B42" s="280"/>
      <c r="C42" s="229"/>
      <c r="D42" s="329"/>
      <c r="E42" s="329"/>
      <c r="F42" s="329"/>
      <c r="G42" s="329"/>
      <c r="H42" s="329"/>
      <c r="I42" s="329"/>
      <c r="J42" s="329"/>
      <c r="K42" s="283"/>
      <c r="L42" s="8"/>
      <c r="M42" s="261"/>
      <c r="N42" s="22"/>
      <c r="O42" s="22"/>
      <c r="P42" s="22"/>
      <c r="Q42" s="22"/>
      <c r="R42" s="22"/>
      <c r="S42" s="22"/>
      <c r="Y42" s="265" t="s">
        <v>114</v>
      </c>
    </row>
    <row r="43" spans="1:25" ht="4.5" customHeight="1" x14ac:dyDescent="0.2">
      <c r="A43" s="8"/>
      <c r="B43" s="17"/>
      <c r="C43" s="5"/>
      <c r="D43" s="7"/>
      <c r="E43" s="7"/>
      <c r="F43" s="7"/>
      <c r="G43" s="7"/>
      <c r="H43" s="7"/>
      <c r="I43" s="7"/>
      <c r="J43" s="7"/>
      <c r="K43" s="18"/>
      <c r="L43" s="8"/>
      <c r="M43" s="8"/>
      <c r="N43" s="8"/>
      <c r="O43" s="8"/>
      <c r="P43" s="8"/>
      <c r="Q43" s="8"/>
      <c r="R43" s="8"/>
      <c r="S43" s="8"/>
      <c r="Y43" s="265" t="s">
        <v>115</v>
      </c>
    </row>
    <row r="44" spans="1:25" ht="4.5" customHeight="1" x14ac:dyDescent="0.2">
      <c r="A44" s="8"/>
      <c r="B44" s="246"/>
      <c r="C44" s="279"/>
      <c r="D44" s="279"/>
      <c r="E44" s="279"/>
      <c r="F44" s="279"/>
      <c r="G44" s="279"/>
      <c r="H44" s="279"/>
      <c r="I44" s="279"/>
      <c r="J44" s="279"/>
      <c r="K44" s="285"/>
      <c r="L44" s="8"/>
      <c r="M44" s="8"/>
      <c r="N44" s="8"/>
      <c r="O44" s="8"/>
      <c r="P44" s="8"/>
      <c r="Q44" s="8"/>
      <c r="R44" s="8"/>
      <c r="S44" s="8"/>
      <c r="Y44" s="265" t="s">
        <v>116</v>
      </c>
    </row>
    <row r="45" spans="1:25" x14ac:dyDescent="0.2">
      <c r="A45" s="8"/>
      <c r="B45" s="246"/>
      <c r="C45" s="279"/>
      <c r="D45" s="279"/>
      <c r="E45" s="279"/>
      <c r="F45" s="279"/>
      <c r="G45" s="279"/>
      <c r="H45" s="279"/>
      <c r="I45" s="279"/>
      <c r="J45" s="279"/>
      <c r="K45" s="285"/>
      <c r="L45" s="8"/>
      <c r="M45" s="8"/>
      <c r="N45" s="8"/>
      <c r="O45" s="8"/>
      <c r="P45" s="8"/>
      <c r="Q45" s="8"/>
      <c r="R45" s="8"/>
      <c r="S45" s="8"/>
      <c r="Y45" s="265" t="s">
        <v>117</v>
      </c>
    </row>
    <row r="46" spans="1:25" x14ac:dyDescent="0.2">
      <c r="A46" s="8"/>
      <c r="B46" s="246"/>
      <c r="C46" s="279"/>
      <c r="D46" s="279"/>
      <c r="E46" s="279"/>
      <c r="F46" s="279"/>
      <c r="G46" s="279"/>
      <c r="H46" s="279"/>
      <c r="I46" s="279"/>
      <c r="J46" s="279"/>
      <c r="K46" s="285"/>
      <c r="L46" s="8"/>
      <c r="M46" s="8"/>
      <c r="N46" s="8"/>
      <c r="O46" s="8"/>
      <c r="P46" s="8"/>
      <c r="Q46" s="8"/>
      <c r="R46" s="8"/>
      <c r="S46" s="8"/>
      <c r="Y46" s="265" t="s">
        <v>118</v>
      </c>
    </row>
    <row r="47" spans="1:25" x14ac:dyDescent="0.2">
      <c r="A47" s="8"/>
      <c r="B47" s="246"/>
      <c r="C47" s="279"/>
      <c r="D47" s="279"/>
      <c r="E47" s="279"/>
      <c r="F47" s="279"/>
      <c r="G47" s="279"/>
      <c r="H47" s="279"/>
      <c r="I47" s="279"/>
      <c r="J47" s="279"/>
      <c r="K47" s="285"/>
      <c r="L47" s="8"/>
      <c r="M47" s="8"/>
      <c r="N47" s="8"/>
      <c r="O47" s="8"/>
      <c r="P47" s="8"/>
      <c r="Q47" s="8"/>
      <c r="R47" s="8"/>
      <c r="S47" s="8"/>
      <c r="Y47" s="265" t="s">
        <v>119</v>
      </c>
    </row>
    <row r="48" spans="1:25" ht="13.5" thickBot="1" x14ac:dyDescent="0.25">
      <c r="A48" s="8"/>
      <c r="B48" s="281"/>
      <c r="C48" s="282"/>
      <c r="D48" s="282"/>
      <c r="E48" s="282"/>
      <c r="F48" s="282"/>
      <c r="G48" s="282"/>
      <c r="H48" s="282"/>
      <c r="I48" s="282"/>
      <c r="J48" s="282"/>
      <c r="K48" s="286"/>
      <c r="L48" s="8"/>
      <c r="M48" s="8"/>
      <c r="N48" s="8"/>
      <c r="O48" s="8"/>
      <c r="P48" s="8"/>
      <c r="Q48" s="8"/>
      <c r="R48" s="8"/>
      <c r="S48" s="8"/>
      <c r="Y48" s="265" t="s">
        <v>120</v>
      </c>
    </row>
    <row r="49" spans="1:25" ht="13.5" thickTop="1" x14ac:dyDescent="0.2">
      <c r="A49" s="8"/>
      <c r="B49" s="8"/>
      <c r="C49" s="8"/>
      <c r="D49" s="8"/>
      <c r="E49" s="8"/>
      <c r="F49" s="8"/>
      <c r="G49" s="8"/>
      <c r="H49" s="8"/>
      <c r="I49" s="8"/>
      <c r="J49" s="8"/>
      <c r="K49" s="8"/>
      <c r="L49" s="8"/>
      <c r="M49" s="8"/>
      <c r="N49" s="8"/>
      <c r="O49" s="8"/>
      <c r="P49" s="8"/>
      <c r="Q49" s="8"/>
      <c r="R49" s="8"/>
      <c r="S49" s="8"/>
      <c r="Y49" s="265" t="s">
        <v>121</v>
      </c>
    </row>
    <row r="50" spans="1:25" x14ac:dyDescent="0.2">
      <c r="A50" s="8"/>
      <c r="B50" s="8"/>
      <c r="C50" s="8"/>
      <c r="D50" s="8"/>
      <c r="E50" s="8"/>
      <c r="F50" s="8"/>
      <c r="G50" s="8"/>
      <c r="H50" s="8"/>
      <c r="I50" s="8"/>
      <c r="J50" s="8"/>
      <c r="K50" s="8"/>
      <c r="L50" s="8"/>
      <c r="M50" s="8"/>
      <c r="N50" s="8"/>
      <c r="O50" s="8"/>
      <c r="P50" s="8"/>
      <c r="Q50" s="8"/>
      <c r="R50" s="8"/>
      <c r="S50" s="8"/>
      <c r="Y50" s="265" t="s">
        <v>122</v>
      </c>
    </row>
    <row r="51" spans="1:25" x14ac:dyDescent="0.2">
      <c r="A51" s="8"/>
      <c r="B51" s="8"/>
      <c r="C51" s="8"/>
      <c r="D51" s="8"/>
      <c r="E51" s="8"/>
      <c r="F51" s="8"/>
      <c r="G51" s="8"/>
      <c r="H51" s="8"/>
      <c r="I51" s="8"/>
      <c r="J51" s="8"/>
      <c r="K51" s="8"/>
      <c r="L51" s="8"/>
      <c r="M51" s="8"/>
      <c r="N51" s="8"/>
      <c r="O51" s="8"/>
      <c r="P51" s="8"/>
      <c r="Q51" s="8"/>
      <c r="R51" s="8"/>
      <c r="S51" s="8"/>
      <c r="Y51" s="265" t="s">
        <v>123</v>
      </c>
    </row>
    <row r="52" spans="1:25" x14ac:dyDescent="0.2">
      <c r="A52" s="8"/>
      <c r="B52" s="8"/>
      <c r="C52" s="8"/>
      <c r="D52" s="8"/>
      <c r="E52" s="8"/>
      <c r="F52" s="8"/>
      <c r="G52" s="8"/>
      <c r="H52" s="8"/>
      <c r="I52" s="8"/>
      <c r="J52" s="8"/>
      <c r="K52" s="8"/>
      <c r="L52" s="8"/>
      <c r="M52" s="8"/>
      <c r="N52" s="8"/>
      <c r="O52" s="8"/>
      <c r="P52" s="8"/>
      <c r="Q52" s="8"/>
      <c r="R52" s="8"/>
      <c r="S52" s="8"/>
      <c r="Y52" s="265" t="s">
        <v>124</v>
      </c>
    </row>
    <row r="53" spans="1:25" x14ac:dyDescent="0.2">
      <c r="A53" s="8"/>
      <c r="B53" s="8"/>
      <c r="C53" s="8"/>
      <c r="D53" s="8"/>
      <c r="E53" s="8"/>
      <c r="F53" s="8"/>
      <c r="G53" s="8"/>
      <c r="H53" s="8"/>
      <c r="I53" s="8"/>
      <c r="J53" s="8"/>
      <c r="K53" s="8"/>
      <c r="L53" s="8"/>
      <c r="M53" s="8"/>
      <c r="N53" s="8"/>
      <c r="O53" s="8"/>
      <c r="P53" s="8"/>
      <c r="Q53" s="8"/>
      <c r="R53" s="8"/>
      <c r="S53" s="8"/>
      <c r="Y53" s="265" t="s">
        <v>125</v>
      </c>
    </row>
    <row r="54" spans="1:25" x14ac:dyDescent="0.2">
      <c r="A54" s="8"/>
      <c r="B54" s="8"/>
      <c r="C54" s="8"/>
      <c r="D54" s="8"/>
      <c r="E54" s="8"/>
      <c r="F54" s="8"/>
      <c r="G54" s="8"/>
      <c r="H54" s="8"/>
      <c r="I54" s="8"/>
      <c r="J54" s="8"/>
      <c r="K54" s="8"/>
      <c r="L54" s="8"/>
      <c r="M54" s="8"/>
      <c r="N54" s="8"/>
      <c r="O54" s="8"/>
      <c r="P54" s="8"/>
      <c r="Q54" s="8"/>
      <c r="R54" s="8"/>
      <c r="S54" s="8"/>
      <c r="Y54" s="266" t="s">
        <v>126</v>
      </c>
    </row>
    <row r="55" spans="1:25" x14ac:dyDescent="0.2">
      <c r="A55" s="8"/>
      <c r="B55" s="8"/>
      <c r="C55" s="8"/>
      <c r="D55" s="8"/>
      <c r="E55" s="8"/>
      <c r="F55" s="8"/>
      <c r="G55" s="8"/>
      <c r="H55" s="8"/>
      <c r="I55" s="8"/>
      <c r="J55" s="8"/>
      <c r="K55" s="8"/>
      <c r="L55" s="8"/>
      <c r="M55" s="8"/>
      <c r="N55" s="8"/>
      <c r="O55" s="8"/>
      <c r="P55" s="8"/>
      <c r="Q55" s="8"/>
      <c r="R55" s="8"/>
      <c r="S55" s="8"/>
    </row>
    <row r="56" spans="1:25" x14ac:dyDescent="0.2">
      <c r="A56" s="8"/>
      <c r="B56" s="8"/>
      <c r="C56" s="8"/>
      <c r="D56" s="8"/>
      <c r="E56" s="8"/>
      <c r="F56" s="8"/>
      <c r="G56" s="8"/>
      <c r="H56" s="8"/>
      <c r="I56" s="8"/>
      <c r="J56" s="8"/>
      <c r="K56" s="8"/>
      <c r="L56" s="8"/>
      <c r="M56" s="8"/>
      <c r="N56" s="8"/>
      <c r="O56" s="8"/>
      <c r="P56" s="8"/>
      <c r="Q56" s="8"/>
      <c r="R56" s="8"/>
      <c r="S56" s="8"/>
    </row>
    <row r="57" spans="1:25" x14ac:dyDescent="0.2">
      <c r="A57" s="8"/>
      <c r="B57" s="8"/>
      <c r="C57" s="8"/>
      <c r="D57" s="8"/>
      <c r="E57" s="8"/>
      <c r="F57" s="8"/>
      <c r="G57" s="8"/>
      <c r="H57" s="8"/>
      <c r="I57" s="8"/>
      <c r="J57" s="8"/>
      <c r="K57" s="8"/>
      <c r="L57" s="8"/>
      <c r="M57" s="8"/>
      <c r="N57" s="8"/>
      <c r="O57" s="8"/>
      <c r="P57" s="8"/>
      <c r="Q57" s="8"/>
      <c r="R57" s="8"/>
      <c r="S57" s="8"/>
    </row>
    <row r="58" spans="1:25" x14ac:dyDescent="0.2">
      <c r="A58" s="8"/>
      <c r="B58" s="8"/>
      <c r="C58" s="8"/>
      <c r="D58" s="8"/>
      <c r="E58" s="8"/>
      <c r="F58" s="8"/>
      <c r="G58" s="8"/>
      <c r="H58" s="8"/>
      <c r="I58" s="8"/>
      <c r="J58" s="8"/>
      <c r="K58" s="8"/>
      <c r="L58" s="8"/>
      <c r="M58" s="8"/>
      <c r="N58" s="8"/>
      <c r="O58" s="8"/>
      <c r="P58" s="8"/>
      <c r="Q58" s="8"/>
      <c r="R58" s="8"/>
      <c r="S58" s="8"/>
    </row>
    <row r="59" spans="1:25" x14ac:dyDescent="0.2">
      <c r="A59" s="8"/>
      <c r="B59" s="8"/>
      <c r="C59" s="8"/>
      <c r="D59" s="8"/>
      <c r="E59" s="8"/>
      <c r="F59" s="8"/>
      <c r="G59" s="8"/>
      <c r="H59" s="8"/>
      <c r="I59" s="8"/>
      <c r="J59" s="8"/>
      <c r="K59" s="8"/>
      <c r="L59" s="8"/>
      <c r="M59" s="8"/>
      <c r="N59" s="8"/>
      <c r="O59" s="8"/>
      <c r="P59" s="8"/>
      <c r="Q59" s="8"/>
      <c r="R59" s="8"/>
      <c r="S59" s="8"/>
    </row>
    <row r="60" spans="1:25" x14ac:dyDescent="0.2">
      <c r="A60" s="8"/>
      <c r="B60" s="8"/>
      <c r="C60" s="8"/>
      <c r="D60" s="8"/>
      <c r="E60" s="8"/>
      <c r="F60" s="8"/>
      <c r="G60" s="8"/>
      <c r="H60" s="8"/>
      <c r="I60" s="8"/>
      <c r="J60" s="8"/>
      <c r="K60" s="8"/>
      <c r="L60" s="8"/>
      <c r="M60" s="8"/>
      <c r="N60" s="8"/>
      <c r="O60" s="8"/>
      <c r="P60" s="8"/>
      <c r="Q60" s="8"/>
      <c r="R60" s="8"/>
      <c r="S60" s="8"/>
    </row>
    <row r="61" spans="1:25" x14ac:dyDescent="0.2">
      <c r="A61" s="8"/>
      <c r="B61" s="8"/>
      <c r="C61" s="8"/>
      <c r="D61" s="8"/>
      <c r="E61" s="8"/>
      <c r="F61" s="8"/>
      <c r="G61" s="8"/>
      <c r="H61" s="8"/>
      <c r="I61" s="8"/>
      <c r="J61" s="8"/>
      <c r="K61" s="8"/>
      <c r="L61" s="8"/>
      <c r="M61" s="8"/>
      <c r="N61" s="8"/>
      <c r="O61" s="8"/>
      <c r="P61" s="8"/>
      <c r="Q61" s="8"/>
      <c r="R61" s="8"/>
      <c r="S61" s="8"/>
    </row>
    <row r="62" spans="1:25" x14ac:dyDescent="0.2">
      <c r="A62" s="8"/>
      <c r="B62" s="8"/>
      <c r="C62" s="8"/>
      <c r="D62" s="8"/>
      <c r="E62" s="8"/>
      <c r="F62" s="8"/>
      <c r="G62" s="8"/>
      <c r="H62" s="8"/>
      <c r="I62" s="8"/>
      <c r="J62" s="8"/>
      <c r="K62" s="8"/>
      <c r="L62" s="8"/>
      <c r="M62" s="8"/>
      <c r="N62" s="8"/>
      <c r="O62" s="8"/>
      <c r="P62" s="8"/>
      <c r="Q62" s="8"/>
      <c r="R62" s="8"/>
      <c r="S62" s="8"/>
      <c r="Y62" t="s">
        <v>190</v>
      </c>
    </row>
    <row r="63" spans="1:25" x14ac:dyDescent="0.2">
      <c r="A63" s="8"/>
      <c r="B63" s="8"/>
      <c r="C63" s="8"/>
      <c r="D63" s="8"/>
      <c r="E63" s="8"/>
      <c r="F63" s="8"/>
      <c r="G63" s="8"/>
      <c r="H63" s="8"/>
      <c r="I63" s="8"/>
      <c r="J63" s="8"/>
      <c r="K63" s="8"/>
      <c r="L63" s="8"/>
      <c r="M63" s="8"/>
      <c r="N63" s="8"/>
      <c r="O63" s="8"/>
      <c r="P63" s="8"/>
      <c r="Q63" s="8"/>
      <c r="R63" s="8"/>
      <c r="S63" s="8"/>
      <c r="Y63" s="176" t="s">
        <v>263</v>
      </c>
    </row>
    <row r="64" spans="1:25" x14ac:dyDescent="0.2">
      <c r="Y64" t="s">
        <v>264</v>
      </c>
    </row>
    <row r="65" spans="25:25" x14ac:dyDescent="0.2">
      <c r="Y65" s="176" t="s">
        <v>255</v>
      </c>
    </row>
  </sheetData>
  <mergeCells count="6">
    <mergeCell ref="C2:J2"/>
    <mergeCell ref="C16:D16"/>
    <mergeCell ref="I11:J11"/>
    <mergeCell ref="C3:J5"/>
    <mergeCell ref="D42:J42"/>
    <mergeCell ref="G38:J40"/>
  </mergeCells>
  <phoneticPr fontId="4" type="noConversion"/>
  <dataValidations count="2">
    <dataValidation type="list" allowBlank="1" showInputMessage="1" showErrorMessage="1" sqref="H11">
      <formula1>$Y$62:$Y$65</formula1>
    </dataValidation>
    <dataValidation type="list" allowBlank="1" showInputMessage="1" showErrorMessage="1" sqref="H7">
      <formula1>$AC$7:$AC$10</formula1>
    </dataValidation>
  </dataValidations>
  <pageMargins left="0.74803149606299213" right="0.74803149606299213" top="0.98425196850393704" bottom="0.98425196850393704" header="0.51181102362204722" footer="0.51181102362204722"/>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LookUpData_Pop!$BD$4:$BD$18</xm:f>
          </x14:formula1>
          <xm:sqref>I7:J7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115"/>
  <sheetViews>
    <sheetView workbookViewId="0">
      <selection activeCell="K2" sqref="K2"/>
    </sheetView>
  </sheetViews>
  <sheetFormatPr defaultRowHeight="12.75" x14ac:dyDescent="0.2"/>
  <cols>
    <col min="2" max="2" width="10.5703125" bestFit="1" customWidth="1"/>
    <col min="13" max="13" width="10.5703125" bestFit="1" customWidth="1"/>
    <col min="23" max="23" width="10.140625" bestFit="1" customWidth="1"/>
    <col min="24" max="24" width="11.140625" bestFit="1" customWidth="1"/>
  </cols>
  <sheetData>
    <row r="1" spans="1:26" x14ac:dyDescent="0.2">
      <c r="A1" s="176" t="s">
        <v>285</v>
      </c>
    </row>
    <row r="2" spans="1:26" x14ac:dyDescent="0.2">
      <c r="A2" s="176" t="s">
        <v>286</v>
      </c>
    </row>
    <row r="3" spans="1:26" x14ac:dyDescent="0.2">
      <c r="A3" s="309" t="s">
        <v>287</v>
      </c>
    </row>
    <row r="4" spans="1:26" x14ac:dyDescent="0.2">
      <c r="A4" s="310" t="s">
        <v>288</v>
      </c>
    </row>
    <row r="5" spans="1:26" x14ac:dyDescent="0.2">
      <c r="A5" s="41" t="s">
        <v>199</v>
      </c>
      <c r="B5" s="42"/>
      <c r="C5" s="42"/>
      <c r="D5" s="42"/>
      <c r="E5" s="42"/>
      <c r="F5" s="42"/>
      <c r="G5" s="42"/>
      <c r="H5" s="42"/>
      <c r="I5" s="42"/>
      <c r="J5" s="42"/>
      <c r="L5" s="41" t="s">
        <v>207</v>
      </c>
      <c r="M5" s="42"/>
      <c r="N5" s="42"/>
      <c r="O5" s="42"/>
      <c r="P5" s="42"/>
      <c r="Q5" s="42"/>
      <c r="R5" s="42"/>
      <c r="S5" s="42"/>
      <c r="T5" s="42"/>
    </row>
    <row r="6" spans="1:26" x14ac:dyDescent="0.2">
      <c r="A6" s="34"/>
      <c r="B6" s="34" t="s">
        <v>64</v>
      </c>
      <c r="C6" s="34"/>
      <c r="D6" s="35" t="s">
        <v>65</v>
      </c>
      <c r="E6" s="35"/>
      <c r="F6" s="35" t="s">
        <v>66</v>
      </c>
      <c r="G6" s="35"/>
      <c r="H6" s="34"/>
      <c r="I6" s="34"/>
      <c r="J6" s="36"/>
      <c r="L6" s="34"/>
      <c r="M6" s="34" t="s">
        <v>64</v>
      </c>
      <c r="N6" s="34"/>
      <c r="O6" s="35" t="s">
        <v>65</v>
      </c>
      <c r="P6" s="35"/>
      <c r="Q6" s="35" t="s">
        <v>66</v>
      </c>
      <c r="R6" s="35"/>
      <c r="S6" s="34"/>
      <c r="T6" s="34"/>
    </row>
    <row r="7" spans="1:26" x14ac:dyDescent="0.2">
      <c r="A7" s="34" t="s">
        <v>67</v>
      </c>
      <c r="B7" s="34" t="s">
        <v>200</v>
      </c>
      <c r="C7" s="34" t="s">
        <v>68</v>
      </c>
      <c r="D7" s="35" t="s">
        <v>69</v>
      </c>
      <c r="E7" s="35" t="s">
        <v>70</v>
      </c>
      <c r="F7" s="35" t="s">
        <v>71</v>
      </c>
      <c r="G7" s="35" t="s">
        <v>72</v>
      </c>
      <c r="H7" s="35" t="s">
        <v>73</v>
      </c>
      <c r="I7" s="35" t="s">
        <v>74</v>
      </c>
      <c r="J7" s="36"/>
      <c r="L7" s="34" t="s">
        <v>67</v>
      </c>
      <c r="M7" s="34" t="s">
        <v>200</v>
      </c>
      <c r="N7" s="34" t="s">
        <v>68</v>
      </c>
      <c r="O7" s="35" t="s">
        <v>69</v>
      </c>
      <c r="P7" s="35" t="s">
        <v>70</v>
      </c>
      <c r="Q7" s="35" t="s">
        <v>71</v>
      </c>
      <c r="R7" s="35" t="s">
        <v>72</v>
      </c>
      <c r="S7" s="35" t="s">
        <v>73</v>
      </c>
      <c r="T7" s="35" t="s">
        <v>74</v>
      </c>
    </row>
    <row r="8" spans="1:26" x14ac:dyDescent="0.2">
      <c r="A8" s="36"/>
      <c r="B8" s="36"/>
      <c r="C8" s="36"/>
      <c r="D8" s="37"/>
      <c r="E8" s="46">
        <v>0</v>
      </c>
      <c r="F8" s="37" t="s">
        <v>75</v>
      </c>
      <c r="G8" s="35"/>
      <c r="H8" s="35"/>
      <c r="I8" s="35"/>
      <c r="J8" s="36"/>
      <c r="L8" s="36"/>
      <c r="M8" s="36"/>
      <c r="N8" s="36"/>
      <c r="O8" s="37"/>
      <c r="P8" s="46">
        <v>0</v>
      </c>
      <c r="Q8" s="37" t="s">
        <v>75</v>
      </c>
      <c r="R8" s="35"/>
      <c r="S8" s="35"/>
      <c r="T8" s="35"/>
    </row>
    <row r="9" spans="1:26" x14ac:dyDescent="0.2">
      <c r="A9" s="38">
        <v>1</v>
      </c>
      <c r="B9" s="39">
        <f>Calculations!Q5</f>
        <v>0</v>
      </c>
      <c r="C9" s="40">
        <f>Calculations!F5</f>
        <v>0</v>
      </c>
      <c r="D9" s="37">
        <f>C9/$C$14</f>
        <v>0</v>
      </c>
      <c r="E9" s="37">
        <f>E8+D9</f>
        <v>0</v>
      </c>
      <c r="F9" s="37">
        <f>E8+(0.5*D9)</f>
        <v>0</v>
      </c>
      <c r="G9" s="37">
        <f t="shared" ref="G9:G14" si="0">SQRT(D9)*B9</f>
        <v>0</v>
      </c>
      <c r="H9" s="37">
        <f t="shared" ref="H9:H14" si="1">SQRT(D9)</f>
        <v>0</v>
      </c>
      <c r="I9" s="37">
        <f t="shared" ref="I9:I14" si="2">F9*SQRT(D9)</f>
        <v>0</v>
      </c>
      <c r="J9" s="36"/>
      <c r="L9" s="38">
        <v>1</v>
      </c>
      <c r="M9" s="39">
        <f>Calculations!R5</f>
        <v>0</v>
      </c>
      <c r="N9" s="40">
        <f>C9</f>
        <v>0</v>
      </c>
      <c r="O9" s="37">
        <f>N9/$C$14</f>
        <v>0</v>
      </c>
      <c r="P9" s="37">
        <f>P8+O9</f>
        <v>0</v>
      </c>
      <c r="Q9" s="37">
        <f>P8+(0.5*O9)</f>
        <v>0</v>
      </c>
      <c r="R9" s="37">
        <f t="shared" ref="R9:R14" si="3">SQRT(O9)*M9</f>
        <v>0</v>
      </c>
      <c r="S9" s="37">
        <f t="shared" ref="S9:S14" si="4">SQRT(O9)</f>
        <v>0</v>
      </c>
      <c r="T9" s="37">
        <f t="shared" ref="T9:T14" si="5">Q9*SQRT(O9)</f>
        <v>0</v>
      </c>
      <c r="W9" s="67"/>
      <c r="X9" s="210"/>
      <c r="Y9" s="67"/>
    </row>
    <row r="10" spans="1:26" x14ac:dyDescent="0.2">
      <c r="A10" s="38">
        <v>2</v>
      </c>
      <c r="B10" s="39">
        <f>Calculations!Q6</f>
        <v>1304.690173045235</v>
      </c>
      <c r="C10" s="40">
        <f>Calculations!F6</f>
        <v>3661.2</v>
      </c>
      <c r="D10" s="37">
        <f>C10/$C$14</f>
        <v>0.21520267093012321</v>
      </c>
      <c r="E10" s="37">
        <f>E9+D10</f>
        <v>0.21520267093012321</v>
      </c>
      <c r="F10" s="37">
        <f>E9+(0.5*D10)</f>
        <v>0.10760133546506161</v>
      </c>
      <c r="G10" s="37">
        <f t="shared" si="0"/>
        <v>605.24501322479932</v>
      </c>
      <c r="H10" s="37">
        <f t="shared" si="1"/>
        <v>0.46389941898015263</v>
      </c>
      <c r="I10" s="37">
        <f t="shared" si="2"/>
        <v>4.9916197003730574E-2</v>
      </c>
      <c r="J10" s="36"/>
      <c r="L10" s="38">
        <v>2</v>
      </c>
      <c r="M10" s="39">
        <f>Calculations!R6</f>
        <v>1304.690173045235</v>
      </c>
      <c r="N10" s="40">
        <f t="shared" ref="N10:N13" si="6">C10</f>
        <v>3661.2</v>
      </c>
      <c r="O10" s="37">
        <f>N10/$C$14</f>
        <v>0.21520267093012321</v>
      </c>
      <c r="P10" s="37">
        <f>P9+O10</f>
        <v>0.21520267093012321</v>
      </c>
      <c r="Q10" s="37">
        <f>P9+(0.5*O10)</f>
        <v>0.10760133546506161</v>
      </c>
      <c r="R10" s="37">
        <f t="shared" si="3"/>
        <v>605.24501322479932</v>
      </c>
      <c r="S10" s="37">
        <f t="shared" si="4"/>
        <v>0.46389941898015263</v>
      </c>
      <c r="T10" s="37">
        <f t="shared" si="5"/>
        <v>4.9916197003730574E-2</v>
      </c>
      <c r="W10" s="67"/>
      <c r="X10" s="210"/>
      <c r="Y10" s="67"/>
    </row>
    <row r="11" spans="1:26" x14ac:dyDescent="0.2">
      <c r="A11" s="38">
        <v>3</v>
      </c>
      <c r="B11" s="39">
        <f>Calculations!Q7</f>
        <v>1052.9410427862058</v>
      </c>
      <c r="C11" s="40">
        <f>Calculations!F7</f>
        <v>3573.5999999999995</v>
      </c>
      <c r="D11" s="37">
        <f>C11/$C$14</f>
        <v>0.21005360669613465</v>
      </c>
      <c r="E11" s="37">
        <f>E10+D11</f>
        <v>0.42525627762625784</v>
      </c>
      <c r="F11" s="37">
        <f>E10+(0.5*D11)</f>
        <v>0.32022947427819054</v>
      </c>
      <c r="G11" s="37">
        <f t="shared" si="0"/>
        <v>482.57978536598711</v>
      </c>
      <c r="H11" s="37">
        <f t="shared" si="1"/>
        <v>0.45831605546405929</v>
      </c>
      <c r="I11" s="37">
        <f t="shared" si="2"/>
        <v>0.14676630949450972</v>
      </c>
      <c r="J11" s="36"/>
      <c r="L11" s="38">
        <v>3</v>
      </c>
      <c r="M11" s="39">
        <f>Calculations!R7</f>
        <v>1052.9410427862058</v>
      </c>
      <c r="N11" s="40">
        <f t="shared" si="6"/>
        <v>3573.5999999999995</v>
      </c>
      <c r="O11" s="37">
        <f>N11/$C$14</f>
        <v>0.21005360669613465</v>
      </c>
      <c r="P11" s="37">
        <f>P10+O11</f>
        <v>0.42525627762625784</v>
      </c>
      <c r="Q11" s="37">
        <f>P10+(0.5*O11)</f>
        <v>0.32022947427819054</v>
      </c>
      <c r="R11" s="37">
        <f t="shared" si="3"/>
        <v>482.57978536598711</v>
      </c>
      <c r="S11" s="37">
        <f t="shared" si="4"/>
        <v>0.45831605546405929</v>
      </c>
      <c r="T11" s="37">
        <f t="shared" si="5"/>
        <v>0.14676630949450972</v>
      </c>
      <c r="W11" s="67"/>
      <c r="X11" s="210"/>
      <c r="Y11" s="67"/>
    </row>
    <row r="12" spans="1:26" x14ac:dyDescent="0.2">
      <c r="A12" s="38">
        <v>4</v>
      </c>
      <c r="B12" s="39">
        <f>Calculations!Q8</f>
        <v>2073.9786188350422</v>
      </c>
      <c r="C12" s="40">
        <f>Calculations!F8</f>
        <v>9249</v>
      </c>
      <c r="D12" s="37">
        <f>C12/$C$14</f>
        <v>0.5436494874447475</v>
      </c>
      <c r="E12" s="37">
        <f>E11+D12</f>
        <v>0.96890576507100534</v>
      </c>
      <c r="F12" s="37">
        <f>E11+(0.5*D12)</f>
        <v>0.69708102134863159</v>
      </c>
      <c r="G12" s="37">
        <f t="shared" si="0"/>
        <v>1529.198158230563</v>
      </c>
      <c r="H12" s="37">
        <f t="shared" si="1"/>
        <v>0.73732590314239432</v>
      </c>
      <c r="I12" s="37">
        <f t="shared" si="2"/>
        <v>0.5139758936293024</v>
      </c>
      <c r="J12" s="36"/>
      <c r="L12" s="38">
        <v>4</v>
      </c>
      <c r="M12" s="39">
        <f>Calculations!R8</f>
        <v>2073.9786188350422</v>
      </c>
      <c r="N12" s="40">
        <f t="shared" si="6"/>
        <v>9249</v>
      </c>
      <c r="O12" s="37">
        <f>N12/$C$14</f>
        <v>0.5436494874447475</v>
      </c>
      <c r="P12" s="37">
        <f>P11+O12</f>
        <v>0.96890576507100534</v>
      </c>
      <c r="Q12" s="37">
        <f>P11+(0.5*O12)</f>
        <v>0.69708102134863159</v>
      </c>
      <c r="R12" s="37">
        <f t="shared" si="3"/>
        <v>1529.198158230563</v>
      </c>
      <c r="S12" s="37">
        <f t="shared" si="4"/>
        <v>0.73732590314239432</v>
      </c>
      <c r="T12" s="37">
        <f t="shared" si="5"/>
        <v>0.5139758936293024</v>
      </c>
      <c r="W12" s="67"/>
      <c r="X12" s="210"/>
      <c r="Y12" s="67"/>
    </row>
    <row r="13" spans="1:26" x14ac:dyDescent="0.2">
      <c r="A13" s="38">
        <v>5</v>
      </c>
      <c r="B13" s="39">
        <f>Calculations!Q9</f>
        <v>84.456951096930055</v>
      </c>
      <c r="C13" s="40">
        <f>Calculations!F9</f>
        <v>528.99999999999989</v>
      </c>
      <c r="D13" s="37">
        <f>C13/$C$14</f>
        <v>3.1094234928994633E-2</v>
      </c>
      <c r="E13" s="37">
        <f>E12+D13</f>
        <v>1</v>
      </c>
      <c r="F13" s="37">
        <f>E12+(0.5*D13)</f>
        <v>0.98445288253550267</v>
      </c>
      <c r="G13" s="37">
        <f>SQRT(D13)*B13</f>
        <v>14.892765014886001</v>
      </c>
      <c r="H13" s="37">
        <f t="shared" si="1"/>
        <v>0.17633557476866271</v>
      </c>
      <c r="I13" s="37">
        <f t="shared" si="2"/>
        <v>0.17359406487456466</v>
      </c>
      <c r="J13" s="36"/>
      <c r="L13" s="38">
        <v>5</v>
      </c>
      <c r="M13" s="39">
        <f>Calculations!R9</f>
        <v>84.456951096930055</v>
      </c>
      <c r="N13" s="40">
        <f t="shared" si="6"/>
        <v>528.99999999999989</v>
      </c>
      <c r="O13" s="37">
        <f>N13/$C$14</f>
        <v>3.1094234928994633E-2</v>
      </c>
      <c r="P13" s="37">
        <f>P12+O13</f>
        <v>1</v>
      </c>
      <c r="Q13" s="37">
        <f>P12+(0.5*O13)</f>
        <v>0.98445288253550267</v>
      </c>
      <c r="R13" s="37">
        <f t="shared" si="3"/>
        <v>14.892765014886001</v>
      </c>
      <c r="S13" s="37">
        <f t="shared" si="4"/>
        <v>0.17633557476866271</v>
      </c>
      <c r="T13" s="37">
        <f t="shared" si="5"/>
        <v>0.17359406487456466</v>
      </c>
      <c r="W13" s="67"/>
      <c r="X13" s="210"/>
      <c r="Y13" s="67"/>
      <c r="Z13" s="67"/>
    </row>
    <row r="14" spans="1:26" x14ac:dyDescent="0.2">
      <c r="A14" s="36" t="s">
        <v>10</v>
      </c>
      <c r="B14" s="314">
        <f>AVERAGE(B10:B13)</f>
        <v>1129.0166964408534</v>
      </c>
      <c r="C14" s="40">
        <f>SUM(C9:C13)</f>
        <v>17012.8</v>
      </c>
      <c r="D14" s="37"/>
      <c r="E14" s="37"/>
      <c r="F14" s="37"/>
      <c r="G14" s="37">
        <f t="shared" si="0"/>
        <v>0</v>
      </c>
      <c r="H14" s="37">
        <f t="shared" si="1"/>
        <v>0</v>
      </c>
      <c r="I14" s="37">
        <f t="shared" si="2"/>
        <v>0</v>
      </c>
      <c r="J14" s="36"/>
      <c r="L14" s="36" t="s">
        <v>10</v>
      </c>
      <c r="M14" s="314">
        <f>AVERAGE(M10:M13)</f>
        <v>1129.0166964408534</v>
      </c>
      <c r="N14" s="40">
        <f>SUM(N9:N13)</f>
        <v>17012.8</v>
      </c>
      <c r="O14" s="37"/>
      <c r="P14" s="37"/>
      <c r="Q14" s="37"/>
      <c r="R14" s="37">
        <f t="shared" si="3"/>
        <v>0</v>
      </c>
      <c r="S14" s="37">
        <f t="shared" si="4"/>
        <v>0</v>
      </c>
      <c r="T14" s="37">
        <f t="shared" si="5"/>
        <v>0</v>
      </c>
      <c r="X14" s="210"/>
    </row>
    <row r="15" spans="1:26" x14ac:dyDescent="0.2">
      <c r="A15" s="36"/>
      <c r="B15" s="36"/>
      <c r="C15" s="36"/>
      <c r="D15" s="36"/>
      <c r="E15" s="36"/>
      <c r="F15" s="36"/>
      <c r="G15" s="36"/>
      <c r="H15" s="36"/>
      <c r="I15" s="36"/>
      <c r="J15" s="36"/>
      <c r="L15" s="36"/>
      <c r="M15" s="36"/>
      <c r="N15" s="36"/>
      <c r="O15" s="36"/>
      <c r="P15" s="36"/>
      <c r="Q15" s="36"/>
      <c r="R15" s="36"/>
      <c r="S15" s="36"/>
      <c r="T15" s="36"/>
    </row>
    <row r="16" spans="1:26" x14ac:dyDescent="0.2">
      <c r="A16" s="36" t="s">
        <v>76</v>
      </c>
      <c r="B16" s="205">
        <f>LINEST(G10:G13,H10:I13,0)</f>
        <v>1076.2527628628714</v>
      </c>
      <c r="C16" s="36"/>
      <c r="D16" s="36"/>
      <c r="E16" s="36"/>
      <c r="F16" s="36"/>
      <c r="G16" s="36"/>
      <c r="H16" s="37"/>
      <c r="I16" s="37"/>
      <c r="J16" s="36"/>
      <c r="L16" s="36" t="s">
        <v>76</v>
      </c>
      <c r="M16" s="205">
        <f>LINEST(R10:R13,S10:T13,0)</f>
        <v>1076.2527628628714</v>
      </c>
      <c r="N16" s="36"/>
      <c r="O16" s="36"/>
      <c r="P16" s="36"/>
      <c r="Q16" s="36"/>
      <c r="R16" s="36"/>
      <c r="S16" s="37"/>
      <c r="T16" s="37"/>
    </row>
    <row r="17" spans="1:21" ht="13.5" thickBot="1" x14ac:dyDescent="0.25">
      <c r="A17" s="294"/>
      <c r="B17" s="205"/>
      <c r="C17" s="294"/>
      <c r="D17" s="294"/>
      <c r="E17" s="294"/>
      <c r="F17" s="294"/>
      <c r="G17" s="294"/>
      <c r="H17" s="205"/>
      <c r="I17" s="205"/>
      <c r="J17" s="294"/>
      <c r="L17" s="294"/>
      <c r="M17" s="205"/>
      <c r="N17" s="294"/>
      <c r="O17" s="294"/>
      <c r="P17" s="294"/>
      <c r="Q17" s="294"/>
      <c r="R17" s="294"/>
      <c r="S17" s="205"/>
      <c r="T17" s="205"/>
    </row>
    <row r="18" spans="1:21" x14ac:dyDescent="0.2">
      <c r="A18" s="295" t="s">
        <v>77</v>
      </c>
      <c r="B18" s="296">
        <f>B16</f>
        <v>1076.2527628628714</v>
      </c>
      <c r="C18" s="297" t="s">
        <v>201</v>
      </c>
      <c r="D18" s="297"/>
      <c r="E18" s="297"/>
      <c r="F18" s="298"/>
      <c r="G18" s="297"/>
      <c r="H18" s="297"/>
      <c r="I18" s="297"/>
      <c r="J18" s="298"/>
      <c r="L18" s="295" t="s">
        <v>77</v>
      </c>
      <c r="M18" s="296">
        <f>M16</f>
        <v>1076.2527628628714</v>
      </c>
      <c r="N18" s="297" t="s">
        <v>201</v>
      </c>
      <c r="O18" s="297"/>
      <c r="P18" s="297"/>
      <c r="Q18" s="298"/>
      <c r="R18" s="297"/>
      <c r="S18" s="297"/>
      <c r="T18" s="297"/>
      <c r="U18" s="298"/>
    </row>
    <row r="19" spans="1:21" x14ac:dyDescent="0.2">
      <c r="A19" s="299" t="s">
        <v>78</v>
      </c>
      <c r="B19" s="300">
        <f>-B18/B14</f>
        <v>-0.95326558611195333</v>
      </c>
      <c r="C19" s="301"/>
      <c r="D19" s="301"/>
      <c r="E19" s="301"/>
      <c r="F19" s="301"/>
      <c r="G19" s="301"/>
      <c r="H19" s="301"/>
      <c r="I19" s="301"/>
      <c r="J19" s="302"/>
      <c r="L19" s="299" t="s">
        <v>78</v>
      </c>
      <c r="M19" s="300">
        <f>-M18/M14</f>
        <v>-0.95326558611195333</v>
      </c>
      <c r="N19" s="301"/>
      <c r="O19" s="301"/>
      <c r="P19" s="301"/>
      <c r="Q19" s="301"/>
      <c r="R19" s="301"/>
      <c r="S19" s="301"/>
      <c r="T19" s="301"/>
      <c r="U19" s="302"/>
    </row>
    <row r="20" spans="1:21" ht="13.5" thickBot="1" x14ac:dyDescent="0.25">
      <c r="A20" s="303" t="s">
        <v>202</v>
      </c>
      <c r="B20" s="304"/>
      <c r="C20" s="304"/>
      <c r="D20" s="304"/>
      <c r="E20" s="304"/>
      <c r="F20" s="304"/>
      <c r="G20" s="305"/>
      <c r="H20" s="306">
        <f>B19</f>
        <v>-0.95326558611195333</v>
      </c>
      <c r="I20" s="307" t="s">
        <v>79</v>
      </c>
      <c r="J20" s="308"/>
      <c r="L20" s="303" t="s">
        <v>202</v>
      </c>
      <c r="M20" s="304"/>
      <c r="N20" s="304"/>
      <c r="O20" s="304"/>
      <c r="P20" s="304"/>
      <c r="Q20" s="304"/>
      <c r="R20" s="305"/>
      <c r="S20" s="306">
        <f>M19</f>
        <v>-0.95326558611195333</v>
      </c>
      <c r="T20" s="307" t="s">
        <v>79</v>
      </c>
      <c r="U20" s="308"/>
    </row>
    <row r="24" spans="1:21" x14ac:dyDescent="0.2">
      <c r="A24" s="41" t="s">
        <v>203</v>
      </c>
      <c r="B24" s="42"/>
      <c r="C24" s="42"/>
      <c r="D24" s="42"/>
      <c r="E24" s="42"/>
      <c r="F24" s="42"/>
      <c r="G24" s="42"/>
      <c r="H24" s="42"/>
      <c r="I24" s="42"/>
      <c r="J24" s="42"/>
      <c r="L24" s="41" t="s">
        <v>208</v>
      </c>
      <c r="M24" s="42"/>
      <c r="N24" s="42"/>
      <c r="O24" s="42"/>
      <c r="P24" s="42"/>
      <c r="Q24" s="42"/>
      <c r="R24" s="42"/>
      <c r="S24" s="42"/>
      <c r="T24" s="42"/>
    </row>
    <row r="25" spans="1:21" x14ac:dyDescent="0.2">
      <c r="A25" s="34"/>
      <c r="B25" s="34" t="s">
        <v>64</v>
      </c>
      <c r="C25" s="34"/>
      <c r="D25" s="35" t="s">
        <v>65</v>
      </c>
      <c r="E25" s="35"/>
      <c r="F25" s="35" t="s">
        <v>66</v>
      </c>
      <c r="G25" s="35"/>
      <c r="H25" s="34"/>
      <c r="I25" s="34"/>
      <c r="J25" s="36"/>
      <c r="L25" s="34"/>
      <c r="M25" s="34" t="s">
        <v>64</v>
      </c>
      <c r="N25" s="34"/>
      <c r="O25" s="35" t="s">
        <v>65</v>
      </c>
      <c r="P25" s="35"/>
      <c r="Q25" s="35" t="s">
        <v>66</v>
      </c>
      <c r="R25" s="35"/>
      <c r="S25" s="34"/>
      <c r="T25" s="34"/>
    </row>
    <row r="26" spans="1:21" x14ac:dyDescent="0.2">
      <c r="A26" s="34" t="s">
        <v>67</v>
      </c>
      <c r="B26" s="34" t="s">
        <v>200</v>
      </c>
      <c r="C26" s="34" t="s">
        <v>68</v>
      </c>
      <c r="D26" s="35" t="s">
        <v>69</v>
      </c>
      <c r="E26" s="35" t="s">
        <v>70</v>
      </c>
      <c r="F26" s="35" t="s">
        <v>71</v>
      </c>
      <c r="G26" s="35" t="s">
        <v>72</v>
      </c>
      <c r="H26" s="35" t="s">
        <v>73</v>
      </c>
      <c r="I26" s="35" t="s">
        <v>74</v>
      </c>
      <c r="J26" s="36"/>
      <c r="L26" s="34" t="s">
        <v>67</v>
      </c>
      <c r="M26" s="34" t="s">
        <v>200</v>
      </c>
      <c r="N26" s="34" t="s">
        <v>68</v>
      </c>
      <c r="O26" s="35" t="s">
        <v>69</v>
      </c>
      <c r="P26" s="35" t="s">
        <v>70</v>
      </c>
      <c r="Q26" s="35" t="s">
        <v>71</v>
      </c>
      <c r="R26" s="35" t="s">
        <v>72</v>
      </c>
      <c r="S26" s="35" t="s">
        <v>73</v>
      </c>
      <c r="T26" s="35" t="s">
        <v>74</v>
      </c>
    </row>
    <row r="27" spans="1:21" x14ac:dyDescent="0.2">
      <c r="A27" s="36"/>
      <c r="B27" s="36"/>
      <c r="C27" s="36"/>
      <c r="D27" s="37"/>
      <c r="E27" s="46">
        <v>0</v>
      </c>
      <c r="F27" s="37" t="s">
        <v>75</v>
      </c>
      <c r="G27" s="35"/>
      <c r="H27" s="35"/>
      <c r="I27" s="35"/>
      <c r="J27" s="36"/>
      <c r="L27" s="36"/>
      <c r="M27" s="36"/>
      <c r="N27" s="36"/>
      <c r="O27" s="37"/>
      <c r="P27" s="46">
        <v>0</v>
      </c>
      <c r="Q27" s="37" t="s">
        <v>75</v>
      </c>
      <c r="R27" s="35"/>
      <c r="S27" s="35"/>
      <c r="T27" s="35"/>
    </row>
    <row r="28" spans="1:21" x14ac:dyDescent="0.2">
      <c r="A28" s="38">
        <v>1</v>
      </c>
      <c r="B28" s="39">
        <f>Calculations!W5</f>
        <v>0</v>
      </c>
      <c r="C28" s="40">
        <f>C9</f>
        <v>0</v>
      </c>
      <c r="D28" s="37">
        <f>C28/$C$14</f>
        <v>0</v>
      </c>
      <c r="E28" s="37">
        <f>E27+D28</f>
        <v>0</v>
      </c>
      <c r="F28" s="37">
        <f>E27+(0.5*D28)</f>
        <v>0</v>
      </c>
      <c r="G28" s="37">
        <f t="shared" ref="G28:G33" si="7">SQRT(D28)*B28</f>
        <v>0</v>
      </c>
      <c r="H28" s="37">
        <f t="shared" ref="H28:H33" si="8">SQRT(D28)</f>
        <v>0</v>
      </c>
      <c r="I28" s="37">
        <f t="shared" ref="I28:I33" si="9">F28*SQRT(D28)</f>
        <v>0</v>
      </c>
      <c r="J28" s="36"/>
      <c r="L28" s="38">
        <v>1</v>
      </c>
      <c r="M28" s="39">
        <f>Calculations!X5</f>
        <v>0</v>
      </c>
      <c r="N28" s="40">
        <f>C28</f>
        <v>0</v>
      </c>
      <c r="O28" s="37">
        <f>N28/$C$14</f>
        <v>0</v>
      </c>
      <c r="P28" s="37">
        <f>P27+O28</f>
        <v>0</v>
      </c>
      <c r="Q28" s="37">
        <f>P27+(0.5*O28)</f>
        <v>0</v>
      </c>
      <c r="R28" s="37">
        <f t="shared" ref="R28:R33" si="10">SQRT(O28)*M28</f>
        <v>0</v>
      </c>
      <c r="S28" s="37">
        <f t="shared" ref="S28:S33" si="11">SQRT(O28)</f>
        <v>0</v>
      </c>
      <c r="T28" s="37">
        <f t="shared" ref="T28:T33" si="12">Q28*SQRT(O28)</f>
        <v>0</v>
      </c>
    </row>
    <row r="29" spans="1:21" x14ac:dyDescent="0.2">
      <c r="A29" s="38">
        <v>2</v>
      </c>
      <c r="B29" s="39">
        <f>Calculations!W6</f>
        <v>11390.181800083838</v>
      </c>
      <c r="C29" s="40">
        <f t="shared" ref="C29:C32" si="13">C10</f>
        <v>3661.2</v>
      </c>
      <c r="D29" s="37">
        <f>C29/$C$14</f>
        <v>0.21520267093012321</v>
      </c>
      <c r="E29" s="37">
        <f>E28+D29</f>
        <v>0.21520267093012321</v>
      </c>
      <c r="F29" s="37">
        <f>E28+(0.5*D29)</f>
        <v>0.10760133546506161</v>
      </c>
      <c r="G29" s="37">
        <f t="shared" si="7"/>
        <v>5283.8987191372016</v>
      </c>
      <c r="H29" s="37">
        <f t="shared" si="8"/>
        <v>0.46389941898015263</v>
      </c>
      <c r="I29" s="37">
        <f t="shared" si="9"/>
        <v>4.9916197003730574E-2</v>
      </c>
      <c r="J29" s="36"/>
      <c r="L29" s="38">
        <v>2</v>
      </c>
      <c r="M29" s="39">
        <f>Calculations!X6</f>
        <v>11390.181800083838</v>
      </c>
      <c r="N29" s="40">
        <f t="shared" ref="N29:N32" si="14">C29</f>
        <v>3661.2</v>
      </c>
      <c r="O29" s="37">
        <f>N29/$C$14</f>
        <v>0.21520267093012321</v>
      </c>
      <c r="P29" s="37">
        <f>P28+O29</f>
        <v>0.21520267093012321</v>
      </c>
      <c r="Q29" s="37">
        <f>P28+(0.5*O29)</f>
        <v>0.10760133546506161</v>
      </c>
      <c r="R29" s="37">
        <f t="shared" si="10"/>
        <v>5283.8987191372016</v>
      </c>
      <c r="S29" s="37">
        <f t="shared" si="11"/>
        <v>0.46389941898015263</v>
      </c>
      <c r="T29" s="37">
        <f t="shared" si="12"/>
        <v>4.9916197003730574E-2</v>
      </c>
    </row>
    <row r="30" spans="1:21" x14ac:dyDescent="0.2">
      <c r="A30" s="38">
        <v>3</v>
      </c>
      <c r="B30" s="39">
        <f>Calculations!W7</f>
        <v>9381.9351933526632</v>
      </c>
      <c r="C30" s="40">
        <f t="shared" si="13"/>
        <v>3573.5999999999995</v>
      </c>
      <c r="D30" s="37">
        <f>C30/$C$14</f>
        <v>0.21005360669613465</v>
      </c>
      <c r="E30" s="37">
        <f>E29+D30</f>
        <v>0.42525627762625784</v>
      </c>
      <c r="F30" s="37">
        <f>E29+(0.5*D30)</f>
        <v>0.32022947427819054</v>
      </c>
      <c r="G30" s="37">
        <f t="shared" si="7"/>
        <v>4299.8915304368293</v>
      </c>
      <c r="H30" s="37">
        <f t="shared" si="8"/>
        <v>0.45831605546405929</v>
      </c>
      <c r="I30" s="37">
        <f t="shared" si="9"/>
        <v>0.14676630949450972</v>
      </c>
      <c r="J30" s="36"/>
      <c r="L30" s="38">
        <v>3</v>
      </c>
      <c r="M30" s="39">
        <f>Calculations!X7</f>
        <v>9381.9351933526632</v>
      </c>
      <c r="N30" s="40">
        <f t="shared" si="14"/>
        <v>3573.5999999999995</v>
      </c>
      <c r="O30" s="37">
        <f>N30/$C$14</f>
        <v>0.21005360669613465</v>
      </c>
      <c r="P30" s="37">
        <f>P29+O30</f>
        <v>0.42525627762625784</v>
      </c>
      <c r="Q30" s="37">
        <f>P29+(0.5*O30)</f>
        <v>0.32022947427819054</v>
      </c>
      <c r="R30" s="37">
        <f t="shared" si="10"/>
        <v>4299.8915304368293</v>
      </c>
      <c r="S30" s="37">
        <f t="shared" si="11"/>
        <v>0.45831605546405929</v>
      </c>
      <c r="T30" s="37">
        <f t="shared" si="12"/>
        <v>0.14676630949450972</v>
      </c>
    </row>
    <row r="31" spans="1:21" x14ac:dyDescent="0.2">
      <c r="A31" s="38">
        <v>4</v>
      </c>
      <c r="B31" s="39">
        <f>Calculations!W8</f>
        <v>18948.520732146389</v>
      </c>
      <c r="C31" s="40">
        <f t="shared" si="13"/>
        <v>9249</v>
      </c>
      <c r="D31" s="37">
        <f>C31/$C$14</f>
        <v>0.5436494874447475</v>
      </c>
      <c r="E31" s="37">
        <f>E30+D31</f>
        <v>0.96890576507100534</v>
      </c>
      <c r="F31" s="37">
        <f>E30+(0.5*D31)</f>
        <v>0.69708102134863159</v>
      </c>
      <c r="G31" s="37">
        <f t="shared" si="7"/>
        <v>13971.23516204222</v>
      </c>
      <c r="H31" s="37">
        <f t="shared" si="8"/>
        <v>0.73732590314239432</v>
      </c>
      <c r="I31" s="37">
        <f t="shared" si="9"/>
        <v>0.5139758936293024</v>
      </c>
      <c r="J31" s="36"/>
      <c r="L31" s="38">
        <v>4</v>
      </c>
      <c r="M31" s="39">
        <f>Calculations!X8</f>
        <v>18948.520732146389</v>
      </c>
      <c r="N31" s="40">
        <f t="shared" si="14"/>
        <v>9249</v>
      </c>
      <c r="O31" s="37">
        <f>N31/$C$14</f>
        <v>0.5436494874447475</v>
      </c>
      <c r="P31" s="37">
        <f>P30+O31</f>
        <v>0.96890576507100534</v>
      </c>
      <c r="Q31" s="37">
        <f>P30+(0.5*O31)</f>
        <v>0.69708102134863159</v>
      </c>
      <c r="R31" s="37">
        <f t="shared" si="10"/>
        <v>13971.23516204222</v>
      </c>
      <c r="S31" s="37">
        <f t="shared" si="11"/>
        <v>0.73732590314239432</v>
      </c>
      <c r="T31" s="37">
        <f t="shared" si="12"/>
        <v>0.5139758936293024</v>
      </c>
    </row>
    <row r="32" spans="1:21" x14ac:dyDescent="0.2">
      <c r="A32" s="38">
        <v>5</v>
      </c>
      <c r="B32" s="39">
        <f>Calculations!W9</f>
        <v>784.13633418894563</v>
      </c>
      <c r="C32" s="40">
        <f t="shared" si="13"/>
        <v>528.99999999999989</v>
      </c>
      <c r="D32" s="37">
        <f>C32/$C$14</f>
        <v>3.1094234928994633E-2</v>
      </c>
      <c r="E32" s="37">
        <f>E31+D32</f>
        <v>1</v>
      </c>
      <c r="F32" s="37">
        <f>E31+(0.5*D32)</f>
        <v>0.98445288253550267</v>
      </c>
      <c r="G32" s="37">
        <f t="shared" si="7"/>
        <v>138.27113118619991</v>
      </c>
      <c r="H32" s="37">
        <f t="shared" si="8"/>
        <v>0.17633557476866271</v>
      </c>
      <c r="I32" s="37">
        <f t="shared" si="9"/>
        <v>0.17359406487456466</v>
      </c>
      <c r="J32" s="36"/>
      <c r="L32" s="38">
        <v>5</v>
      </c>
      <c r="M32" s="39">
        <f>Calculations!X9</f>
        <v>784.13633418894563</v>
      </c>
      <c r="N32" s="40">
        <f t="shared" si="14"/>
        <v>528.99999999999989</v>
      </c>
      <c r="O32" s="37">
        <f>N32/$C$14</f>
        <v>3.1094234928994633E-2</v>
      </c>
      <c r="P32" s="37">
        <f>P31+O32</f>
        <v>1</v>
      </c>
      <c r="Q32" s="37">
        <f>P31+(0.5*O32)</f>
        <v>0.98445288253550267</v>
      </c>
      <c r="R32" s="37">
        <f t="shared" si="10"/>
        <v>138.27113118619991</v>
      </c>
      <c r="S32" s="37">
        <f t="shared" si="11"/>
        <v>0.17633557476866271</v>
      </c>
      <c r="T32" s="37">
        <f t="shared" si="12"/>
        <v>0.17359406487456466</v>
      </c>
    </row>
    <row r="33" spans="1:21" x14ac:dyDescent="0.2">
      <c r="A33" s="36" t="s">
        <v>10</v>
      </c>
      <c r="B33" s="314">
        <f>AVERAGE(B29:B32)</f>
        <v>10126.193514942959</v>
      </c>
      <c r="C33" s="40">
        <f>SUM(C28:C32)</f>
        <v>17012.8</v>
      </c>
      <c r="D33" s="37"/>
      <c r="E33" s="37"/>
      <c r="F33" s="37"/>
      <c r="G33" s="37">
        <f t="shared" si="7"/>
        <v>0</v>
      </c>
      <c r="H33" s="37">
        <f t="shared" si="8"/>
        <v>0</v>
      </c>
      <c r="I33" s="37">
        <f t="shared" si="9"/>
        <v>0</v>
      </c>
      <c r="J33" s="36"/>
      <c r="L33" s="36" t="s">
        <v>10</v>
      </c>
      <c r="M33" s="314">
        <f>AVERAGE(M29:M32)</f>
        <v>10126.193514942959</v>
      </c>
      <c r="N33" s="40">
        <f>SUM(N28:N32)</f>
        <v>17012.8</v>
      </c>
      <c r="O33" s="37"/>
      <c r="P33" s="37"/>
      <c r="Q33" s="37"/>
      <c r="R33" s="37">
        <f t="shared" si="10"/>
        <v>0</v>
      </c>
      <c r="S33" s="37">
        <f t="shared" si="11"/>
        <v>0</v>
      </c>
      <c r="T33" s="37">
        <f t="shared" si="12"/>
        <v>0</v>
      </c>
    </row>
    <row r="34" spans="1:21" x14ac:dyDescent="0.2">
      <c r="A34" s="36"/>
      <c r="B34" s="36"/>
      <c r="C34" s="36"/>
      <c r="D34" s="36"/>
      <c r="E34" s="36"/>
      <c r="F34" s="36"/>
      <c r="G34" s="36"/>
      <c r="H34" s="36"/>
      <c r="I34" s="36"/>
      <c r="J34" s="36"/>
      <c r="L34" s="36"/>
      <c r="M34" s="36"/>
      <c r="N34" s="36"/>
      <c r="O34" s="36"/>
      <c r="P34" s="36"/>
      <c r="Q34" s="36"/>
      <c r="R34" s="36"/>
      <c r="S34" s="36"/>
      <c r="T34" s="36"/>
    </row>
    <row r="35" spans="1:21" x14ac:dyDescent="0.2">
      <c r="A35" s="36" t="s">
        <v>76</v>
      </c>
      <c r="B35" s="205">
        <f>LINEST(G29:G32,H29:I32,0)</f>
        <v>10622.057573946749</v>
      </c>
      <c r="C35" s="36"/>
      <c r="D35" s="36"/>
      <c r="E35" s="36"/>
      <c r="F35" s="36"/>
      <c r="G35" s="36"/>
      <c r="H35" s="37"/>
      <c r="I35" s="37"/>
      <c r="J35" s="36"/>
      <c r="L35" s="36" t="s">
        <v>76</v>
      </c>
      <c r="M35" s="205">
        <f>LINEST(R29:R32,S29:T32,0)</f>
        <v>10622.057573946749</v>
      </c>
      <c r="N35" s="36"/>
      <c r="O35" s="36"/>
      <c r="P35" s="36"/>
      <c r="Q35" s="36"/>
      <c r="R35" s="36"/>
      <c r="S35" s="37"/>
      <c r="T35" s="37"/>
    </row>
    <row r="36" spans="1:21" ht="13.5" thickBot="1" x14ac:dyDescent="0.25">
      <c r="A36" s="294"/>
      <c r="B36" s="205"/>
      <c r="C36" s="294"/>
      <c r="D36" s="294"/>
      <c r="E36" s="294"/>
      <c r="F36" s="294"/>
      <c r="G36" s="294"/>
      <c r="H36" s="205"/>
      <c r="I36" s="205"/>
      <c r="J36" s="294"/>
      <c r="L36" s="294"/>
      <c r="M36" s="205"/>
      <c r="N36" s="294"/>
      <c r="O36" s="294"/>
      <c r="P36" s="294"/>
      <c r="Q36" s="294"/>
      <c r="R36" s="294"/>
      <c r="S36" s="205"/>
      <c r="T36" s="205"/>
    </row>
    <row r="37" spans="1:21" x14ac:dyDescent="0.2">
      <c r="A37" s="295" t="s">
        <v>77</v>
      </c>
      <c r="B37" s="296">
        <f>B35</f>
        <v>10622.057573946749</v>
      </c>
      <c r="C37" s="297" t="s">
        <v>201</v>
      </c>
      <c r="D37" s="297"/>
      <c r="E37" s="297"/>
      <c r="F37" s="298"/>
      <c r="G37" s="297"/>
      <c r="H37" s="297"/>
      <c r="I37" s="297"/>
      <c r="J37" s="298"/>
      <c r="L37" s="295" t="s">
        <v>77</v>
      </c>
      <c r="M37" s="296">
        <f>M35</f>
        <v>10622.057573946749</v>
      </c>
      <c r="N37" s="297" t="s">
        <v>201</v>
      </c>
      <c r="O37" s="297"/>
      <c r="P37" s="297"/>
      <c r="Q37" s="298"/>
      <c r="R37" s="297"/>
      <c r="S37" s="297"/>
      <c r="T37" s="297"/>
      <c r="U37" s="298"/>
    </row>
    <row r="38" spans="1:21" x14ac:dyDescent="0.2">
      <c r="A38" s="299" t="s">
        <v>78</v>
      </c>
      <c r="B38" s="300">
        <f>-B37/B33</f>
        <v>-1.0489684557451975</v>
      </c>
      <c r="C38" s="301"/>
      <c r="D38" s="301"/>
      <c r="E38" s="301"/>
      <c r="F38" s="301"/>
      <c r="G38" s="301"/>
      <c r="H38" s="301"/>
      <c r="I38" s="301"/>
      <c r="J38" s="302"/>
      <c r="L38" s="299" t="s">
        <v>78</v>
      </c>
      <c r="M38" s="300">
        <f>-M37/M33</f>
        <v>-1.0489684557451975</v>
      </c>
      <c r="N38" s="301"/>
      <c r="O38" s="301"/>
      <c r="P38" s="301"/>
      <c r="Q38" s="301"/>
      <c r="R38" s="301"/>
      <c r="S38" s="301"/>
      <c r="T38" s="301"/>
      <c r="U38" s="302"/>
    </row>
    <row r="39" spans="1:21" ht="13.5" thickBot="1" x14ac:dyDescent="0.25">
      <c r="A39" s="303" t="s">
        <v>202</v>
      </c>
      <c r="B39" s="304"/>
      <c r="C39" s="304"/>
      <c r="D39" s="304"/>
      <c r="E39" s="304"/>
      <c r="F39" s="304"/>
      <c r="G39" s="305"/>
      <c r="H39" s="306">
        <f>B38</f>
        <v>-1.0489684557451975</v>
      </c>
      <c r="I39" s="307" t="s">
        <v>79</v>
      </c>
      <c r="J39" s="308"/>
      <c r="L39" s="303" t="s">
        <v>202</v>
      </c>
      <c r="M39" s="304"/>
      <c r="N39" s="304"/>
      <c r="O39" s="304"/>
      <c r="P39" s="304"/>
      <c r="Q39" s="304"/>
      <c r="R39" s="305"/>
      <c r="S39" s="306">
        <f>M38</f>
        <v>-1.0489684557451975</v>
      </c>
      <c r="T39" s="307" t="s">
        <v>79</v>
      </c>
      <c r="U39" s="308"/>
    </row>
    <row r="43" spans="1:21" x14ac:dyDescent="0.2">
      <c r="A43" s="41" t="s">
        <v>204</v>
      </c>
      <c r="B43" s="42"/>
      <c r="C43" s="42"/>
      <c r="D43" s="42"/>
      <c r="E43" s="42"/>
      <c r="F43" s="42"/>
      <c r="G43" s="42"/>
      <c r="H43" s="42"/>
      <c r="I43" s="42"/>
      <c r="J43" s="42"/>
      <c r="L43" s="41" t="s">
        <v>209</v>
      </c>
      <c r="M43" s="42"/>
      <c r="N43" s="42"/>
      <c r="O43" s="42"/>
      <c r="P43" s="42"/>
      <c r="Q43" s="42"/>
      <c r="R43" s="42"/>
      <c r="S43" s="42"/>
      <c r="T43" s="42"/>
    </row>
    <row r="44" spans="1:21" x14ac:dyDescent="0.2">
      <c r="A44" s="34"/>
      <c r="B44" s="34" t="s">
        <v>64</v>
      </c>
      <c r="C44" s="34"/>
      <c r="D44" s="35" t="s">
        <v>65</v>
      </c>
      <c r="E44" s="35"/>
      <c r="F44" s="35" t="s">
        <v>66</v>
      </c>
      <c r="G44" s="35"/>
      <c r="H44" s="34"/>
      <c r="I44" s="34"/>
      <c r="J44" s="36"/>
      <c r="L44" s="34"/>
      <c r="M44" s="34" t="s">
        <v>64</v>
      </c>
      <c r="N44" s="34"/>
      <c r="O44" s="35" t="s">
        <v>65</v>
      </c>
      <c r="P44" s="35"/>
      <c r="Q44" s="35" t="s">
        <v>66</v>
      </c>
      <c r="R44" s="35"/>
      <c r="S44" s="34"/>
      <c r="T44" s="34"/>
    </row>
    <row r="45" spans="1:21" x14ac:dyDescent="0.2">
      <c r="A45" s="34" t="s">
        <v>67</v>
      </c>
      <c r="B45" s="34" t="s">
        <v>200</v>
      </c>
      <c r="C45" s="34" t="s">
        <v>68</v>
      </c>
      <c r="D45" s="35" t="s">
        <v>69</v>
      </c>
      <c r="E45" s="35" t="s">
        <v>70</v>
      </c>
      <c r="F45" s="35" t="s">
        <v>71</v>
      </c>
      <c r="G45" s="35" t="s">
        <v>72</v>
      </c>
      <c r="H45" s="35" t="s">
        <v>73</v>
      </c>
      <c r="I45" s="35" t="s">
        <v>74</v>
      </c>
      <c r="J45" s="36"/>
      <c r="L45" s="34" t="s">
        <v>67</v>
      </c>
      <c r="M45" s="34" t="s">
        <v>200</v>
      </c>
      <c r="N45" s="34" t="s">
        <v>68</v>
      </c>
      <c r="O45" s="35" t="s">
        <v>69</v>
      </c>
      <c r="P45" s="35" t="s">
        <v>70</v>
      </c>
      <c r="Q45" s="35" t="s">
        <v>71</v>
      </c>
      <c r="R45" s="35" t="s">
        <v>72</v>
      </c>
      <c r="S45" s="35" t="s">
        <v>73</v>
      </c>
      <c r="T45" s="35" t="s">
        <v>74</v>
      </c>
    </row>
    <row r="46" spans="1:21" x14ac:dyDescent="0.2">
      <c r="A46" s="36"/>
      <c r="B46" s="36"/>
      <c r="C46" s="36"/>
      <c r="D46" s="37"/>
      <c r="E46" s="46">
        <v>0</v>
      </c>
      <c r="F46" s="37" t="s">
        <v>75</v>
      </c>
      <c r="G46" s="35"/>
      <c r="H46" s="35"/>
      <c r="I46" s="35"/>
      <c r="J46" s="36"/>
      <c r="L46" s="36"/>
      <c r="M46" s="36"/>
      <c r="N46" s="36"/>
      <c r="O46" s="37"/>
      <c r="P46" s="46">
        <v>0</v>
      </c>
      <c r="Q46" s="37" t="s">
        <v>75</v>
      </c>
      <c r="R46" s="35"/>
      <c r="S46" s="35"/>
      <c r="T46" s="35"/>
    </row>
    <row r="47" spans="1:21" x14ac:dyDescent="0.2">
      <c r="A47" s="38">
        <v>1</v>
      </c>
      <c r="B47" s="39">
        <f>Calculations!Z5</f>
        <v>0</v>
      </c>
      <c r="C47" s="40">
        <f>C28</f>
        <v>0</v>
      </c>
      <c r="D47" s="37">
        <f>C47/$C$14</f>
        <v>0</v>
      </c>
      <c r="E47" s="37">
        <f>E46+D47</f>
        <v>0</v>
      </c>
      <c r="F47" s="37">
        <f>E46+(0.5*D47)</f>
        <v>0</v>
      </c>
      <c r="G47" s="37">
        <f t="shared" ref="G47:G52" si="15">SQRT(D47)*B47</f>
        <v>0</v>
      </c>
      <c r="H47" s="37">
        <f t="shared" ref="H47:H52" si="16">SQRT(D47)</f>
        <v>0</v>
      </c>
      <c r="I47" s="37">
        <f t="shared" ref="I47:I52" si="17">F47*SQRT(D47)</f>
        <v>0</v>
      </c>
      <c r="J47" s="36"/>
      <c r="L47" s="38">
        <v>1</v>
      </c>
      <c r="M47" s="39">
        <f>Calculations!AA5</f>
        <v>0</v>
      </c>
      <c r="N47" s="40">
        <f>C47</f>
        <v>0</v>
      </c>
      <c r="O47" s="37">
        <f>N47/$C$14</f>
        <v>0</v>
      </c>
      <c r="P47" s="37">
        <f>P46+O47</f>
        <v>0</v>
      </c>
      <c r="Q47" s="37">
        <f>P46+(0.5*O47)</f>
        <v>0</v>
      </c>
      <c r="R47" s="37">
        <f t="shared" ref="R47:R52" si="18">SQRT(O47)*M47</f>
        <v>0</v>
      </c>
      <c r="S47" s="37">
        <f t="shared" ref="S47:S52" si="19">SQRT(O47)</f>
        <v>0</v>
      </c>
      <c r="T47" s="37">
        <f t="shared" ref="T47:T52" si="20">Q47*SQRT(O47)</f>
        <v>0</v>
      </c>
    </row>
    <row r="48" spans="1:21" x14ac:dyDescent="0.2">
      <c r="A48" s="38">
        <v>2</v>
      </c>
      <c r="B48" s="39">
        <f>Calculations!Z6</f>
        <v>22750.903984438493</v>
      </c>
      <c r="C48" s="40">
        <f t="shared" ref="C48:C51" si="21">C29</f>
        <v>3661.2</v>
      </c>
      <c r="D48" s="37">
        <f>C48/$C$14</f>
        <v>0.21520267093012321</v>
      </c>
      <c r="E48" s="37">
        <f>E47+D48</f>
        <v>0.21520267093012321</v>
      </c>
      <c r="F48" s="37">
        <f>E47+(0.5*D48)</f>
        <v>0.10760133546506161</v>
      </c>
      <c r="G48" s="37">
        <f t="shared" si="15"/>
        <v>10554.131139654257</v>
      </c>
      <c r="H48" s="37">
        <f t="shared" si="16"/>
        <v>0.46389941898015263</v>
      </c>
      <c r="I48" s="37">
        <f t="shared" si="17"/>
        <v>4.9916197003730574E-2</v>
      </c>
      <c r="J48" s="36"/>
      <c r="L48" s="38">
        <v>2</v>
      </c>
      <c r="M48" s="39">
        <f>Calculations!AA6</f>
        <v>22750.903984438493</v>
      </c>
      <c r="N48" s="40">
        <f t="shared" ref="N48:N51" si="22">C48</f>
        <v>3661.2</v>
      </c>
      <c r="O48" s="37">
        <f>N48/$C$14</f>
        <v>0.21520267093012321</v>
      </c>
      <c r="P48" s="37">
        <f>P47+O48</f>
        <v>0.21520267093012321</v>
      </c>
      <c r="Q48" s="37">
        <f>P47+(0.5*O48)</f>
        <v>0.10760133546506161</v>
      </c>
      <c r="R48" s="37">
        <f t="shared" si="18"/>
        <v>10554.131139654257</v>
      </c>
      <c r="S48" s="37">
        <f t="shared" si="19"/>
        <v>0.46389941898015263</v>
      </c>
      <c r="T48" s="37">
        <f t="shared" si="20"/>
        <v>4.9916197003730574E-2</v>
      </c>
    </row>
    <row r="49" spans="1:21" x14ac:dyDescent="0.2">
      <c r="A49" s="38">
        <v>3</v>
      </c>
      <c r="B49" s="39">
        <f>Calculations!Z7</f>
        <v>19092.977694289486</v>
      </c>
      <c r="C49" s="40">
        <f t="shared" si="21"/>
        <v>3573.5999999999995</v>
      </c>
      <c r="D49" s="37">
        <f>C49/$C$14</f>
        <v>0.21005360669613465</v>
      </c>
      <c r="E49" s="37">
        <f>E48+D49</f>
        <v>0.42525627762625784</v>
      </c>
      <c r="F49" s="37">
        <f>E48+(0.5*D49)</f>
        <v>0.32022947427819054</v>
      </c>
      <c r="G49" s="37">
        <f t="shared" si="15"/>
        <v>8750.6182239100272</v>
      </c>
      <c r="H49" s="37">
        <f t="shared" si="16"/>
        <v>0.45831605546405929</v>
      </c>
      <c r="I49" s="37">
        <f t="shared" si="17"/>
        <v>0.14676630949450972</v>
      </c>
      <c r="J49" s="36"/>
      <c r="L49" s="38">
        <v>3</v>
      </c>
      <c r="M49" s="39">
        <f>Calculations!AA7</f>
        <v>19092.977694289486</v>
      </c>
      <c r="N49" s="40">
        <f t="shared" si="22"/>
        <v>3573.5999999999995</v>
      </c>
      <c r="O49" s="37">
        <f>N49/$C$14</f>
        <v>0.21005360669613465</v>
      </c>
      <c r="P49" s="37">
        <f>P48+O49</f>
        <v>0.42525627762625784</v>
      </c>
      <c r="Q49" s="37">
        <f>P48+(0.5*O49)</f>
        <v>0.32022947427819054</v>
      </c>
      <c r="R49" s="37">
        <f t="shared" si="18"/>
        <v>8750.6182239100272</v>
      </c>
      <c r="S49" s="37">
        <f t="shared" si="19"/>
        <v>0.45831605546405929</v>
      </c>
      <c r="T49" s="37">
        <f t="shared" si="20"/>
        <v>0.14676630949450972</v>
      </c>
    </row>
    <row r="50" spans="1:21" x14ac:dyDescent="0.2">
      <c r="A50" s="38">
        <v>4</v>
      </c>
      <c r="B50" s="39">
        <f>Calculations!Z8</f>
        <v>39491.266935638399</v>
      </c>
      <c r="C50" s="40">
        <f t="shared" si="21"/>
        <v>9249</v>
      </c>
      <c r="D50" s="37">
        <f>C50/$C$14</f>
        <v>0.5436494874447475</v>
      </c>
      <c r="E50" s="37">
        <f>E49+D50</f>
        <v>0.96890576507100534</v>
      </c>
      <c r="F50" s="37">
        <f>E49+(0.5*D50)</f>
        <v>0.69708102134863159</v>
      </c>
      <c r="G50" s="37">
        <f t="shared" si="15"/>
        <v>29117.934059556959</v>
      </c>
      <c r="H50" s="37">
        <f t="shared" si="16"/>
        <v>0.73732590314239432</v>
      </c>
      <c r="I50" s="37">
        <f t="shared" si="17"/>
        <v>0.5139758936293024</v>
      </c>
      <c r="J50" s="36"/>
      <c r="L50" s="38">
        <v>4</v>
      </c>
      <c r="M50" s="39">
        <f>Calculations!AA8</f>
        <v>39491.266935638399</v>
      </c>
      <c r="N50" s="40">
        <f t="shared" si="22"/>
        <v>9249</v>
      </c>
      <c r="O50" s="37">
        <f>N50/$C$14</f>
        <v>0.5436494874447475</v>
      </c>
      <c r="P50" s="37">
        <f>P49+O50</f>
        <v>0.96890576507100534</v>
      </c>
      <c r="Q50" s="37">
        <f>P49+(0.5*O50)</f>
        <v>0.69708102134863159</v>
      </c>
      <c r="R50" s="37">
        <f t="shared" si="18"/>
        <v>29117.934059556959</v>
      </c>
      <c r="S50" s="37">
        <f t="shared" si="19"/>
        <v>0.73732590314239432</v>
      </c>
      <c r="T50" s="37">
        <f t="shared" si="20"/>
        <v>0.5139758936293024</v>
      </c>
    </row>
    <row r="51" spans="1:21" x14ac:dyDescent="0.2">
      <c r="A51" s="38">
        <v>5</v>
      </c>
      <c r="B51" s="39">
        <f>Calculations!Z9</f>
        <v>1669.0369891052592</v>
      </c>
      <c r="C51" s="40">
        <f t="shared" si="21"/>
        <v>528.99999999999989</v>
      </c>
      <c r="D51" s="37">
        <f>C51/$C$14</f>
        <v>3.1094234928994633E-2</v>
      </c>
      <c r="E51" s="37">
        <f>E50+D51</f>
        <v>1</v>
      </c>
      <c r="F51" s="37">
        <f>E50+(0.5*D51)</f>
        <v>0.98445288253550267</v>
      </c>
      <c r="G51" s="37">
        <f t="shared" si="15"/>
        <v>294.31059678403415</v>
      </c>
      <c r="H51" s="37">
        <f t="shared" si="16"/>
        <v>0.17633557476866271</v>
      </c>
      <c r="I51" s="37">
        <f t="shared" si="17"/>
        <v>0.17359406487456466</v>
      </c>
      <c r="J51" s="36"/>
      <c r="L51" s="38">
        <v>5</v>
      </c>
      <c r="M51" s="39">
        <f>Calculations!AA9</f>
        <v>1669.0369891052592</v>
      </c>
      <c r="N51" s="40">
        <f t="shared" si="22"/>
        <v>528.99999999999989</v>
      </c>
      <c r="O51" s="37">
        <f>N51/$C$14</f>
        <v>3.1094234928994633E-2</v>
      </c>
      <c r="P51" s="37">
        <f>P50+O51</f>
        <v>1</v>
      </c>
      <c r="Q51" s="37">
        <f>P50+(0.5*O51)</f>
        <v>0.98445288253550267</v>
      </c>
      <c r="R51" s="37">
        <f t="shared" si="18"/>
        <v>294.31059678403415</v>
      </c>
      <c r="S51" s="37">
        <f t="shared" si="19"/>
        <v>0.17633557476866271</v>
      </c>
      <c r="T51" s="37">
        <f t="shared" si="20"/>
        <v>0.17359406487456466</v>
      </c>
    </row>
    <row r="52" spans="1:21" x14ac:dyDescent="0.2">
      <c r="A52" s="36" t="s">
        <v>10</v>
      </c>
      <c r="B52" s="314">
        <f>AVERAGE(B48:B51)</f>
        <v>20751.046400867908</v>
      </c>
      <c r="C52" s="40">
        <f>SUM(C47:C51)</f>
        <v>17012.8</v>
      </c>
      <c r="D52" s="37"/>
      <c r="E52" s="37"/>
      <c r="F52" s="37"/>
      <c r="G52" s="37">
        <f t="shared" si="15"/>
        <v>0</v>
      </c>
      <c r="H52" s="37">
        <f t="shared" si="16"/>
        <v>0</v>
      </c>
      <c r="I52" s="37">
        <f t="shared" si="17"/>
        <v>0</v>
      </c>
      <c r="J52" s="36"/>
      <c r="L52" s="36" t="s">
        <v>10</v>
      </c>
      <c r="M52" s="314">
        <f>AVERAGE(M48:M51)</f>
        <v>20751.046400867908</v>
      </c>
      <c r="N52" s="40">
        <f>SUM(N47:N51)</f>
        <v>17012.8</v>
      </c>
      <c r="O52" s="37"/>
      <c r="P52" s="37"/>
      <c r="Q52" s="37"/>
      <c r="R52" s="37">
        <f t="shared" si="18"/>
        <v>0</v>
      </c>
      <c r="S52" s="37">
        <f t="shared" si="19"/>
        <v>0</v>
      </c>
      <c r="T52" s="37">
        <f t="shared" si="20"/>
        <v>0</v>
      </c>
    </row>
    <row r="53" spans="1:21" x14ac:dyDescent="0.2">
      <c r="A53" s="36"/>
      <c r="B53" s="36"/>
      <c r="C53" s="36"/>
      <c r="D53" s="36"/>
      <c r="E53" s="36"/>
      <c r="F53" s="36"/>
      <c r="G53" s="36"/>
      <c r="H53" s="36"/>
      <c r="I53" s="36"/>
      <c r="J53" s="36"/>
      <c r="L53" s="36"/>
      <c r="M53" s="36"/>
      <c r="N53" s="36"/>
      <c r="O53" s="36"/>
      <c r="P53" s="36"/>
      <c r="Q53" s="36"/>
      <c r="R53" s="36"/>
      <c r="S53" s="36"/>
      <c r="T53" s="36"/>
    </row>
    <row r="54" spans="1:21" x14ac:dyDescent="0.2">
      <c r="A54" s="36" t="s">
        <v>76</v>
      </c>
      <c r="B54" s="205">
        <f>LINEST(G48:G51,H48:I51,0)</f>
        <v>23620.361261178634</v>
      </c>
      <c r="C54" s="36"/>
      <c r="D54" s="36"/>
      <c r="E54" s="36"/>
      <c r="F54" s="36"/>
      <c r="G54" s="36"/>
      <c r="H54" s="37"/>
      <c r="I54" s="37"/>
      <c r="J54" s="36"/>
      <c r="L54" s="36" t="s">
        <v>76</v>
      </c>
      <c r="M54" s="205">
        <f>LINEST(R48:R51,S48:T51,0)</f>
        <v>23620.361261178634</v>
      </c>
      <c r="N54" s="36"/>
      <c r="O54" s="36"/>
      <c r="P54" s="36"/>
      <c r="Q54" s="36"/>
      <c r="R54" s="36"/>
      <c r="S54" s="37"/>
      <c r="T54" s="37"/>
    </row>
    <row r="55" spans="1:21" ht="13.5" thickBot="1" x14ac:dyDescent="0.25">
      <c r="A55" s="294"/>
      <c r="B55" s="205"/>
      <c r="C55" s="294"/>
      <c r="D55" s="294"/>
      <c r="E55" s="294"/>
      <c r="F55" s="294"/>
      <c r="G55" s="294"/>
      <c r="H55" s="205"/>
      <c r="I55" s="205"/>
      <c r="J55" s="294"/>
      <c r="L55" s="294"/>
      <c r="M55" s="205"/>
      <c r="N55" s="294"/>
      <c r="O55" s="294"/>
      <c r="P55" s="294"/>
      <c r="Q55" s="294"/>
      <c r="R55" s="294"/>
      <c r="S55" s="205"/>
      <c r="T55" s="205"/>
    </row>
    <row r="56" spans="1:21" x14ac:dyDescent="0.2">
      <c r="A56" s="295" t="s">
        <v>77</v>
      </c>
      <c r="B56" s="296">
        <f>B54</f>
        <v>23620.361261178634</v>
      </c>
      <c r="C56" s="297" t="s">
        <v>201</v>
      </c>
      <c r="D56" s="297"/>
      <c r="E56" s="297"/>
      <c r="F56" s="298"/>
      <c r="G56" s="297"/>
      <c r="H56" s="297"/>
      <c r="I56" s="297"/>
      <c r="J56" s="298"/>
      <c r="L56" s="295" t="s">
        <v>77</v>
      </c>
      <c r="M56" s="296">
        <f>M54</f>
        <v>23620.361261178634</v>
      </c>
      <c r="N56" s="297" t="s">
        <v>201</v>
      </c>
      <c r="O56" s="297"/>
      <c r="P56" s="297"/>
      <c r="Q56" s="298"/>
      <c r="R56" s="297"/>
      <c r="S56" s="297"/>
      <c r="T56" s="297"/>
      <c r="U56" s="298"/>
    </row>
    <row r="57" spans="1:21" x14ac:dyDescent="0.2">
      <c r="A57" s="299" t="s">
        <v>78</v>
      </c>
      <c r="B57" s="300">
        <f>-B56/B52</f>
        <v>-1.1382732612554285</v>
      </c>
      <c r="C57" s="301"/>
      <c r="D57" s="301"/>
      <c r="E57" s="301"/>
      <c r="F57" s="301"/>
      <c r="G57" s="301"/>
      <c r="H57" s="301"/>
      <c r="I57" s="301"/>
      <c r="J57" s="302"/>
      <c r="L57" s="299" t="s">
        <v>78</v>
      </c>
      <c r="M57" s="300">
        <f>-M56/M52</f>
        <v>-1.1382732612554285</v>
      </c>
      <c r="N57" s="301"/>
      <c r="O57" s="301"/>
      <c r="P57" s="301"/>
      <c r="Q57" s="301"/>
      <c r="R57" s="301"/>
      <c r="S57" s="301"/>
      <c r="T57" s="301"/>
      <c r="U57" s="302"/>
    </row>
    <row r="58" spans="1:21" ht="13.5" thickBot="1" x14ac:dyDescent="0.25">
      <c r="A58" s="303" t="s">
        <v>202</v>
      </c>
      <c r="B58" s="304"/>
      <c r="C58" s="304"/>
      <c r="D58" s="304"/>
      <c r="E58" s="304"/>
      <c r="F58" s="304"/>
      <c r="G58" s="305"/>
      <c r="H58" s="306">
        <f>B57</f>
        <v>-1.1382732612554285</v>
      </c>
      <c r="I58" s="307" t="s">
        <v>79</v>
      </c>
      <c r="J58" s="308"/>
      <c r="L58" s="303" t="s">
        <v>202</v>
      </c>
      <c r="M58" s="304"/>
      <c r="N58" s="304"/>
      <c r="O58" s="304"/>
      <c r="P58" s="304"/>
      <c r="Q58" s="304"/>
      <c r="R58" s="305"/>
      <c r="S58" s="306">
        <f>M57</f>
        <v>-1.1382732612554285</v>
      </c>
      <c r="T58" s="307" t="s">
        <v>79</v>
      </c>
      <c r="U58" s="308"/>
    </row>
    <row r="62" spans="1:21" x14ac:dyDescent="0.2">
      <c r="A62" s="41" t="s">
        <v>205</v>
      </c>
      <c r="B62" s="42"/>
      <c r="C62" s="42"/>
      <c r="D62" s="42"/>
      <c r="E62" s="42"/>
      <c r="F62" s="42"/>
      <c r="G62" s="42"/>
      <c r="H62" s="42"/>
      <c r="I62" s="42"/>
      <c r="J62" s="42"/>
      <c r="L62" s="41" t="s">
        <v>206</v>
      </c>
      <c r="M62" s="42"/>
      <c r="N62" s="42"/>
      <c r="O62" s="42"/>
      <c r="P62" s="42"/>
      <c r="Q62" s="42"/>
      <c r="R62" s="42"/>
      <c r="S62" s="42"/>
      <c r="T62" s="42"/>
    </row>
    <row r="63" spans="1:21" x14ac:dyDescent="0.2">
      <c r="A63" s="34"/>
      <c r="B63" s="34" t="s">
        <v>64</v>
      </c>
      <c r="C63" s="34"/>
      <c r="D63" s="35" t="s">
        <v>65</v>
      </c>
      <c r="E63" s="35"/>
      <c r="F63" s="35" t="s">
        <v>66</v>
      </c>
      <c r="G63" s="35"/>
      <c r="H63" s="34"/>
      <c r="I63" s="34"/>
      <c r="J63" s="36"/>
      <c r="L63" s="34"/>
      <c r="M63" s="34" t="s">
        <v>64</v>
      </c>
      <c r="N63" s="34"/>
      <c r="O63" s="35" t="s">
        <v>65</v>
      </c>
      <c r="P63" s="35"/>
      <c r="Q63" s="35" t="s">
        <v>66</v>
      </c>
      <c r="R63" s="35"/>
      <c r="S63" s="34"/>
      <c r="T63" s="34"/>
    </row>
    <row r="64" spans="1:21" x14ac:dyDescent="0.2">
      <c r="A64" s="34" t="s">
        <v>67</v>
      </c>
      <c r="B64" s="34" t="s">
        <v>217</v>
      </c>
      <c r="C64" s="34" t="s">
        <v>68</v>
      </c>
      <c r="D64" s="35" t="s">
        <v>69</v>
      </c>
      <c r="E64" s="35" t="s">
        <v>70</v>
      </c>
      <c r="F64" s="35" t="s">
        <v>71</v>
      </c>
      <c r="G64" s="35" t="s">
        <v>72</v>
      </c>
      <c r="H64" s="35" t="s">
        <v>73</v>
      </c>
      <c r="I64" s="35" t="s">
        <v>74</v>
      </c>
      <c r="J64" s="36"/>
      <c r="L64" s="34" t="s">
        <v>67</v>
      </c>
      <c r="M64" s="34" t="s">
        <v>217</v>
      </c>
      <c r="N64" s="34" t="s">
        <v>68</v>
      </c>
      <c r="O64" s="35" t="s">
        <v>69</v>
      </c>
      <c r="P64" s="35" t="s">
        <v>70</v>
      </c>
      <c r="Q64" s="35" t="s">
        <v>71</v>
      </c>
      <c r="R64" s="35" t="s">
        <v>72</v>
      </c>
      <c r="S64" s="35" t="s">
        <v>73</v>
      </c>
      <c r="T64" s="35" t="s">
        <v>74</v>
      </c>
    </row>
    <row r="65" spans="1:21" x14ac:dyDescent="0.2">
      <c r="A65" s="36"/>
      <c r="B65" s="36"/>
      <c r="C65" s="36"/>
      <c r="D65" s="37"/>
      <c r="E65" s="46">
        <v>0</v>
      </c>
      <c r="F65" s="37" t="s">
        <v>75</v>
      </c>
      <c r="G65" s="35"/>
      <c r="H65" s="35"/>
      <c r="I65" s="35"/>
      <c r="J65" s="36"/>
      <c r="L65" s="36"/>
      <c r="M65" s="36"/>
      <c r="N65" s="36"/>
      <c r="O65" s="37"/>
      <c r="P65" s="46">
        <v>0</v>
      </c>
      <c r="Q65" s="37" t="s">
        <v>75</v>
      </c>
      <c r="R65" s="35"/>
      <c r="S65" s="35"/>
      <c r="T65" s="35"/>
    </row>
    <row r="66" spans="1:21" x14ac:dyDescent="0.2">
      <c r="A66" s="38">
        <v>1</v>
      </c>
      <c r="B66" s="39">
        <f>Calculations!AC5</f>
        <v>0</v>
      </c>
      <c r="C66" s="40">
        <f>C9</f>
        <v>0</v>
      </c>
      <c r="D66" s="37">
        <f>C66/$C$14</f>
        <v>0</v>
      </c>
      <c r="E66" s="37">
        <f>E65+D66</f>
        <v>0</v>
      </c>
      <c r="F66" s="37">
        <f>E65+(0.5*D66)</f>
        <v>0</v>
      </c>
      <c r="G66" s="37">
        <f t="shared" ref="G66:G71" si="23">SQRT(D66)*B66</f>
        <v>0</v>
      </c>
      <c r="H66" s="37">
        <f t="shared" ref="H66:H71" si="24">SQRT(D66)</f>
        <v>0</v>
      </c>
      <c r="I66" s="37">
        <f t="shared" ref="I66:I71" si="25">F66*SQRT(D66)</f>
        <v>0</v>
      </c>
      <c r="J66" s="36"/>
      <c r="L66" s="38">
        <v>1</v>
      </c>
      <c r="M66" s="39">
        <f>Calculations!AD5</f>
        <v>0</v>
      </c>
      <c r="N66" s="40">
        <f>C66</f>
        <v>0</v>
      </c>
      <c r="O66" s="37">
        <f>N66/$C$14</f>
        <v>0</v>
      </c>
      <c r="P66" s="37">
        <f>P65+O66</f>
        <v>0</v>
      </c>
      <c r="Q66" s="37">
        <f>P65+(0.5*O66)</f>
        <v>0</v>
      </c>
      <c r="R66" s="37">
        <f t="shared" ref="R66:R71" si="26">SQRT(O66)*M66</f>
        <v>0</v>
      </c>
      <c r="S66" s="37">
        <f t="shared" ref="S66:S71" si="27">SQRT(O66)</f>
        <v>0</v>
      </c>
      <c r="T66" s="37">
        <f t="shared" ref="T66:T71" si="28">Q66*SQRT(O66)</f>
        <v>0</v>
      </c>
    </row>
    <row r="67" spans="1:21" x14ac:dyDescent="0.2">
      <c r="A67" s="38">
        <v>2</v>
      </c>
      <c r="B67" s="39">
        <f>Calculations!AC6</f>
        <v>1082.4210661766749</v>
      </c>
      <c r="C67" s="40">
        <f t="shared" ref="C67:C70" si="29">C10</f>
        <v>3661.2</v>
      </c>
      <c r="D67" s="37">
        <f>C67/$C$14</f>
        <v>0.21520267093012321</v>
      </c>
      <c r="E67" s="37">
        <f>E66+D67</f>
        <v>0.21520267093012321</v>
      </c>
      <c r="F67" s="37">
        <f>E66+(0.5*D67)</f>
        <v>0.10760133546506161</v>
      </c>
      <c r="G67" s="37">
        <f t="shared" si="23"/>
        <v>502.13450369123683</v>
      </c>
      <c r="H67" s="37">
        <f t="shared" si="24"/>
        <v>0.46389941898015263</v>
      </c>
      <c r="I67" s="37">
        <f t="shared" si="25"/>
        <v>4.9916197003730574E-2</v>
      </c>
      <c r="J67" s="36"/>
      <c r="L67" s="38">
        <v>2</v>
      </c>
      <c r="M67" s="39">
        <f>Calculations!AD6</f>
        <v>1082.4210661766749</v>
      </c>
      <c r="N67" s="40">
        <f t="shared" ref="N67:N70" si="30">C67</f>
        <v>3661.2</v>
      </c>
      <c r="O67" s="37">
        <f>N67/$C$14</f>
        <v>0.21520267093012321</v>
      </c>
      <c r="P67" s="37">
        <f>P66+O67</f>
        <v>0.21520267093012321</v>
      </c>
      <c r="Q67" s="37">
        <f>P66+(0.5*O67)</f>
        <v>0.10760133546506161</v>
      </c>
      <c r="R67" s="37">
        <f t="shared" si="26"/>
        <v>502.13450369123683</v>
      </c>
      <c r="S67" s="37">
        <f t="shared" si="27"/>
        <v>0.46389941898015263</v>
      </c>
      <c r="T67" s="37">
        <f t="shared" si="28"/>
        <v>4.9916197003730574E-2</v>
      </c>
    </row>
    <row r="68" spans="1:21" x14ac:dyDescent="0.2">
      <c r="A68" s="38">
        <v>3</v>
      </c>
      <c r="B68" s="39">
        <f>Calculations!AC7</f>
        <v>917.74365836117113</v>
      </c>
      <c r="C68" s="40">
        <f t="shared" si="29"/>
        <v>3573.5999999999995</v>
      </c>
      <c r="D68" s="37">
        <f>C68/$C$14</f>
        <v>0.21005360669613465</v>
      </c>
      <c r="E68" s="37">
        <f>E67+D68</f>
        <v>0.42525627762625784</v>
      </c>
      <c r="F68" s="37">
        <f>E67+(0.5*D68)</f>
        <v>0.32022947427819054</v>
      </c>
      <c r="G68" s="37">
        <f t="shared" si="23"/>
        <v>420.61665342724717</v>
      </c>
      <c r="H68" s="37">
        <f t="shared" si="24"/>
        <v>0.45831605546405929</v>
      </c>
      <c r="I68" s="37">
        <f t="shared" si="25"/>
        <v>0.14676630949450972</v>
      </c>
      <c r="J68" s="36"/>
      <c r="L68" s="38">
        <v>3</v>
      </c>
      <c r="M68" s="39">
        <f>Calculations!AD7</f>
        <v>917.74365836117113</v>
      </c>
      <c r="N68" s="40">
        <f t="shared" si="30"/>
        <v>3573.5999999999995</v>
      </c>
      <c r="O68" s="37">
        <f>N68/$C$14</f>
        <v>0.21005360669613465</v>
      </c>
      <c r="P68" s="37">
        <f>P67+O68</f>
        <v>0.42525627762625784</v>
      </c>
      <c r="Q68" s="37">
        <f>P67+(0.5*O68)</f>
        <v>0.32022947427819054</v>
      </c>
      <c r="R68" s="37">
        <f t="shared" si="26"/>
        <v>420.61665342724717</v>
      </c>
      <c r="S68" s="37">
        <f t="shared" si="27"/>
        <v>0.45831605546405929</v>
      </c>
      <c r="T68" s="37">
        <f t="shared" si="28"/>
        <v>0.14676630949450972</v>
      </c>
    </row>
    <row r="69" spans="1:21" x14ac:dyDescent="0.2">
      <c r="A69" s="38">
        <v>4</v>
      </c>
      <c r="B69" s="39">
        <f>Calculations!AC8</f>
        <v>2020.8426422967236</v>
      </c>
      <c r="C69" s="40">
        <f t="shared" si="29"/>
        <v>9249</v>
      </c>
      <c r="D69" s="37">
        <f>C69/$C$14</f>
        <v>0.5436494874447475</v>
      </c>
      <c r="E69" s="37">
        <f>E68+D69</f>
        <v>0.96890576507100534</v>
      </c>
      <c r="F69" s="37">
        <f>E68+(0.5*D69)</f>
        <v>0.69708102134863159</v>
      </c>
      <c r="G69" s="37">
        <f t="shared" si="23"/>
        <v>1490.0196263400942</v>
      </c>
      <c r="H69" s="37">
        <f t="shared" si="24"/>
        <v>0.73732590314239432</v>
      </c>
      <c r="I69" s="37">
        <f t="shared" si="25"/>
        <v>0.5139758936293024</v>
      </c>
      <c r="J69" s="36"/>
      <c r="L69" s="38">
        <v>4</v>
      </c>
      <c r="M69" s="39">
        <f>Calculations!AD8</f>
        <v>2020.8426422967236</v>
      </c>
      <c r="N69" s="40">
        <f t="shared" si="30"/>
        <v>9249</v>
      </c>
      <c r="O69" s="37">
        <f>N69/$C$14</f>
        <v>0.5436494874447475</v>
      </c>
      <c r="P69" s="37">
        <f>P68+O69</f>
        <v>0.96890576507100534</v>
      </c>
      <c r="Q69" s="37">
        <f>P68+(0.5*O69)</f>
        <v>0.69708102134863159</v>
      </c>
      <c r="R69" s="37">
        <f t="shared" si="26"/>
        <v>1490.0196263400942</v>
      </c>
      <c r="S69" s="37">
        <f t="shared" si="27"/>
        <v>0.73732590314239432</v>
      </c>
      <c r="T69" s="37">
        <f t="shared" si="28"/>
        <v>0.5139758936293024</v>
      </c>
    </row>
    <row r="70" spans="1:21" x14ac:dyDescent="0.2">
      <c r="A70" s="38">
        <v>5</v>
      </c>
      <c r="B70" s="39">
        <f>Calculations!AC9</f>
        <v>101.58353465118947</v>
      </c>
      <c r="C70" s="40">
        <f t="shared" si="29"/>
        <v>528.99999999999989</v>
      </c>
      <c r="D70" s="37">
        <f>C70/$C$14</f>
        <v>3.1094234928994633E-2</v>
      </c>
      <c r="E70" s="37">
        <f>E69+D70</f>
        <v>1</v>
      </c>
      <c r="F70" s="37">
        <f>E69+(0.5*D70)</f>
        <v>0.98445288253550267</v>
      </c>
      <c r="G70" s="37">
        <f t="shared" si="23"/>
        <v>17.91279096974986</v>
      </c>
      <c r="H70" s="37">
        <f t="shared" si="24"/>
        <v>0.17633557476866271</v>
      </c>
      <c r="I70" s="37">
        <f t="shared" si="25"/>
        <v>0.17359406487456466</v>
      </c>
      <c r="J70" s="36"/>
      <c r="L70" s="38">
        <v>5</v>
      </c>
      <c r="M70" s="39">
        <f>Calculations!AD9</f>
        <v>101.58353465118947</v>
      </c>
      <c r="N70" s="40">
        <f t="shared" si="30"/>
        <v>528.99999999999989</v>
      </c>
      <c r="O70" s="37">
        <f>N70/$C$14</f>
        <v>3.1094234928994633E-2</v>
      </c>
      <c r="P70" s="37">
        <f>P69+O70</f>
        <v>1</v>
      </c>
      <c r="Q70" s="37">
        <f>P69+(0.5*O70)</f>
        <v>0.98445288253550267</v>
      </c>
      <c r="R70" s="37">
        <f t="shared" si="26"/>
        <v>17.91279096974986</v>
      </c>
      <c r="S70" s="37">
        <f t="shared" si="27"/>
        <v>0.17633557476866271</v>
      </c>
      <c r="T70" s="37">
        <f t="shared" si="28"/>
        <v>0.17359406487456466</v>
      </c>
    </row>
    <row r="71" spans="1:21" x14ac:dyDescent="0.2">
      <c r="A71" s="36" t="s">
        <v>10</v>
      </c>
      <c r="B71" s="314">
        <f>AVERAGE(B67:B70)</f>
        <v>1030.6477253714397</v>
      </c>
      <c r="C71" s="40">
        <f>SUM(C66:C70)</f>
        <v>17012.8</v>
      </c>
      <c r="D71" s="37"/>
      <c r="E71" s="37"/>
      <c r="F71" s="37"/>
      <c r="G71" s="37">
        <f t="shared" si="23"/>
        <v>0</v>
      </c>
      <c r="H71" s="37">
        <f t="shared" si="24"/>
        <v>0</v>
      </c>
      <c r="I71" s="37">
        <f t="shared" si="25"/>
        <v>0</v>
      </c>
      <c r="J71" s="36"/>
      <c r="L71" s="36" t="s">
        <v>10</v>
      </c>
      <c r="M71" s="314">
        <f>AVERAGE(M67:M70)</f>
        <v>1030.6477253714397</v>
      </c>
      <c r="N71" s="40">
        <f>SUM(N66:N70)</f>
        <v>17012.8</v>
      </c>
      <c r="O71" s="37"/>
      <c r="P71" s="37"/>
      <c r="Q71" s="37"/>
      <c r="R71" s="37">
        <f t="shared" si="26"/>
        <v>0</v>
      </c>
      <c r="S71" s="37">
        <f t="shared" si="27"/>
        <v>0</v>
      </c>
      <c r="T71" s="37">
        <f t="shared" si="28"/>
        <v>0</v>
      </c>
    </row>
    <row r="72" spans="1:21" x14ac:dyDescent="0.2">
      <c r="A72" s="36"/>
      <c r="B72" s="36"/>
      <c r="C72" s="36"/>
      <c r="D72" s="36"/>
      <c r="E72" s="36"/>
      <c r="F72" s="36"/>
      <c r="G72" s="36"/>
      <c r="H72" s="36"/>
      <c r="I72" s="36"/>
      <c r="J72" s="36"/>
      <c r="L72" s="36"/>
      <c r="M72" s="36"/>
      <c r="N72" s="36"/>
      <c r="O72" s="36"/>
      <c r="P72" s="36"/>
      <c r="Q72" s="36"/>
      <c r="R72" s="36"/>
      <c r="S72" s="36"/>
      <c r="T72" s="36"/>
    </row>
    <row r="73" spans="1:21" x14ac:dyDescent="0.2">
      <c r="A73" s="36" t="s">
        <v>76</v>
      </c>
      <c r="B73" s="205">
        <f>LINEST(G67:G70,H67:I70,0)</f>
        <v>1346.0826285535134</v>
      </c>
      <c r="C73" s="36"/>
      <c r="D73" s="36"/>
      <c r="E73" s="36"/>
      <c r="F73" s="36"/>
      <c r="G73" s="36"/>
      <c r="H73" s="37"/>
      <c r="I73" s="37"/>
      <c r="J73" s="36"/>
      <c r="L73" s="36" t="s">
        <v>76</v>
      </c>
      <c r="M73" s="205">
        <f>LINEST(R67:R70,S67:T70,0)</f>
        <v>1346.0826285535134</v>
      </c>
      <c r="N73" s="36"/>
      <c r="O73" s="36"/>
      <c r="P73" s="36"/>
      <c r="Q73" s="36"/>
      <c r="R73" s="36"/>
      <c r="S73" s="37"/>
      <c r="T73" s="37"/>
    </row>
    <row r="74" spans="1:21" ht="13.5" thickBot="1" x14ac:dyDescent="0.25">
      <c r="A74" s="294"/>
      <c r="B74" s="205"/>
      <c r="C74" s="294"/>
      <c r="D74" s="294"/>
      <c r="E74" s="294"/>
      <c r="F74" s="294"/>
      <c r="G74" s="294"/>
      <c r="H74" s="205"/>
      <c r="I74" s="205"/>
      <c r="J74" s="294"/>
      <c r="L74" s="294"/>
      <c r="M74" s="205"/>
      <c r="N74" s="294"/>
      <c r="O74" s="294"/>
      <c r="P74" s="294"/>
      <c r="Q74" s="294"/>
      <c r="R74" s="294"/>
      <c r="S74" s="205"/>
      <c r="T74" s="205"/>
    </row>
    <row r="75" spans="1:21" x14ac:dyDescent="0.2">
      <c r="A75" s="295" t="s">
        <v>77</v>
      </c>
      <c r="B75" s="296">
        <f>B73</f>
        <v>1346.0826285535134</v>
      </c>
      <c r="C75" s="297" t="s">
        <v>201</v>
      </c>
      <c r="D75" s="297"/>
      <c r="E75" s="297"/>
      <c r="F75" s="298"/>
      <c r="G75" s="297"/>
      <c r="H75" s="297"/>
      <c r="I75" s="297"/>
      <c r="J75" s="298"/>
      <c r="L75" s="295" t="s">
        <v>77</v>
      </c>
      <c r="M75" s="296">
        <f>M73</f>
        <v>1346.0826285535134</v>
      </c>
      <c r="N75" s="297" t="s">
        <v>201</v>
      </c>
      <c r="O75" s="297"/>
      <c r="P75" s="297"/>
      <c r="Q75" s="298"/>
      <c r="R75" s="297"/>
      <c r="S75" s="297"/>
      <c r="T75" s="297"/>
      <c r="U75" s="298"/>
    </row>
    <row r="76" spans="1:21" x14ac:dyDescent="0.2">
      <c r="A76" s="299" t="s">
        <v>78</v>
      </c>
      <c r="B76" s="300">
        <f>-B75/B71</f>
        <v>-1.3060550131892958</v>
      </c>
      <c r="C76" s="301"/>
      <c r="D76" s="301"/>
      <c r="E76" s="301"/>
      <c r="F76" s="301"/>
      <c r="G76" s="301"/>
      <c r="H76" s="301"/>
      <c r="I76" s="301"/>
      <c r="J76" s="302"/>
      <c r="L76" s="299" t="s">
        <v>78</v>
      </c>
      <c r="M76" s="300">
        <f>-M75/M71</f>
        <v>-1.3060550131892958</v>
      </c>
      <c r="N76" s="301"/>
      <c r="O76" s="301"/>
      <c r="P76" s="301"/>
      <c r="Q76" s="301"/>
      <c r="R76" s="301"/>
      <c r="S76" s="301"/>
      <c r="T76" s="301"/>
      <c r="U76" s="302"/>
    </row>
    <row r="77" spans="1:21" ht="13.5" thickBot="1" x14ac:dyDescent="0.25">
      <c r="A77" s="303" t="s">
        <v>202</v>
      </c>
      <c r="B77" s="304"/>
      <c r="C77" s="304"/>
      <c r="D77" s="304"/>
      <c r="E77" s="304"/>
      <c r="F77" s="304"/>
      <c r="G77" s="305"/>
      <c r="H77" s="306">
        <f>B76</f>
        <v>-1.3060550131892958</v>
      </c>
      <c r="I77" s="307" t="s">
        <v>79</v>
      </c>
      <c r="J77" s="308"/>
      <c r="L77" s="303" t="s">
        <v>202</v>
      </c>
      <c r="M77" s="304"/>
      <c r="N77" s="304"/>
      <c r="O77" s="304"/>
      <c r="P77" s="304"/>
      <c r="Q77" s="304"/>
      <c r="R77" s="305"/>
      <c r="S77" s="306">
        <f>M76</f>
        <v>-1.3060550131892958</v>
      </c>
      <c r="T77" s="307" t="s">
        <v>79</v>
      </c>
      <c r="U77" s="308"/>
    </row>
    <row r="81" spans="1:21" x14ac:dyDescent="0.2">
      <c r="A81" s="41" t="s">
        <v>210</v>
      </c>
      <c r="B81" s="42"/>
      <c r="C81" s="42"/>
      <c r="D81" s="42"/>
      <c r="E81" s="42"/>
      <c r="F81" s="42"/>
      <c r="G81" s="42"/>
      <c r="H81" s="42"/>
      <c r="I81" s="42"/>
      <c r="J81" s="42"/>
      <c r="L81" s="41" t="s">
        <v>211</v>
      </c>
      <c r="M81" s="42"/>
      <c r="N81" s="42"/>
      <c r="O81" s="42"/>
      <c r="P81" s="42"/>
      <c r="Q81" s="42"/>
      <c r="R81" s="42"/>
      <c r="S81" s="42"/>
      <c r="T81" s="42"/>
    </row>
    <row r="82" spans="1:21" x14ac:dyDescent="0.2">
      <c r="A82" s="34"/>
      <c r="B82" s="34" t="s">
        <v>64</v>
      </c>
      <c r="C82" s="34"/>
      <c r="D82" s="35" t="s">
        <v>65</v>
      </c>
      <c r="E82" s="35"/>
      <c r="F82" s="35" t="s">
        <v>66</v>
      </c>
      <c r="G82" s="35"/>
      <c r="H82" s="34"/>
      <c r="I82" s="34"/>
      <c r="J82" s="36"/>
      <c r="L82" s="34"/>
      <c r="M82" s="34" t="s">
        <v>64</v>
      </c>
      <c r="N82" s="34"/>
      <c r="O82" s="35" t="s">
        <v>65</v>
      </c>
      <c r="P82" s="35"/>
      <c r="Q82" s="35" t="s">
        <v>66</v>
      </c>
      <c r="R82" s="35"/>
      <c r="S82" s="34"/>
      <c r="T82" s="34"/>
    </row>
    <row r="83" spans="1:21" x14ac:dyDescent="0.2">
      <c r="A83" s="34" t="s">
        <v>67</v>
      </c>
      <c r="B83" s="34" t="s">
        <v>217</v>
      </c>
      <c r="C83" s="34" t="s">
        <v>68</v>
      </c>
      <c r="D83" s="35" t="s">
        <v>69</v>
      </c>
      <c r="E83" s="35" t="s">
        <v>70</v>
      </c>
      <c r="F83" s="35" t="s">
        <v>71</v>
      </c>
      <c r="G83" s="35" t="s">
        <v>72</v>
      </c>
      <c r="H83" s="35" t="s">
        <v>73</v>
      </c>
      <c r="I83" s="35" t="s">
        <v>74</v>
      </c>
      <c r="J83" s="36"/>
      <c r="L83" s="34" t="s">
        <v>67</v>
      </c>
      <c r="M83" s="34" t="s">
        <v>217</v>
      </c>
      <c r="N83" s="34" t="s">
        <v>68</v>
      </c>
      <c r="O83" s="35" t="s">
        <v>69</v>
      </c>
      <c r="P83" s="35" t="s">
        <v>70</v>
      </c>
      <c r="Q83" s="35" t="s">
        <v>71</v>
      </c>
      <c r="R83" s="35" t="s">
        <v>72</v>
      </c>
      <c r="S83" s="35" t="s">
        <v>73</v>
      </c>
      <c r="T83" s="35" t="s">
        <v>74</v>
      </c>
    </row>
    <row r="84" spans="1:21" x14ac:dyDescent="0.2">
      <c r="A84" s="36"/>
      <c r="B84" s="36"/>
      <c r="C84" s="36"/>
      <c r="D84" s="37"/>
      <c r="E84" s="46">
        <v>0</v>
      </c>
      <c r="F84" s="37" t="s">
        <v>75</v>
      </c>
      <c r="G84" s="35"/>
      <c r="H84" s="35"/>
      <c r="I84" s="35"/>
      <c r="J84" s="36"/>
      <c r="L84" s="36"/>
      <c r="M84" s="36"/>
      <c r="N84" s="36"/>
      <c r="O84" s="37"/>
      <c r="P84" s="46">
        <v>0</v>
      </c>
      <c r="Q84" s="37" t="s">
        <v>75</v>
      </c>
      <c r="R84" s="35"/>
      <c r="S84" s="35"/>
      <c r="T84" s="35"/>
    </row>
    <row r="85" spans="1:21" x14ac:dyDescent="0.2">
      <c r="A85" s="38">
        <v>1</v>
      </c>
      <c r="B85" s="39">
        <f>Calculations!AI5</f>
        <v>0</v>
      </c>
      <c r="C85" s="40">
        <f>C66</f>
        <v>0</v>
      </c>
      <c r="D85" s="37">
        <f>C85/$C$14</f>
        <v>0</v>
      </c>
      <c r="E85" s="37">
        <f>E84+D85</f>
        <v>0</v>
      </c>
      <c r="F85" s="37">
        <f>E84+(0.5*D85)</f>
        <v>0</v>
      </c>
      <c r="G85" s="37">
        <f t="shared" ref="G85:G90" si="31">SQRT(D85)*B85</f>
        <v>0</v>
      </c>
      <c r="H85" s="37">
        <f t="shared" ref="H85:H90" si="32">SQRT(D85)</f>
        <v>0</v>
      </c>
      <c r="I85" s="37">
        <f t="shared" ref="I85:I90" si="33">F85*SQRT(D85)</f>
        <v>0</v>
      </c>
      <c r="J85" s="36"/>
      <c r="L85" s="38">
        <v>1</v>
      </c>
      <c r="M85" s="39">
        <f>Calculations!AJ5</f>
        <v>0</v>
      </c>
      <c r="N85" s="40">
        <f>C85</f>
        <v>0</v>
      </c>
      <c r="O85" s="37">
        <f>N85/$C$14</f>
        <v>0</v>
      </c>
      <c r="P85" s="37">
        <f>P84+O85</f>
        <v>0</v>
      </c>
      <c r="Q85" s="37">
        <f>P84+(0.5*O85)</f>
        <v>0</v>
      </c>
      <c r="R85" s="37">
        <f t="shared" ref="R85:R90" si="34">SQRT(O85)*M85</f>
        <v>0</v>
      </c>
      <c r="S85" s="37">
        <f t="shared" ref="S85:S90" si="35">SQRT(O85)</f>
        <v>0</v>
      </c>
      <c r="T85" s="37">
        <f t="shared" ref="T85:T90" si="36">Q85*SQRT(O85)</f>
        <v>0</v>
      </c>
    </row>
    <row r="86" spans="1:21" x14ac:dyDescent="0.2">
      <c r="A86" s="38">
        <v>2</v>
      </c>
      <c r="B86" s="39">
        <f>Calculations!AI6</f>
        <v>9899.0515894093205</v>
      </c>
      <c r="C86" s="40">
        <f t="shared" ref="C86:C89" si="37">C67</f>
        <v>3661.2</v>
      </c>
      <c r="D86" s="37">
        <f>C86/$C$14</f>
        <v>0.21520267093012321</v>
      </c>
      <c r="E86" s="37">
        <f>E85+D86</f>
        <v>0.21520267093012321</v>
      </c>
      <c r="F86" s="37">
        <f>E85+(0.5*D86)</f>
        <v>0.10760133546506161</v>
      </c>
      <c r="G86" s="37">
        <f t="shared" si="31"/>
        <v>4592.1642807815406</v>
      </c>
      <c r="H86" s="37">
        <f t="shared" si="32"/>
        <v>0.46389941898015263</v>
      </c>
      <c r="I86" s="37">
        <f t="shared" si="33"/>
        <v>4.9916197003730574E-2</v>
      </c>
      <c r="J86" s="36"/>
      <c r="L86" s="38">
        <v>2</v>
      </c>
      <c r="M86" s="39">
        <f>Calculations!AJ6</f>
        <v>9899.0515894093205</v>
      </c>
      <c r="N86" s="40">
        <f t="shared" ref="N86:N89" si="38">C86</f>
        <v>3661.2</v>
      </c>
      <c r="O86" s="37">
        <f>N86/$C$14</f>
        <v>0.21520267093012321</v>
      </c>
      <c r="P86" s="37">
        <f>P85+O86</f>
        <v>0.21520267093012321</v>
      </c>
      <c r="Q86" s="37">
        <f>P85+(0.5*O86)</f>
        <v>0.10760133546506161</v>
      </c>
      <c r="R86" s="37">
        <f t="shared" si="34"/>
        <v>4592.1642807815406</v>
      </c>
      <c r="S86" s="37">
        <f t="shared" si="35"/>
        <v>0.46389941898015263</v>
      </c>
      <c r="T86" s="37">
        <f t="shared" si="36"/>
        <v>4.9916197003730574E-2</v>
      </c>
    </row>
    <row r="87" spans="1:21" x14ac:dyDescent="0.2">
      <c r="A87" s="38">
        <v>3</v>
      </c>
      <c r="B87" s="39">
        <f>Calculations!AI7</f>
        <v>8556.8318581956628</v>
      </c>
      <c r="C87" s="40">
        <f t="shared" si="37"/>
        <v>3573.5999999999995</v>
      </c>
      <c r="D87" s="37">
        <f>C87/$C$14</f>
        <v>0.21005360669613465</v>
      </c>
      <c r="E87" s="37">
        <f>E86+D87</f>
        <v>0.42525627762625784</v>
      </c>
      <c r="F87" s="37">
        <f>E86+(0.5*D87)</f>
        <v>0.32022947427819054</v>
      </c>
      <c r="G87" s="37">
        <f t="shared" si="31"/>
        <v>3921.7334245174329</v>
      </c>
      <c r="H87" s="37">
        <f t="shared" si="32"/>
        <v>0.45831605546405929</v>
      </c>
      <c r="I87" s="37">
        <f t="shared" si="33"/>
        <v>0.14676630949450972</v>
      </c>
      <c r="J87" s="36"/>
      <c r="L87" s="38">
        <v>3</v>
      </c>
      <c r="M87" s="39">
        <f>Calculations!AJ7</f>
        <v>8556.8318581956628</v>
      </c>
      <c r="N87" s="40">
        <f t="shared" si="38"/>
        <v>3573.5999999999995</v>
      </c>
      <c r="O87" s="37">
        <f>N87/$C$14</f>
        <v>0.21005360669613465</v>
      </c>
      <c r="P87" s="37">
        <f>P86+O87</f>
        <v>0.42525627762625784</v>
      </c>
      <c r="Q87" s="37">
        <f>P86+(0.5*O87)</f>
        <v>0.32022947427819054</v>
      </c>
      <c r="R87" s="37">
        <f t="shared" si="34"/>
        <v>3921.7334245174329</v>
      </c>
      <c r="S87" s="37">
        <f t="shared" si="35"/>
        <v>0.45831605546405929</v>
      </c>
      <c r="T87" s="37">
        <f t="shared" si="36"/>
        <v>0.14676630949450972</v>
      </c>
    </row>
    <row r="88" spans="1:21" x14ac:dyDescent="0.2">
      <c r="A88" s="38">
        <v>4</v>
      </c>
      <c r="B88" s="39">
        <f>Calculations!AI8</f>
        <v>19271.540090200157</v>
      </c>
      <c r="C88" s="40">
        <f t="shared" si="37"/>
        <v>9249</v>
      </c>
      <c r="D88" s="37">
        <f>C88/$C$14</f>
        <v>0.5436494874447475</v>
      </c>
      <c r="E88" s="37">
        <f>E87+D88</f>
        <v>0.96890576507100534</v>
      </c>
      <c r="F88" s="37">
        <f>E87+(0.5*D88)</f>
        <v>0.69708102134863159</v>
      </c>
      <c r="G88" s="37">
        <f t="shared" si="31"/>
        <v>14209.405701951689</v>
      </c>
      <c r="H88" s="37">
        <f t="shared" si="32"/>
        <v>0.73732590314239432</v>
      </c>
      <c r="I88" s="37">
        <f t="shared" si="33"/>
        <v>0.5139758936293024</v>
      </c>
      <c r="J88" s="36"/>
      <c r="L88" s="38">
        <v>4</v>
      </c>
      <c r="M88" s="39">
        <f>Calculations!AJ8</f>
        <v>19271.540090200157</v>
      </c>
      <c r="N88" s="40">
        <f t="shared" si="38"/>
        <v>9249</v>
      </c>
      <c r="O88" s="37">
        <f>N88/$C$14</f>
        <v>0.5436494874447475</v>
      </c>
      <c r="P88" s="37">
        <f>P87+O88</f>
        <v>0.96890576507100534</v>
      </c>
      <c r="Q88" s="37">
        <f>P87+(0.5*O88)</f>
        <v>0.69708102134863159</v>
      </c>
      <c r="R88" s="37">
        <f t="shared" si="34"/>
        <v>14209.405701951689</v>
      </c>
      <c r="S88" s="37">
        <f t="shared" si="35"/>
        <v>0.73732590314239432</v>
      </c>
      <c r="T88" s="37">
        <f t="shared" si="36"/>
        <v>0.5139758936293024</v>
      </c>
    </row>
    <row r="89" spans="1:21" x14ac:dyDescent="0.2">
      <c r="A89" s="38">
        <v>5</v>
      </c>
      <c r="B89" s="39">
        <f>Calculations!AI9</f>
        <v>985.83098926020534</v>
      </c>
      <c r="C89" s="40">
        <f t="shared" si="37"/>
        <v>528.99999999999989</v>
      </c>
      <c r="D89" s="37">
        <f>C89/$C$14</f>
        <v>3.1094234928994633E-2</v>
      </c>
      <c r="E89" s="37">
        <f>E88+D89</f>
        <v>1</v>
      </c>
      <c r="F89" s="37">
        <f>E88+(0.5*D89)</f>
        <v>0.98445288253550267</v>
      </c>
      <c r="G89" s="37">
        <f t="shared" si="31"/>
        <v>173.83707411595768</v>
      </c>
      <c r="H89" s="37">
        <f t="shared" si="32"/>
        <v>0.17633557476866271</v>
      </c>
      <c r="I89" s="37">
        <f t="shared" si="33"/>
        <v>0.17359406487456466</v>
      </c>
      <c r="J89" s="36"/>
      <c r="L89" s="38">
        <v>5</v>
      </c>
      <c r="M89" s="39">
        <f>Calculations!AJ9</f>
        <v>985.83098926020534</v>
      </c>
      <c r="N89" s="40">
        <f t="shared" si="38"/>
        <v>528.99999999999989</v>
      </c>
      <c r="O89" s="37">
        <f>N89/$C$14</f>
        <v>3.1094234928994633E-2</v>
      </c>
      <c r="P89" s="37">
        <f>P88+O89</f>
        <v>1</v>
      </c>
      <c r="Q89" s="37">
        <f>P88+(0.5*O89)</f>
        <v>0.98445288253550267</v>
      </c>
      <c r="R89" s="37">
        <f t="shared" si="34"/>
        <v>173.83707411595768</v>
      </c>
      <c r="S89" s="37">
        <f t="shared" si="35"/>
        <v>0.17633557476866271</v>
      </c>
      <c r="T89" s="37">
        <f t="shared" si="36"/>
        <v>0.17359406487456466</v>
      </c>
    </row>
    <row r="90" spans="1:21" x14ac:dyDescent="0.2">
      <c r="A90" s="36" t="s">
        <v>10</v>
      </c>
      <c r="B90" s="314">
        <f>AVERAGE(B86:B89)</f>
        <v>9678.3136317663357</v>
      </c>
      <c r="C90" s="40">
        <f>SUM(C85:C89)</f>
        <v>17012.8</v>
      </c>
      <c r="D90" s="37"/>
      <c r="E90" s="37"/>
      <c r="F90" s="37"/>
      <c r="G90" s="37">
        <f t="shared" si="31"/>
        <v>0</v>
      </c>
      <c r="H90" s="37">
        <f t="shared" si="32"/>
        <v>0</v>
      </c>
      <c r="I90" s="37">
        <f t="shared" si="33"/>
        <v>0</v>
      </c>
      <c r="J90" s="36"/>
      <c r="L90" s="36" t="s">
        <v>10</v>
      </c>
      <c r="M90" s="314">
        <f>AVERAGE(M86:M89)</f>
        <v>9678.3136317663357</v>
      </c>
      <c r="N90" s="40">
        <f>SUM(N85:N89)</f>
        <v>17012.8</v>
      </c>
      <c r="O90" s="37"/>
      <c r="P90" s="37"/>
      <c r="Q90" s="37"/>
      <c r="R90" s="37">
        <f t="shared" si="34"/>
        <v>0</v>
      </c>
      <c r="S90" s="37">
        <f t="shared" si="35"/>
        <v>0</v>
      </c>
      <c r="T90" s="37">
        <f t="shared" si="36"/>
        <v>0</v>
      </c>
    </row>
    <row r="91" spans="1:21" x14ac:dyDescent="0.2">
      <c r="A91" s="36"/>
      <c r="B91" s="36"/>
      <c r="C91" s="36"/>
      <c r="D91" s="36"/>
      <c r="E91" s="36"/>
      <c r="F91" s="36"/>
      <c r="G91" s="36"/>
      <c r="H91" s="36"/>
      <c r="I91" s="36"/>
      <c r="J91" s="36"/>
      <c r="L91" s="36"/>
      <c r="M91" s="36"/>
      <c r="N91" s="36"/>
      <c r="O91" s="36"/>
      <c r="P91" s="36"/>
      <c r="Q91" s="36"/>
      <c r="R91" s="36"/>
      <c r="S91" s="36"/>
      <c r="T91" s="36"/>
    </row>
    <row r="92" spans="1:21" x14ac:dyDescent="0.2">
      <c r="A92" s="36" t="s">
        <v>76</v>
      </c>
      <c r="B92" s="205">
        <f>LINEST(G86:G89,H86:I89,0)</f>
        <v>13471.470830844306</v>
      </c>
      <c r="C92" s="36"/>
      <c r="D92" s="36"/>
      <c r="E92" s="36"/>
      <c r="F92" s="36"/>
      <c r="G92" s="36"/>
      <c r="H92" s="37"/>
      <c r="I92" s="37"/>
      <c r="J92" s="36"/>
      <c r="L92" s="36" t="s">
        <v>76</v>
      </c>
      <c r="M92" s="205">
        <f>LINEST(R86:R89,S86:T89,0)</f>
        <v>13471.470830844306</v>
      </c>
      <c r="N92" s="36"/>
      <c r="O92" s="36"/>
      <c r="P92" s="36"/>
      <c r="Q92" s="36"/>
      <c r="R92" s="36"/>
      <c r="S92" s="37"/>
      <c r="T92" s="37"/>
    </row>
    <row r="93" spans="1:21" ht="13.5" thickBot="1" x14ac:dyDescent="0.25">
      <c r="A93" s="294"/>
      <c r="B93" s="205"/>
      <c r="C93" s="294"/>
      <c r="D93" s="294"/>
      <c r="E93" s="294"/>
      <c r="F93" s="294"/>
      <c r="G93" s="294"/>
      <c r="H93" s="205"/>
      <c r="I93" s="205"/>
      <c r="J93" s="294"/>
      <c r="L93" s="294"/>
      <c r="M93" s="205"/>
      <c r="N93" s="294"/>
      <c r="O93" s="294"/>
      <c r="P93" s="294"/>
      <c r="Q93" s="294"/>
      <c r="R93" s="294"/>
      <c r="S93" s="205"/>
      <c r="T93" s="205"/>
    </row>
    <row r="94" spans="1:21" x14ac:dyDescent="0.2">
      <c r="A94" s="295" t="s">
        <v>77</v>
      </c>
      <c r="B94" s="296">
        <f>B92</f>
        <v>13471.470830844306</v>
      </c>
      <c r="C94" s="297" t="s">
        <v>201</v>
      </c>
      <c r="D94" s="297"/>
      <c r="E94" s="297"/>
      <c r="F94" s="298"/>
      <c r="G94" s="297"/>
      <c r="H94" s="297"/>
      <c r="I94" s="297"/>
      <c r="J94" s="298"/>
      <c r="L94" s="295" t="s">
        <v>77</v>
      </c>
      <c r="M94" s="296">
        <f>M92</f>
        <v>13471.470830844306</v>
      </c>
      <c r="N94" s="297" t="s">
        <v>201</v>
      </c>
      <c r="O94" s="297"/>
      <c r="P94" s="297"/>
      <c r="Q94" s="298"/>
      <c r="R94" s="297"/>
      <c r="S94" s="297"/>
      <c r="T94" s="297"/>
      <c r="U94" s="298"/>
    </row>
    <row r="95" spans="1:21" x14ac:dyDescent="0.2">
      <c r="A95" s="299" t="s">
        <v>78</v>
      </c>
      <c r="B95" s="300">
        <f>-B94/B90</f>
        <v>-1.3919233601428249</v>
      </c>
      <c r="C95" s="301"/>
      <c r="D95" s="301"/>
      <c r="E95" s="301"/>
      <c r="F95" s="301"/>
      <c r="G95" s="301"/>
      <c r="H95" s="301"/>
      <c r="I95" s="301"/>
      <c r="J95" s="302"/>
      <c r="L95" s="299" t="s">
        <v>78</v>
      </c>
      <c r="M95" s="300">
        <f>-M94/M90</f>
        <v>-1.3919233601428249</v>
      </c>
      <c r="N95" s="301"/>
      <c r="O95" s="301"/>
      <c r="P95" s="301"/>
      <c r="Q95" s="301"/>
      <c r="R95" s="301"/>
      <c r="S95" s="301"/>
      <c r="T95" s="301"/>
      <c r="U95" s="302"/>
    </row>
    <row r="96" spans="1:21" ht="13.5" thickBot="1" x14ac:dyDescent="0.25">
      <c r="A96" s="303" t="s">
        <v>202</v>
      </c>
      <c r="B96" s="304"/>
      <c r="C96" s="304"/>
      <c r="D96" s="304"/>
      <c r="E96" s="304"/>
      <c r="F96" s="304"/>
      <c r="G96" s="305"/>
      <c r="H96" s="306">
        <f>B95</f>
        <v>-1.3919233601428249</v>
      </c>
      <c r="I96" s="307" t="s">
        <v>79</v>
      </c>
      <c r="J96" s="308"/>
      <c r="L96" s="303" t="s">
        <v>202</v>
      </c>
      <c r="M96" s="304"/>
      <c r="N96" s="304"/>
      <c r="O96" s="304"/>
      <c r="P96" s="304"/>
      <c r="Q96" s="304"/>
      <c r="R96" s="305"/>
      <c r="S96" s="306">
        <f>M95</f>
        <v>-1.3919233601428249</v>
      </c>
      <c r="T96" s="307" t="s">
        <v>79</v>
      </c>
      <c r="U96" s="308"/>
    </row>
    <row r="100" spans="1:20" x14ac:dyDescent="0.2">
      <c r="A100" s="41" t="s">
        <v>212</v>
      </c>
      <c r="B100" s="42"/>
      <c r="C100" s="42"/>
      <c r="D100" s="42"/>
      <c r="E100" s="42"/>
      <c r="F100" s="42"/>
      <c r="G100" s="42"/>
      <c r="H100" s="42"/>
      <c r="I100" s="42"/>
      <c r="J100" s="42"/>
      <c r="L100" s="41" t="s">
        <v>213</v>
      </c>
      <c r="M100" s="42"/>
      <c r="N100" s="42"/>
      <c r="O100" s="42"/>
      <c r="P100" s="42"/>
      <c r="Q100" s="42"/>
      <c r="R100" s="42"/>
      <c r="S100" s="42"/>
      <c r="T100" s="42"/>
    </row>
    <row r="101" spans="1:20" x14ac:dyDescent="0.2">
      <c r="A101" s="34"/>
      <c r="B101" s="34" t="s">
        <v>64</v>
      </c>
      <c r="C101" s="34"/>
      <c r="D101" s="35" t="s">
        <v>65</v>
      </c>
      <c r="E101" s="35"/>
      <c r="F101" s="35" t="s">
        <v>66</v>
      </c>
      <c r="G101" s="35"/>
      <c r="H101" s="34"/>
      <c r="I101" s="34"/>
      <c r="J101" s="36"/>
      <c r="L101" s="34"/>
      <c r="M101" s="34" t="s">
        <v>64</v>
      </c>
      <c r="N101" s="34"/>
      <c r="O101" s="35" t="s">
        <v>65</v>
      </c>
      <c r="P101" s="35"/>
      <c r="Q101" s="35" t="s">
        <v>66</v>
      </c>
      <c r="R101" s="35"/>
      <c r="S101" s="34"/>
      <c r="T101" s="34"/>
    </row>
    <row r="102" spans="1:20" x14ac:dyDescent="0.2">
      <c r="A102" s="34" t="s">
        <v>67</v>
      </c>
      <c r="B102" s="34" t="s">
        <v>217</v>
      </c>
      <c r="C102" s="34" t="s">
        <v>68</v>
      </c>
      <c r="D102" s="35" t="s">
        <v>69</v>
      </c>
      <c r="E102" s="35" t="s">
        <v>70</v>
      </c>
      <c r="F102" s="35" t="s">
        <v>71</v>
      </c>
      <c r="G102" s="35" t="s">
        <v>72</v>
      </c>
      <c r="H102" s="35" t="s">
        <v>73</v>
      </c>
      <c r="I102" s="35" t="s">
        <v>74</v>
      </c>
      <c r="J102" s="36"/>
      <c r="L102" s="34" t="s">
        <v>67</v>
      </c>
      <c r="M102" s="34" t="s">
        <v>217</v>
      </c>
      <c r="N102" s="34" t="s">
        <v>68</v>
      </c>
      <c r="O102" s="35" t="s">
        <v>69</v>
      </c>
      <c r="P102" s="35" t="s">
        <v>70</v>
      </c>
      <c r="Q102" s="35" t="s">
        <v>71</v>
      </c>
      <c r="R102" s="35" t="s">
        <v>72</v>
      </c>
      <c r="S102" s="35" t="s">
        <v>73</v>
      </c>
      <c r="T102" s="35" t="s">
        <v>74</v>
      </c>
    </row>
    <row r="103" spans="1:20" x14ac:dyDescent="0.2">
      <c r="A103" s="36"/>
      <c r="B103" s="36"/>
      <c r="C103" s="36"/>
      <c r="D103" s="37"/>
      <c r="E103" s="46">
        <v>0</v>
      </c>
      <c r="F103" s="37" t="s">
        <v>75</v>
      </c>
      <c r="G103" s="35"/>
      <c r="H103" s="35"/>
      <c r="I103" s="35"/>
      <c r="J103" s="36"/>
      <c r="L103" s="36"/>
      <c r="M103" s="36"/>
      <c r="N103" s="36"/>
      <c r="O103" s="37"/>
      <c r="P103" s="46">
        <v>0</v>
      </c>
      <c r="Q103" s="37" t="s">
        <v>75</v>
      </c>
      <c r="R103" s="35"/>
      <c r="S103" s="35"/>
      <c r="T103" s="35"/>
    </row>
    <row r="104" spans="1:20" x14ac:dyDescent="0.2">
      <c r="A104" s="38">
        <v>1</v>
      </c>
      <c r="B104" s="39">
        <f>Calculations!AL5</f>
        <v>0</v>
      </c>
      <c r="C104" s="40">
        <f>C85</f>
        <v>0</v>
      </c>
      <c r="D104" s="37">
        <f>C104/$C$14</f>
        <v>0</v>
      </c>
      <c r="E104" s="37">
        <f>E103+D104</f>
        <v>0</v>
      </c>
      <c r="F104" s="37">
        <f>E103+(0.5*D104)</f>
        <v>0</v>
      </c>
      <c r="G104" s="37">
        <f t="shared" ref="G104:G109" si="39">SQRT(D104)*B104</f>
        <v>0</v>
      </c>
      <c r="H104" s="37">
        <f t="shared" ref="H104:H109" si="40">SQRT(D104)</f>
        <v>0</v>
      </c>
      <c r="I104" s="37">
        <f t="shared" ref="I104:I109" si="41">F104*SQRT(D104)</f>
        <v>0</v>
      </c>
      <c r="J104" s="36"/>
      <c r="L104" s="38">
        <v>1</v>
      </c>
      <c r="M104" s="40">
        <f>Calculations!AM5</f>
        <v>0</v>
      </c>
      <c r="N104" s="40">
        <f>C104</f>
        <v>0</v>
      </c>
      <c r="O104" s="37">
        <f>N104/$C$14</f>
        <v>0</v>
      </c>
      <c r="P104" s="37">
        <f>P103+O104</f>
        <v>0</v>
      </c>
      <c r="Q104" s="37">
        <f>P103+(0.5*O104)</f>
        <v>0</v>
      </c>
      <c r="R104" s="37">
        <f t="shared" ref="R104:R109" si="42">SQRT(O104)*M104</f>
        <v>0</v>
      </c>
      <c r="S104" s="37">
        <f t="shared" ref="S104:S109" si="43">SQRT(O104)</f>
        <v>0</v>
      </c>
      <c r="T104" s="37">
        <f t="shared" ref="T104:T109" si="44">Q104*SQRT(O104)</f>
        <v>0</v>
      </c>
    </row>
    <row r="105" spans="1:20" x14ac:dyDescent="0.2">
      <c r="A105" s="38">
        <v>2</v>
      </c>
      <c r="B105" s="39">
        <f>Calculations!AL6</f>
        <v>21034.597307471733</v>
      </c>
      <c r="C105" s="40">
        <f t="shared" ref="C105:C108" si="45">C86</f>
        <v>3661.2</v>
      </c>
      <c r="D105" s="37">
        <f>C105/$C$14</f>
        <v>0.21520267093012321</v>
      </c>
      <c r="E105" s="37">
        <f>E104+D105</f>
        <v>0.21520267093012321</v>
      </c>
      <c r="F105" s="37">
        <f>E104+(0.5*D105)</f>
        <v>0.10760133546506161</v>
      </c>
      <c r="G105" s="37">
        <f t="shared" si="39"/>
        <v>9757.9374694176204</v>
      </c>
      <c r="H105" s="37">
        <f t="shared" si="40"/>
        <v>0.46389941898015263</v>
      </c>
      <c r="I105" s="37">
        <f t="shared" si="41"/>
        <v>4.9916197003730574E-2</v>
      </c>
      <c r="J105" s="36"/>
      <c r="L105" s="38">
        <v>2</v>
      </c>
      <c r="M105" s="40">
        <f>Calculations!AM6</f>
        <v>21034.597307471733</v>
      </c>
      <c r="N105" s="40">
        <f t="shared" ref="N105:N108" si="46">C105</f>
        <v>3661.2</v>
      </c>
      <c r="O105" s="37">
        <f>N105/$C$14</f>
        <v>0.21520267093012321</v>
      </c>
      <c r="P105" s="37">
        <f>P104+O105</f>
        <v>0.21520267093012321</v>
      </c>
      <c r="Q105" s="37">
        <f>P104+(0.5*O105)</f>
        <v>0.10760133546506161</v>
      </c>
      <c r="R105" s="37">
        <f t="shared" si="42"/>
        <v>9757.9374694176204</v>
      </c>
      <c r="S105" s="37">
        <f t="shared" si="43"/>
        <v>0.46389941898015263</v>
      </c>
      <c r="T105" s="37">
        <f t="shared" si="44"/>
        <v>4.9916197003730574E-2</v>
      </c>
    </row>
    <row r="106" spans="1:20" x14ac:dyDescent="0.2">
      <c r="A106" s="38">
        <v>3</v>
      </c>
      <c r="B106" s="39">
        <f>Calculations!AL7</f>
        <v>18583.217941755458</v>
      </c>
      <c r="C106" s="40">
        <f t="shared" si="45"/>
        <v>3573.5999999999995</v>
      </c>
      <c r="D106" s="37">
        <f>C106/$C$14</f>
        <v>0.21005360669613465</v>
      </c>
      <c r="E106" s="37">
        <f>E105+D106</f>
        <v>0.42525627762625784</v>
      </c>
      <c r="F106" s="37">
        <f>E105+(0.5*D106)</f>
        <v>0.32022947427819054</v>
      </c>
      <c r="G106" s="37">
        <f t="shared" si="39"/>
        <v>8516.9871448942959</v>
      </c>
      <c r="H106" s="37">
        <f t="shared" si="40"/>
        <v>0.45831605546405929</v>
      </c>
      <c r="I106" s="37">
        <f t="shared" si="41"/>
        <v>0.14676630949450972</v>
      </c>
      <c r="J106" s="36"/>
      <c r="L106" s="38">
        <v>3</v>
      </c>
      <c r="M106" s="40">
        <f>Calculations!AM7</f>
        <v>18583.217941755458</v>
      </c>
      <c r="N106" s="40">
        <f t="shared" si="46"/>
        <v>3573.5999999999995</v>
      </c>
      <c r="O106" s="37">
        <f>N106/$C$14</f>
        <v>0.21005360669613465</v>
      </c>
      <c r="P106" s="37">
        <f>P105+O106</f>
        <v>0.42525627762625784</v>
      </c>
      <c r="Q106" s="37">
        <f>P105+(0.5*O106)</f>
        <v>0.32022947427819054</v>
      </c>
      <c r="R106" s="37">
        <f t="shared" si="42"/>
        <v>8516.9871448942959</v>
      </c>
      <c r="S106" s="37">
        <f t="shared" si="43"/>
        <v>0.45831605546405929</v>
      </c>
      <c r="T106" s="37">
        <f t="shared" si="44"/>
        <v>0.14676630949450972</v>
      </c>
    </row>
    <row r="107" spans="1:20" x14ac:dyDescent="0.2">
      <c r="A107" s="38">
        <v>4</v>
      </c>
      <c r="B107" s="39">
        <f>Calculations!AL8</f>
        <v>43031.115928592146</v>
      </c>
      <c r="C107" s="40">
        <f t="shared" si="45"/>
        <v>9249</v>
      </c>
      <c r="D107" s="37">
        <f>C107/$C$14</f>
        <v>0.5436494874447475</v>
      </c>
      <c r="E107" s="37">
        <f>E106+D107</f>
        <v>0.96890576507100534</v>
      </c>
      <c r="F107" s="37">
        <f>E106+(0.5*D107)</f>
        <v>0.69708102134863159</v>
      </c>
      <c r="G107" s="37">
        <f t="shared" si="39"/>
        <v>31727.956415274275</v>
      </c>
      <c r="H107" s="37">
        <f t="shared" si="40"/>
        <v>0.73732590314239432</v>
      </c>
      <c r="I107" s="37">
        <f t="shared" si="41"/>
        <v>0.5139758936293024</v>
      </c>
      <c r="J107" s="36"/>
      <c r="L107" s="38">
        <v>4</v>
      </c>
      <c r="M107" s="40">
        <f>Calculations!AM8</f>
        <v>43031.115928592146</v>
      </c>
      <c r="N107" s="40">
        <f t="shared" si="46"/>
        <v>9249</v>
      </c>
      <c r="O107" s="37">
        <f>N107/$C$14</f>
        <v>0.5436494874447475</v>
      </c>
      <c r="P107" s="37">
        <f>P106+O107</f>
        <v>0.96890576507100534</v>
      </c>
      <c r="Q107" s="37">
        <f>P106+(0.5*O107)</f>
        <v>0.69708102134863159</v>
      </c>
      <c r="R107" s="37">
        <f t="shared" si="42"/>
        <v>31727.956415274275</v>
      </c>
      <c r="S107" s="37">
        <f t="shared" si="43"/>
        <v>0.73732590314239432</v>
      </c>
      <c r="T107" s="37">
        <f t="shared" si="44"/>
        <v>0.5139758936293024</v>
      </c>
    </row>
    <row r="108" spans="1:20" x14ac:dyDescent="0.2">
      <c r="A108" s="38">
        <v>5</v>
      </c>
      <c r="B108" s="39">
        <f>Calculations!AL9</f>
        <v>2256.4888548199888</v>
      </c>
      <c r="C108" s="40">
        <f t="shared" si="45"/>
        <v>528.99999999999989</v>
      </c>
      <c r="D108" s="37">
        <f>C108/$C$14</f>
        <v>3.1094234928994633E-2</v>
      </c>
      <c r="E108" s="37">
        <f>E107+D108</f>
        <v>1</v>
      </c>
      <c r="F108" s="37">
        <f>E107+(0.5*D108)</f>
        <v>0.98445288253550267</v>
      </c>
      <c r="G108" s="37">
        <f t="shared" si="39"/>
        <v>397.89925917376422</v>
      </c>
      <c r="H108" s="37">
        <f t="shared" si="40"/>
        <v>0.17633557476866271</v>
      </c>
      <c r="I108" s="37">
        <f t="shared" si="41"/>
        <v>0.17359406487456466</v>
      </c>
      <c r="J108" s="36"/>
      <c r="L108" s="38">
        <v>5</v>
      </c>
      <c r="M108" s="40">
        <f>Calculations!AM9</f>
        <v>2256.4888548199888</v>
      </c>
      <c r="N108" s="40">
        <f t="shared" si="46"/>
        <v>528.99999999999989</v>
      </c>
      <c r="O108" s="37">
        <f>N108/$C$14</f>
        <v>3.1094234928994633E-2</v>
      </c>
      <c r="P108" s="37">
        <f>P107+O108</f>
        <v>1</v>
      </c>
      <c r="Q108" s="37">
        <f>P107+(0.5*O108)</f>
        <v>0.98445288253550267</v>
      </c>
      <c r="R108" s="37">
        <f t="shared" si="42"/>
        <v>397.89925917376422</v>
      </c>
      <c r="S108" s="37">
        <f t="shared" si="43"/>
        <v>0.17633557476866271</v>
      </c>
      <c r="T108" s="37">
        <f t="shared" si="44"/>
        <v>0.17359406487456466</v>
      </c>
    </row>
    <row r="109" spans="1:20" x14ac:dyDescent="0.2">
      <c r="A109" s="36" t="s">
        <v>10</v>
      </c>
      <c r="B109" s="314">
        <f>AVERAGE(B105:B108)</f>
        <v>21226.35500815983</v>
      </c>
      <c r="C109" s="40">
        <f>SUM(C104:C108)</f>
        <v>17012.8</v>
      </c>
      <c r="D109" s="37"/>
      <c r="E109" s="37"/>
      <c r="F109" s="37"/>
      <c r="G109" s="37">
        <f t="shared" si="39"/>
        <v>0</v>
      </c>
      <c r="H109" s="37">
        <f t="shared" si="40"/>
        <v>0</v>
      </c>
      <c r="I109" s="37">
        <f t="shared" si="41"/>
        <v>0</v>
      </c>
      <c r="J109" s="36"/>
      <c r="L109" s="36" t="s">
        <v>10</v>
      </c>
      <c r="M109" s="314">
        <f>AVERAGE(M105:M108)</f>
        <v>21226.35500815983</v>
      </c>
      <c r="N109" s="40">
        <f>SUM(N104:N108)</f>
        <v>17012.8</v>
      </c>
      <c r="O109" s="37"/>
      <c r="P109" s="37"/>
      <c r="Q109" s="37"/>
      <c r="R109" s="37">
        <f t="shared" si="42"/>
        <v>0</v>
      </c>
      <c r="S109" s="37">
        <f t="shared" si="43"/>
        <v>0</v>
      </c>
      <c r="T109" s="37">
        <f t="shared" si="44"/>
        <v>0</v>
      </c>
    </row>
    <row r="110" spans="1:20" x14ac:dyDescent="0.2">
      <c r="A110" s="36"/>
      <c r="B110" s="36"/>
      <c r="C110" s="36"/>
      <c r="D110" s="36"/>
      <c r="E110" s="36"/>
      <c r="F110" s="36"/>
      <c r="G110" s="36"/>
      <c r="H110" s="36"/>
      <c r="I110" s="36"/>
      <c r="J110" s="36"/>
      <c r="L110" s="36"/>
      <c r="M110" s="36"/>
      <c r="N110" s="36"/>
      <c r="O110" s="36"/>
      <c r="P110" s="36"/>
      <c r="Q110" s="36"/>
      <c r="R110" s="36"/>
      <c r="S110" s="36"/>
      <c r="T110" s="36"/>
    </row>
    <row r="111" spans="1:20" x14ac:dyDescent="0.2">
      <c r="A111" s="36" t="s">
        <v>76</v>
      </c>
      <c r="B111" s="205">
        <f>LINEST(G105:G108,H105:I108,0)</f>
        <v>31702.272503753033</v>
      </c>
      <c r="C111" s="36"/>
      <c r="D111" s="36"/>
      <c r="E111" s="36"/>
      <c r="F111" s="36"/>
      <c r="G111" s="36"/>
      <c r="H111" s="37"/>
      <c r="I111" s="37"/>
      <c r="J111" s="36"/>
      <c r="L111" s="36" t="s">
        <v>76</v>
      </c>
      <c r="M111" s="205">
        <f>LINEST(R105:R108,S105:T108,0)</f>
        <v>31702.272503753033</v>
      </c>
      <c r="N111" s="36"/>
      <c r="O111" s="36"/>
      <c r="P111" s="36"/>
      <c r="Q111" s="36"/>
      <c r="R111" s="36"/>
      <c r="S111" s="37"/>
      <c r="T111" s="37"/>
    </row>
    <row r="112" spans="1:20" ht="13.5" thickBot="1" x14ac:dyDescent="0.25">
      <c r="A112" s="294"/>
      <c r="B112" s="205"/>
      <c r="C112" s="294"/>
      <c r="D112" s="294"/>
      <c r="E112" s="294"/>
      <c r="F112" s="294"/>
      <c r="G112" s="294"/>
      <c r="H112" s="205"/>
      <c r="I112" s="205"/>
      <c r="J112" s="294"/>
      <c r="L112" s="294"/>
      <c r="M112" s="205"/>
      <c r="N112" s="294"/>
      <c r="O112" s="294"/>
      <c r="P112" s="294"/>
      <c r="Q112" s="294"/>
      <c r="R112" s="294"/>
      <c r="S112" s="205"/>
      <c r="T112" s="205"/>
    </row>
    <row r="113" spans="1:21" x14ac:dyDescent="0.2">
      <c r="A113" s="295" t="s">
        <v>77</v>
      </c>
      <c r="B113" s="296">
        <f>B111</f>
        <v>31702.272503753033</v>
      </c>
      <c r="C113" s="297" t="s">
        <v>201</v>
      </c>
      <c r="D113" s="297"/>
      <c r="E113" s="297"/>
      <c r="F113" s="298"/>
      <c r="G113" s="297"/>
      <c r="H113" s="297"/>
      <c r="I113" s="297"/>
      <c r="J113" s="298"/>
      <c r="L113" s="295" t="s">
        <v>77</v>
      </c>
      <c r="M113" s="296">
        <f>M111</f>
        <v>31702.272503753033</v>
      </c>
      <c r="N113" s="297" t="s">
        <v>201</v>
      </c>
      <c r="O113" s="297"/>
      <c r="P113" s="297"/>
      <c r="Q113" s="298"/>
      <c r="R113" s="297"/>
      <c r="S113" s="297"/>
      <c r="T113" s="297"/>
      <c r="U113" s="298"/>
    </row>
    <row r="114" spans="1:21" x14ac:dyDescent="0.2">
      <c r="A114" s="299" t="s">
        <v>78</v>
      </c>
      <c r="B114" s="300">
        <f>-B113/B109</f>
        <v>-1.4935335101842051</v>
      </c>
      <c r="C114" s="301"/>
      <c r="D114" s="301"/>
      <c r="E114" s="301"/>
      <c r="F114" s="301"/>
      <c r="G114" s="301"/>
      <c r="H114" s="301"/>
      <c r="I114" s="301"/>
      <c r="J114" s="302"/>
      <c r="L114" s="299" t="s">
        <v>78</v>
      </c>
      <c r="M114" s="300">
        <f>-M113/M109</f>
        <v>-1.4935335101842051</v>
      </c>
      <c r="N114" s="301"/>
      <c r="O114" s="301"/>
      <c r="P114" s="301"/>
      <c r="Q114" s="301"/>
      <c r="R114" s="301"/>
      <c r="S114" s="301"/>
      <c r="T114" s="301"/>
      <c r="U114" s="302"/>
    </row>
    <row r="115" spans="1:21" ht="13.5" thickBot="1" x14ac:dyDescent="0.25">
      <c r="A115" s="303" t="s">
        <v>202</v>
      </c>
      <c r="B115" s="304"/>
      <c r="C115" s="304"/>
      <c r="D115" s="304"/>
      <c r="E115" s="304"/>
      <c r="F115" s="304"/>
      <c r="G115" s="305"/>
      <c r="H115" s="306">
        <f>B114</f>
        <v>-1.4935335101842051</v>
      </c>
      <c r="I115" s="307" t="s">
        <v>79</v>
      </c>
      <c r="J115" s="308"/>
      <c r="L115" s="303" t="s">
        <v>202</v>
      </c>
      <c r="M115" s="304"/>
      <c r="N115" s="304"/>
      <c r="O115" s="304"/>
      <c r="P115" s="304"/>
      <c r="Q115" s="304"/>
      <c r="R115" s="305"/>
      <c r="S115" s="306">
        <f>M114</f>
        <v>-1.4935335101842051</v>
      </c>
      <c r="T115" s="307" t="s">
        <v>79</v>
      </c>
      <c r="U115" s="308"/>
    </row>
  </sheetData>
  <hyperlinks>
    <hyperlink ref="A3" r:id="rId1"/>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8"/>
  <sheetViews>
    <sheetView topLeftCell="A3" workbookViewId="0">
      <selection activeCell="B6" sqref="B6"/>
    </sheetView>
  </sheetViews>
  <sheetFormatPr defaultRowHeight="12.75" x14ac:dyDescent="0.2"/>
  <cols>
    <col min="1" max="1" width="42.7109375" style="293" customWidth="1"/>
    <col min="2" max="2" width="104.28515625" style="290" customWidth="1"/>
    <col min="3" max="16384" width="9.140625" style="290"/>
  </cols>
  <sheetData>
    <row r="1" spans="1:2" x14ac:dyDescent="0.2">
      <c r="A1" s="288" t="s">
        <v>270</v>
      </c>
      <c r="B1" s="289" t="s">
        <v>271</v>
      </c>
    </row>
    <row r="2" spans="1:2" ht="105.75" customHeight="1" x14ac:dyDescent="0.2">
      <c r="A2" s="291" t="s">
        <v>272</v>
      </c>
      <c r="B2" s="292" t="s">
        <v>273</v>
      </c>
    </row>
    <row r="3" spans="1:2" ht="40.5" customHeight="1" x14ac:dyDescent="0.2">
      <c r="A3" s="291" t="s">
        <v>274</v>
      </c>
      <c r="B3" s="292" t="s">
        <v>275</v>
      </c>
    </row>
    <row r="4" spans="1:2" ht="39" customHeight="1" x14ac:dyDescent="0.2">
      <c r="A4" s="291" t="s">
        <v>276</v>
      </c>
      <c r="B4" s="292" t="s">
        <v>277</v>
      </c>
    </row>
    <row r="5" spans="1:2" ht="116.25" customHeight="1" x14ac:dyDescent="0.2">
      <c r="A5" s="291" t="s">
        <v>278</v>
      </c>
      <c r="B5" s="292" t="s">
        <v>279</v>
      </c>
    </row>
    <row r="6" spans="1:2" ht="344.25" x14ac:dyDescent="0.2">
      <c r="A6" s="291" t="s">
        <v>280</v>
      </c>
      <c r="B6" s="311" t="s">
        <v>289</v>
      </c>
    </row>
    <row r="7" spans="1:2" ht="25.5" x14ac:dyDescent="0.2">
      <c r="A7" s="291" t="s">
        <v>281</v>
      </c>
      <c r="B7" s="292" t="s">
        <v>282</v>
      </c>
    </row>
    <row r="8" spans="1:2" ht="63.75" x14ac:dyDescent="0.2">
      <c r="A8" s="291" t="s">
        <v>283</v>
      </c>
      <c r="B8" s="292" t="s">
        <v>284</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D279"/>
  <sheetViews>
    <sheetView topLeftCell="AH115" workbookViewId="0">
      <selection activeCell="F117" sqref="F117"/>
    </sheetView>
  </sheetViews>
  <sheetFormatPr defaultRowHeight="12.75" x14ac:dyDescent="0.2"/>
  <cols>
    <col min="1" max="1" width="22.140625" style="176" customWidth="1"/>
    <col min="2" max="2" width="10.7109375" style="176" customWidth="1"/>
    <col min="3" max="3" width="9.85546875" style="176" customWidth="1"/>
    <col min="4" max="4" width="10.85546875" style="176" customWidth="1"/>
    <col min="5" max="6" width="22.140625" style="176" customWidth="1"/>
    <col min="7" max="7" width="15.5703125" style="176" customWidth="1"/>
    <col min="8" max="8" width="17.140625" style="176" customWidth="1"/>
    <col min="9" max="40" width="22.140625" style="176" customWidth="1"/>
    <col min="41" max="41" width="1.85546875" customWidth="1"/>
    <col min="42" max="44" width="0" hidden="1" customWidth="1"/>
    <col min="45" max="45" width="2" customWidth="1"/>
  </cols>
  <sheetData>
    <row r="1" spans="1:44" ht="13.5" thickBot="1" x14ac:dyDescent="0.25">
      <c r="A1" s="176" t="s">
        <v>189</v>
      </c>
      <c r="B1" s="176" t="s">
        <v>165</v>
      </c>
      <c r="C1" s="176">
        <v>2012</v>
      </c>
      <c r="D1" s="176" t="s">
        <v>222</v>
      </c>
      <c r="E1" s="176" t="s">
        <v>227</v>
      </c>
      <c r="I1" s="195" t="s">
        <v>160</v>
      </c>
      <c r="Q1" s="195" t="s">
        <v>177</v>
      </c>
      <c r="AC1" s="196" t="s">
        <v>184</v>
      </c>
      <c r="AD1" s="177"/>
      <c r="AE1" s="177"/>
      <c r="AF1" s="177"/>
      <c r="AG1" s="177"/>
      <c r="AH1" s="177"/>
      <c r="AI1" s="177"/>
      <c r="AJ1" s="177"/>
      <c r="AK1" s="177"/>
      <c r="AL1" s="177"/>
      <c r="AM1" s="177"/>
      <c r="AN1" s="177"/>
      <c r="AP1" t="s">
        <v>156</v>
      </c>
    </row>
    <row r="2" spans="1:44" s="32" customFormat="1" ht="39" thickBot="1" x14ac:dyDescent="0.25">
      <c r="A2" s="178" t="s">
        <v>8</v>
      </c>
      <c r="B2" s="174" t="s">
        <v>163</v>
      </c>
      <c r="C2" s="174" t="s">
        <v>164</v>
      </c>
      <c r="D2" s="174" t="s">
        <v>162</v>
      </c>
      <c r="E2" s="33" t="s">
        <v>231</v>
      </c>
      <c r="F2" s="33" t="s">
        <v>228</v>
      </c>
      <c r="G2" s="174" t="s">
        <v>168</v>
      </c>
      <c r="H2" s="174" t="s">
        <v>169</v>
      </c>
      <c r="I2" s="174" t="s">
        <v>161</v>
      </c>
      <c r="J2" s="174" t="s">
        <v>167</v>
      </c>
      <c r="K2" s="174" t="s">
        <v>171</v>
      </c>
      <c r="L2" s="174" t="s">
        <v>172</v>
      </c>
      <c r="M2" s="174" t="s">
        <v>173</v>
      </c>
      <c r="N2" s="174" t="s">
        <v>174</v>
      </c>
      <c r="O2" s="174" t="s">
        <v>175</v>
      </c>
      <c r="P2" s="174" t="s">
        <v>176</v>
      </c>
      <c r="Q2" s="174" t="s">
        <v>161</v>
      </c>
      <c r="R2" s="174" t="s">
        <v>167</v>
      </c>
      <c r="S2" s="174" t="s">
        <v>178</v>
      </c>
      <c r="T2" s="174" t="s">
        <v>171</v>
      </c>
      <c r="U2" s="174" t="s">
        <v>172</v>
      </c>
      <c r="V2" s="174" t="s">
        <v>179</v>
      </c>
      <c r="W2" s="174" t="s">
        <v>173</v>
      </c>
      <c r="X2" s="174" t="s">
        <v>174</v>
      </c>
      <c r="Y2" s="174" t="s">
        <v>180</v>
      </c>
      <c r="Z2" s="174" t="s">
        <v>175</v>
      </c>
      <c r="AA2" s="174" t="s">
        <v>176</v>
      </c>
      <c r="AB2" s="174" t="s">
        <v>181</v>
      </c>
      <c r="AC2" s="177" t="s">
        <v>161</v>
      </c>
      <c r="AD2" s="177" t="s">
        <v>167</v>
      </c>
      <c r="AE2" s="177" t="s">
        <v>185</v>
      </c>
      <c r="AF2" s="177" t="s">
        <v>171</v>
      </c>
      <c r="AG2" s="177" t="s">
        <v>172</v>
      </c>
      <c r="AH2" s="177" t="s">
        <v>186</v>
      </c>
      <c r="AI2" s="177" t="s">
        <v>173</v>
      </c>
      <c r="AJ2" s="177" t="s">
        <v>174</v>
      </c>
      <c r="AK2" s="177" t="s">
        <v>187</v>
      </c>
      <c r="AL2" s="177" t="s">
        <v>175</v>
      </c>
      <c r="AM2" s="177" t="s">
        <v>176</v>
      </c>
      <c r="AN2" s="177" t="s">
        <v>188</v>
      </c>
      <c r="AP2" s="32" t="s">
        <v>157</v>
      </c>
      <c r="AQ2" s="32" t="s">
        <v>158</v>
      </c>
      <c r="AR2" s="32" t="s">
        <v>159</v>
      </c>
    </row>
    <row r="3" spans="1:44" s="45" customFormat="1" ht="13.5" thickBot="1" x14ac:dyDescent="0.25">
      <c r="A3" s="179" t="s">
        <v>9</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row>
    <row r="4" spans="1:44" x14ac:dyDescent="0.2">
      <c r="A4" s="181" t="s">
        <v>10</v>
      </c>
      <c r="B4" s="163"/>
      <c r="C4" s="163"/>
      <c r="D4" s="163"/>
      <c r="E4" s="163"/>
      <c r="F4" s="190">
        <f>SUM(F5:F9)</f>
        <v>17012.8</v>
      </c>
      <c r="G4" s="190">
        <f t="shared" ref="G4" si="0">SUM(G5:G9)</f>
        <v>0</v>
      </c>
      <c r="H4" s="190">
        <f t="shared" ref="H4" si="1">SUM(H5:H9)</f>
        <v>0</v>
      </c>
      <c r="I4" s="190">
        <f t="shared" ref="I4" si="2">SUM(I5:I9)</f>
        <v>173.09332270380807</v>
      </c>
      <c r="J4" s="190">
        <f>SUM(J5:J9)</f>
        <v>173.09332270380807</v>
      </c>
      <c r="K4" s="190">
        <f t="shared" ref="K4" si="3">SUM(K5:K9)</f>
        <v>714.97486171150945</v>
      </c>
      <c r="L4" s="190">
        <f t="shared" ref="L4" si="4">SUM(L5:L9)</f>
        <v>714.97486171150945</v>
      </c>
      <c r="M4" s="190">
        <f t="shared" ref="M4" si="5">SUM(M5:M9)</f>
        <v>1687.1708309722951</v>
      </c>
      <c r="N4" s="190">
        <f t="shared" ref="N4" si="6">SUM(N5:N9)</f>
        <v>1687.1708309722951</v>
      </c>
      <c r="O4" s="190">
        <f t="shared" ref="O4" si="7">SUM(O5:O9)</f>
        <v>3844.0891430323804</v>
      </c>
      <c r="P4" s="190">
        <f t="shared" ref="P4" si="8">SUM(P5:P9)</f>
        <v>3844.0891430323804</v>
      </c>
      <c r="Q4" s="190">
        <f t="shared" ref="Q4" si="9">SUM(Q5:Q9)</f>
        <v>4516.0667857634135</v>
      </c>
      <c r="R4" s="190">
        <f t="shared" ref="R4" si="10">SUM(R5:R9)</f>
        <v>4516.0667857634135</v>
      </c>
      <c r="S4" s="190">
        <f t="shared" ref="S4" si="11">SUM(S5:S9)</f>
        <v>0</v>
      </c>
      <c r="T4" s="190">
        <f t="shared" ref="T4" si="12">SUM(T5:T9)</f>
        <v>18079.301943361399</v>
      </c>
      <c r="U4" s="190">
        <f t="shared" ref="U4" si="13">SUM(U5:U9)</f>
        <v>18079.301943361399</v>
      </c>
      <c r="V4" s="190">
        <f t="shared" ref="V4" si="14">SUM(V5:V9)</f>
        <v>0</v>
      </c>
      <c r="W4" s="190">
        <f t="shared" ref="W4" si="15">SUM(W5:W9)</f>
        <v>40504.774059771837</v>
      </c>
      <c r="X4" s="190">
        <f t="shared" ref="X4" si="16">SUM(X5:X9)</f>
        <v>40504.774059771837</v>
      </c>
      <c r="Y4" s="190">
        <f t="shared" ref="Y4" si="17">SUM(Y5:Y9)</f>
        <v>0</v>
      </c>
      <c r="Z4" s="190">
        <f t="shared" ref="Z4" si="18">SUM(Z5:Z9)</f>
        <v>83004.185603471633</v>
      </c>
      <c r="AA4" s="190">
        <f t="shared" ref="AA4" si="19">SUM(AA5:AA9)</f>
        <v>83004.185603471633</v>
      </c>
      <c r="AB4" s="190">
        <f t="shared" ref="AB4" si="20">SUM(AB5:AB9)</f>
        <v>0</v>
      </c>
      <c r="AC4" s="190">
        <f t="shared" ref="AC4" si="21">SUM(AC5:AC9)</f>
        <v>4122.5909014857589</v>
      </c>
      <c r="AD4" s="190">
        <f t="shared" ref="AD4" si="22">SUM(AD5:AD9)</f>
        <v>4122.5909014857589</v>
      </c>
      <c r="AE4" s="190">
        <f t="shared" ref="AE4" si="23">SUM(AE5:AE9)</f>
        <v>0</v>
      </c>
      <c r="AF4" s="190">
        <f t="shared" ref="AF4" si="24">SUM(AF5:AF9)</f>
        <v>16775.602515396706</v>
      </c>
      <c r="AG4" s="190">
        <f t="shared" ref="AG4:AH4" si="25">SUM(AG5:AG9)</f>
        <v>16775.602515396706</v>
      </c>
      <c r="AH4" s="190">
        <f t="shared" si="25"/>
        <v>0</v>
      </c>
      <c r="AI4" s="190">
        <f t="shared" ref="AI4" si="26">SUM(AI5:AI9)</f>
        <v>38713.254527065343</v>
      </c>
      <c r="AJ4" s="190">
        <f t="shared" ref="AJ4" si="27">SUM(AJ5:AJ9)</f>
        <v>38713.254527065343</v>
      </c>
      <c r="AK4" s="190">
        <f t="shared" ref="AK4" si="28">SUM(AK5:AK9)</f>
        <v>0</v>
      </c>
      <c r="AL4" s="190">
        <f t="shared" ref="AL4" si="29">SUM(AL5:AL9)</f>
        <v>84905.420032639318</v>
      </c>
      <c r="AM4" s="190">
        <f t="shared" ref="AM4" si="30">SUM(AM5:AM9)</f>
        <v>84905.420032639318</v>
      </c>
      <c r="AN4" s="190">
        <f t="shared" ref="AN4" si="31">SUM(AN5:AN9)</f>
        <v>0</v>
      </c>
      <c r="AP4" s="153"/>
      <c r="AQ4" s="153"/>
      <c r="AR4" s="154"/>
    </row>
    <row r="5" spans="1:44" x14ac:dyDescent="0.2">
      <c r="A5" s="183" t="s">
        <v>11</v>
      </c>
      <c r="B5" s="163" t="s">
        <v>134</v>
      </c>
      <c r="C5" s="163" t="s">
        <v>194</v>
      </c>
      <c r="D5" s="163">
        <v>1</v>
      </c>
      <c r="E5" s="188">
        <f>HLOOKUP('III Tool Overview'!$H$7,Prevalence!$B$2:$AV$268,Prevalence!AW3,FALSE)</f>
        <v>0</v>
      </c>
      <c r="F5" s="190">
        <f>F12+F19</f>
        <v>0</v>
      </c>
      <c r="G5" s="190">
        <f>G12+G19</f>
        <v>0</v>
      </c>
      <c r="H5" s="190">
        <f>H12+H19</f>
        <v>0</v>
      </c>
      <c r="I5" s="190">
        <f t="shared" ref="I5:AN5" si="32">I12+I19</f>
        <v>0</v>
      </c>
      <c r="J5" s="190">
        <f>J12+J19</f>
        <v>0</v>
      </c>
      <c r="K5" s="190">
        <f t="shared" si="32"/>
        <v>0</v>
      </c>
      <c r="L5" s="190">
        <f t="shared" si="32"/>
        <v>0</v>
      </c>
      <c r="M5" s="190">
        <f t="shared" si="32"/>
        <v>0</v>
      </c>
      <c r="N5" s="190">
        <f t="shared" si="32"/>
        <v>0</v>
      </c>
      <c r="O5" s="190">
        <f t="shared" si="32"/>
        <v>0</v>
      </c>
      <c r="P5" s="190">
        <f t="shared" si="32"/>
        <v>0</v>
      </c>
      <c r="Q5" s="190">
        <f t="shared" si="32"/>
        <v>0</v>
      </c>
      <c r="R5" s="190">
        <f t="shared" si="32"/>
        <v>0</v>
      </c>
      <c r="S5" s="190">
        <f>S12+S19</f>
        <v>0</v>
      </c>
      <c r="T5" s="190">
        <f t="shared" si="32"/>
        <v>0</v>
      </c>
      <c r="U5" s="190">
        <f t="shared" si="32"/>
        <v>0</v>
      </c>
      <c r="V5" s="190">
        <f t="shared" si="32"/>
        <v>0</v>
      </c>
      <c r="W5" s="190">
        <f t="shared" si="32"/>
        <v>0</v>
      </c>
      <c r="X5" s="190">
        <f t="shared" si="32"/>
        <v>0</v>
      </c>
      <c r="Y5" s="190">
        <f t="shared" si="32"/>
        <v>0</v>
      </c>
      <c r="Z5" s="190">
        <f t="shared" si="32"/>
        <v>0</v>
      </c>
      <c r="AA5" s="190">
        <f t="shared" si="32"/>
        <v>0</v>
      </c>
      <c r="AB5" s="190">
        <f t="shared" si="32"/>
        <v>0</v>
      </c>
      <c r="AC5" s="190">
        <f t="shared" si="32"/>
        <v>0</v>
      </c>
      <c r="AD5" s="190">
        <f t="shared" si="32"/>
        <v>0</v>
      </c>
      <c r="AE5" s="190">
        <f t="shared" si="32"/>
        <v>0</v>
      </c>
      <c r="AF5" s="190">
        <f t="shared" si="32"/>
        <v>0</v>
      </c>
      <c r="AG5" s="190">
        <f t="shared" si="32"/>
        <v>0</v>
      </c>
      <c r="AH5" s="190">
        <f t="shared" ref="AH5" si="33">AH12+AH19</f>
        <v>0</v>
      </c>
      <c r="AI5" s="190">
        <f t="shared" si="32"/>
        <v>0</v>
      </c>
      <c r="AJ5" s="190">
        <f t="shared" si="32"/>
        <v>0</v>
      </c>
      <c r="AK5" s="190">
        <f t="shared" si="32"/>
        <v>0</v>
      </c>
      <c r="AL5" s="190">
        <f t="shared" si="32"/>
        <v>0</v>
      </c>
      <c r="AM5" s="190">
        <f t="shared" si="32"/>
        <v>0</v>
      </c>
      <c r="AN5" s="190">
        <f t="shared" si="32"/>
        <v>0</v>
      </c>
      <c r="AP5" s="153"/>
      <c r="AQ5" s="153"/>
      <c r="AR5" s="154"/>
    </row>
    <row r="6" spans="1:44" x14ac:dyDescent="0.2">
      <c r="A6" s="183" t="s">
        <v>12</v>
      </c>
      <c r="B6" s="163" t="s">
        <v>134</v>
      </c>
      <c r="C6" s="163" t="s">
        <v>194</v>
      </c>
      <c r="D6" s="163">
        <v>2</v>
      </c>
      <c r="E6" s="188">
        <f>HLOOKUP('III Tool Overview'!$H$7,Prevalence!$B$2:$AV$268,Prevalence!AW4,FALSE)</f>
        <v>0</v>
      </c>
      <c r="F6" s="190">
        <f t="shared" ref="F6" si="34">F13+F20</f>
        <v>3661.2</v>
      </c>
      <c r="G6" s="190">
        <f t="shared" ref="G6:H9" si="35">G13+G20</f>
        <v>0</v>
      </c>
      <c r="H6" s="190">
        <f t="shared" si="35"/>
        <v>0</v>
      </c>
      <c r="I6" s="190">
        <f t="shared" ref="I6:AN6" si="36">I13+I20</f>
        <v>51.06659218882529</v>
      </c>
      <c r="J6" s="190">
        <f t="shared" si="36"/>
        <v>51.06659218882529</v>
      </c>
      <c r="K6" s="190">
        <f t="shared" si="36"/>
        <v>207.18452045987436</v>
      </c>
      <c r="L6" s="190">
        <f t="shared" si="36"/>
        <v>207.18452045987436</v>
      </c>
      <c r="M6" s="190">
        <f t="shared" si="36"/>
        <v>474.6479228993187</v>
      </c>
      <c r="N6" s="190">
        <f t="shared" si="36"/>
        <v>474.6479228993187</v>
      </c>
      <c r="O6" s="190">
        <f t="shared" si="36"/>
        <v>1024.2322917272991</v>
      </c>
      <c r="P6" s="190">
        <f t="shared" si="36"/>
        <v>1024.2322917272991</v>
      </c>
      <c r="Q6" s="190">
        <f t="shared" si="36"/>
        <v>1304.690173045235</v>
      </c>
      <c r="R6" s="190">
        <f t="shared" si="36"/>
        <v>1304.690173045235</v>
      </c>
      <c r="S6" s="190">
        <f t="shared" si="36"/>
        <v>0</v>
      </c>
      <c r="T6" s="190">
        <f t="shared" si="36"/>
        <v>5166.5835887999128</v>
      </c>
      <c r="U6" s="190">
        <f t="shared" si="36"/>
        <v>5166.5835887999128</v>
      </c>
      <c r="V6" s="190">
        <f t="shared" si="36"/>
        <v>0</v>
      </c>
      <c r="W6" s="190">
        <f t="shared" si="36"/>
        <v>11390.181800083838</v>
      </c>
      <c r="X6" s="190">
        <f t="shared" si="36"/>
        <v>11390.181800083838</v>
      </c>
      <c r="Y6" s="190">
        <f t="shared" si="36"/>
        <v>0</v>
      </c>
      <c r="Z6" s="190">
        <f t="shared" si="36"/>
        <v>22750.903984438493</v>
      </c>
      <c r="AA6" s="190">
        <f t="shared" si="36"/>
        <v>22750.903984438493</v>
      </c>
      <c r="AB6" s="190">
        <f t="shared" si="36"/>
        <v>0</v>
      </c>
      <c r="AC6" s="190">
        <f t="shared" si="36"/>
        <v>1082.4210661766749</v>
      </c>
      <c r="AD6" s="190">
        <f t="shared" si="36"/>
        <v>1082.4210661766749</v>
      </c>
      <c r="AE6" s="190">
        <f t="shared" si="36"/>
        <v>0</v>
      </c>
      <c r="AF6" s="190">
        <f t="shared" si="36"/>
        <v>4360.8932506357032</v>
      </c>
      <c r="AG6" s="190">
        <f t="shared" si="36"/>
        <v>4360.8932506357032</v>
      </c>
      <c r="AH6" s="190">
        <f t="shared" ref="AH6" si="37">AH13+AH20</f>
        <v>0</v>
      </c>
      <c r="AI6" s="190">
        <f t="shared" si="36"/>
        <v>9899.0515894093205</v>
      </c>
      <c r="AJ6" s="190">
        <f t="shared" si="36"/>
        <v>9899.0515894093205</v>
      </c>
      <c r="AK6" s="190">
        <f t="shared" si="36"/>
        <v>0</v>
      </c>
      <c r="AL6" s="190">
        <f t="shared" si="36"/>
        <v>21034.597307471733</v>
      </c>
      <c r="AM6" s="190">
        <f t="shared" si="36"/>
        <v>21034.597307471733</v>
      </c>
      <c r="AN6" s="190">
        <f t="shared" si="36"/>
        <v>0</v>
      </c>
      <c r="AP6" s="153"/>
      <c r="AQ6" s="153"/>
      <c r="AR6" s="154"/>
    </row>
    <row r="7" spans="1:44" x14ac:dyDescent="0.2">
      <c r="A7" s="183" t="s">
        <v>13</v>
      </c>
      <c r="B7" s="163" t="s">
        <v>134</v>
      </c>
      <c r="C7" s="163" t="s">
        <v>194</v>
      </c>
      <c r="D7" s="163">
        <v>3</v>
      </c>
      <c r="E7" s="188">
        <f>HLOOKUP('III Tool Overview'!$H$7,Prevalence!$B$2:$AV$268,Prevalence!AW5,FALSE)</f>
        <v>0</v>
      </c>
      <c r="F7" s="190">
        <f t="shared" ref="F7" si="38">F14+F21</f>
        <v>3573.5999999999995</v>
      </c>
      <c r="G7" s="190">
        <f t="shared" si="35"/>
        <v>0</v>
      </c>
      <c r="H7" s="190">
        <f t="shared" si="35"/>
        <v>0</v>
      </c>
      <c r="I7" s="190">
        <f t="shared" ref="I7:AN7" si="39">I14+I21</f>
        <v>41.031894168446343</v>
      </c>
      <c r="J7" s="190">
        <f t="shared" si="39"/>
        <v>41.031894168446343</v>
      </c>
      <c r="K7" s="190">
        <f t="shared" si="39"/>
        <v>168.92942627098023</v>
      </c>
      <c r="L7" s="190">
        <f t="shared" si="39"/>
        <v>168.92942627098023</v>
      </c>
      <c r="M7" s="190">
        <f t="shared" si="39"/>
        <v>396.04571957928977</v>
      </c>
      <c r="N7" s="190">
        <f t="shared" si="39"/>
        <v>396.04571957928977</v>
      </c>
      <c r="O7" s="190">
        <f t="shared" si="39"/>
        <v>889.03572864732541</v>
      </c>
      <c r="P7" s="190">
        <f t="shared" si="39"/>
        <v>889.03572864732541</v>
      </c>
      <c r="Q7" s="190">
        <f t="shared" si="39"/>
        <v>1052.9410427862058</v>
      </c>
      <c r="R7" s="190">
        <f t="shared" si="39"/>
        <v>1052.9410427862058</v>
      </c>
      <c r="S7" s="190">
        <f t="shared" si="39"/>
        <v>0</v>
      </c>
      <c r="T7" s="190">
        <f t="shared" si="39"/>
        <v>4204.7043262356838</v>
      </c>
      <c r="U7" s="190">
        <f t="shared" si="39"/>
        <v>4204.7043262356838</v>
      </c>
      <c r="V7" s="190">
        <f t="shared" si="39"/>
        <v>0</v>
      </c>
      <c r="W7" s="190">
        <f t="shared" si="39"/>
        <v>9381.9351933526632</v>
      </c>
      <c r="X7" s="190">
        <f t="shared" si="39"/>
        <v>9381.9351933526632</v>
      </c>
      <c r="Y7" s="190">
        <f t="shared" si="39"/>
        <v>0</v>
      </c>
      <c r="Z7" s="190">
        <f t="shared" si="39"/>
        <v>19092.977694289486</v>
      </c>
      <c r="AA7" s="190">
        <f t="shared" si="39"/>
        <v>19092.977694289486</v>
      </c>
      <c r="AB7" s="190">
        <f t="shared" si="39"/>
        <v>0</v>
      </c>
      <c r="AC7" s="190">
        <f t="shared" si="39"/>
        <v>917.74365836117113</v>
      </c>
      <c r="AD7" s="190">
        <f t="shared" si="39"/>
        <v>917.74365836117113</v>
      </c>
      <c r="AE7" s="190">
        <f t="shared" si="39"/>
        <v>0</v>
      </c>
      <c r="AF7" s="190">
        <f t="shared" si="39"/>
        <v>3724.9359219964772</v>
      </c>
      <c r="AG7" s="190">
        <f t="shared" si="39"/>
        <v>3724.9359219964772</v>
      </c>
      <c r="AH7" s="190">
        <f t="shared" ref="AH7" si="40">AH14+AH21</f>
        <v>0</v>
      </c>
      <c r="AI7" s="190">
        <f t="shared" si="39"/>
        <v>8556.8318581956628</v>
      </c>
      <c r="AJ7" s="190">
        <f t="shared" si="39"/>
        <v>8556.8318581956628</v>
      </c>
      <c r="AK7" s="190">
        <f t="shared" si="39"/>
        <v>0</v>
      </c>
      <c r="AL7" s="190">
        <f t="shared" si="39"/>
        <v>18583.217941755458</v>
      </c>
      <c r="AM7" s="190">
        <f t="shared" si="39"/>
        <v>18583.217941755458</v>
      </c>
      <c r="AN7" s="190">
        <f t="shared" si="39"/>
        <v>0</v>
      </c>
      <c r="AP7" s="153"/>
      <c r="AQ7" s="153"/>
    </row>
    <row r="8" spans="1:44" x14ac:dyDescent="0.2">
      <c r="A8" s="183" t="s">
        <v>14</v>
      </c>
      <c r="B8" s="163" t="s">
        <v>134</v>
      </c>
      <c r="C8" s="163" t="s">
        <v>194</v>
      </c>
      <c r="D8" s="166">
        <v>4</v>
      </c>
      <c r="E8" s="188">
        <f>HLOOKUP('III Tool Overview'!$H$7,Prevalence!$B$2:$AV$268,Prevalence!AW6,FALSE)</f>
        <v>0</v>
      </c>
      <c r="F8" s="190">
        <f t="shared" ref="F8" si="41">F15+F22</f>
        <v>9249</v>
      </c>
      <c r="G8" s="190">
        <f t="shared" si="35"/>
        <v>0</v>
      </c>
      <c r="H8" s="190">
        <f t="shared" si="35"/>
        <v>0</v>
      </c>
      <c r="I8" s="190">
        <f t="shared" ref="I8:AN8" si="42">I15+I22</f>
        <v>77.776902116913249</v>
      </c>
      <c r="J8" s="190">
        <f t="shared" si="42"/>
        <v>77.776902116913249</v>
      </c>
      <c r="K8" s="190">
        <f t="shared" si="42"/>
        <v>325.26325941909613</v>
      </c>
      <c r="L8" s="190">
        <f t="shared" si="42"/>
        <v>325.26325941909613</v>
      </c>
      <c r="M8" s="190">
        <f t="shared" si="42"/>
        <v>783.13918691236404</v>
      </c>
      <c r="N8" s="190">
        <f t="shared" si="42"/>
        <v>783.13918691236404</v>
      </c>
      <c r="O8" s="190">
        <f t="shared" si="42"/>
        <v>1849.0119853803167</v>
      </c>
      <c r="P8" s="190">
        <f t="shared" si="42"/>
        <v>1849.0119853803167</v>
      </c>
      <c r="Q8" s="190">
        <f t="shared" si="42"/>
        <v>2073.9786188350422</v>
      </c>
      <c r="R8" s="190">
        <f t="shared" si="42"/>
        <v>2073.9786188350422</v>
      </c>
      <c r="S8" s="190">
        <f t="shared" si="42"/>
        <v>0</v>
      </c>
      <c r="T8" s="190">
        <f t="shared" si="42"/>
        <v>8365.3042346948932</v>
      </c>
      <c r="U8" s="190">
        <f t="shared" si="42"/>
        <v>8365.3042346948932</v>
      </c>
      <c r="V8" s="190">
        <f t="shared" si="42"/>
        <v>0</v>
      </c>
      <c r="W8" s="190">
        <f t="shared" si="42"/>
        <v>18948.520732146389</v>
      </c>
      <c r="X8" s="190">
        <f t="shared" si="42"/>
        <v>18948.520732146389</v>
      </c>
      <c r="Y8" s="190">
        <f t="shared" si="42"/>
        <v>0</v>
      </c>
      <c r="Z8" s="190">
        <f t="shared" si="42"/>
        <v>39491.266935638399</v>
      </c>
      <c r="AA8" s="190">
        <f t="shared" si="42"/>
        <v>39491.266935638399</v>
      </c>
      <c r="AB8" s="190">
        <f t="shared" si="42"/>
        <v>0</v>
      </c>
      <c r="AC8" s="190">
        <f t="shared" si="42"/>
        <v>2020.8426422967236</v>
      </c>
      <c r="AD8" s="190">
        <f t="shared" si="42"/>
        <v>2020.8426422967236</v>
      </c>
      <c r="AE8" s="190">
        <f t="shared" si="42"/>
        <v>0</v>
      </c>
      <c r="AF8" s="190">
        <f t="shared" si="42"/>
        <v>8271.3672018298403</v>
      </c>
      <c r="AG8" s="190">
        <f t="shared" si="42"/>
        <v>8271.3672018298403</v>
      </c>
      <c r="AH8" s="190">
        <f t="shared" ref="AH8" si="43">AH15+AH22</f>
        <v>0</v>
      </c>
      <c r="AI8" s="190">
        <f t="shared" si="42"/>
        <v>19271.540090200157</v>
      </c>
      <c r="AJ8" s="190">
        <f t="shared" si="42"/>
        <v>19271.540090200157</v>
      </c>
      <c r="AK8" s="190">
        <f t="shared" si="42"/>
        <v>0</v>
      </c>
      <c r="AL8" s="190">
        <f t="shared" si="42"/>
        <v>43031.115928592146</v>
      </c>
      <c r="AM8" s="190">
        <f t="shared" si="42"/>
        <v>43031.115928592146</v>
      </c>
      <c r="AN8" s="190">
        <f t="shared" si="42"/>
        <v>0</v>
      </c>
      <c r="AP8" s="153"/>
      <c r="AQ8" s="153"/>
    </row>
    <row r="9" spans="1:44" ht="13.5" thickBot="1" x14ac:dyDescent="0.25">
      <c r="A9" s="184" t="s">
        <v>15</v>
      </c>
      <c r="B9" s="163" t="s">
        <v>134</v>
      </c>
      <c r="C9" s="163" t="s">
        <v>194</v>
      </c>
      <c r="D9" s="166">
        <v>5</v>
      </c>
      <c r="E9" s="188">
        <f>HLOOKUP('III Tool Overview'!$H$7,Prevalence!$B$2:$AV$268,Prevalence!AW7,FALSE)</f>
        <v>0</v>
      </c>
      <c r="F9" s="190">
        <f t="shared" ref="F9" si="44">F16+F23</f>
        <v>528.99999999999989</v>
      </c>
      <c r="G9" s="190">
        <f t="shared" si="35"/>
        <v>0</v>
      </c>
      <c r="H9" s="190">
        <f t="shared" si="35"/>
        <v>0</v>
      </c>
      <c r="I9" s="190">
        <f t="shared" ref="I9:AN9" si="45">I16+I23</f>
        <v>3.2179342296231921</v>
      </c>
      <c r="J9" s="190">
        <f t="shared" si="45"/>
        <v>3.2179342296231921</v>
      </c>
      <c r="K9" s="190">
        <f t="shared" si="45"/>
        <v>13.597655561558721</v>
      </c>
      <c r="L9" s="190">
        <f t="shared" si="45"/>
        <v>13.597655561558721</v>
      </c>
      <c r="M9" s="190">
        <f t="shared" si="45"/>
        <v>33.338001581322423</v>
      </c>
      <c r="N9" s="190">
        <f t="shared" si="45"/>
        <v>33.338001581322423</v>
      </c>
      <c r="O9" s="190">
        <f t="shared" si="45"/>
        <v>81.80913727743912</v>
      </c>
      <c r="P9" s="190">
        <f t="shared" si="45"/>
        <v>81.80913727743912</v>
      </c>
      <c r="Q9" s="190">
        <f t="shared" si="45"/>
        <v>84.456951096930055</v>
      </c>
      <c r="R9" s="190">
        <f t="shared" si="45"/>
        <v>84.456951096930055</v>
      </c>
      <c r="S9" s="190">
        <f t="shared" si="45"/>
        <v>0</v>
      </c>
      <c r="T9" s="190">
        <f t="shared" si="45"/>
        <v>342.70979363091203</v>
      </c>
      <c r="U9" s="190">
        <f t="shared" si="45"/>
        <v>342.70979363091203</v>
      </c>
      <c r="V9" s="190">
        <f t="shared" si="45"/>
        <v>0</v>
      </c>
      <c r="W9" s="190">
        <f t="shared" si="45"/>
        <v>784.13633418894563</v>
      </c>
      <c r="X9" s="190">
        <f t="shared" si="45"/>
        <v>784.13633418894563</v>
      </c>
      <c r="Y9" s="190">
        <f t="shared" si="45"/>
        <v>0</v>
      </c>
      <c r="Z9" s="190">
        <f t="shared" si="45"/>
        <v>1669.0369891052592</v>
      </c>
      <c r="AA9" s="190">
        <f t="shared" si="45"/>
        <v>1669.0369891052592</v>
      </c>
      <c r="AB9" s="190">
        <f t="shared" si="45"/>
        <v>0</v>
      </c>
      <c r="AC9" s="190">
        <f t="shared" si="45"/>
        <v>101.58353465118947</v>
      </c>
      <c r="AD9" s="190">
        <f t="shared" si="45"/>
        <v>101.58353465118947</v>
      </c>
      <c r="AE9" s="190">
        <f t="shared" si="45"/>
        <v>0</v>
      </c>
      <c r="AF9" s="190">
        <f t="shared" si="45"/>
        <v>418.40614093468332</v>
      </c>
      <c r="AG9" s="190">
        <f t="shared" si="45"/>
        <v>418.40614093468332</v>
      </c>
      <c r="AH9" s="190">
        <f t="shared" ref="AH9" si="46">AH16+AH23</f>
        <v>0</v>
      </c>
      <c r="AI9" s="190">
        <f t="shared" si="45"/>
        <v>985.83098926020534</v>
      </c>
      <c r="AJ9" s="190">
        <f t="shared" si="45"/>
        <v>985.83098926020534</v>
      </c>
      <c r="AK9" s="190">
        <f t="shared" si="45"/>
        <v>0</v>
      </c>
      <c r="AL9" s="190">
        <f t="shared" si="45"/>
        <v>2256.4888548199888</v>
      </c>
      <c r="AM9" s="190">
        <f t="shared" si="45"/>
        <v>2256.4888548199888</v>
      </c>
      <c r="AN9" s="190">
        <f t="shared" si="45"/>
        <v>0</v>
      </c>
      <c r="AP9" s="153"/>
      <c r="AQ9" s="153"/>
    </row>
    <row r="10" spans="1:44" s="45" customFormat="1" ht="13.5" thickBot="1" x14ac:dyDescent="0.25">
      <c r="A10" s="29" t="s">
        <v>16</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row>
    <row r="11" spans="1:44" x14ac:dyDescent="0.2">
      <c r="A11" s="183" t="s">
        <v>17</v>
      </c>
      <c r="B11" s="163"/>
      <c r="C11" s="163"/>
      <c r="D11" s="163"/>
      <c r="E11" s="163"/>
      <c r="F11" s="190">
        <f>SUM(F12:F16)</f>
        <v>8323.6</v>
      </c>
      <c r="G11" s="190">
        <f t="shared" ref="G11" si="47">SUM(G12:G16)</f>
        <v>0</v>
      </c>
      <c r="H11" s="190">
        <f t="shared" ref="H11" si="48">SUM(H12:H16)</f>
        <v>0</v>
      </c>
      <c r="I11" s="190">
        <f t="shared" ref="I11" si="49">SUM(I12:I16)</f>
        <v>89.659410569463006</v>
      </c>
      <c r="J11" s="190">
        <f t="shared" ref="J11" si="50">SUM(J12:J16)</f>
        <v>89.659410569463006</v>
      </c>
      <c r="K11" s="190">
        <f t="shared" ref="K11" si="51">SUM(K12:K16)</f>
        <v>370.15843747329995</v>
      </c>
      <c r="L11" s="190">
        <f t="shared" ref="L11" si="52">SUM(L12:L16)</f>
        <v>370.15843747329995</v>
      </c>
      <c r="M11" s="190">
        <f t="shared" ref="M11" si="53">SUM(M12:M16)</f>
        <v>873.41713097040997</v>
      </c>
      <c r="N11" s="190">
        <f t="shared" ref="N11" si="54">SUM(N12:N16)</f>
        <v>873.41713097040997</v>
      </c>
      <c r="O11" s="190">
        <f t="shared" ref="O11" si="55">SUM(O12:O16)</f>
        <v>1988.1545539004424</v>
      </c>
      <c r="P11" s="190">
        <f t="shared" ref="P11" si="56">SUM(P12:P16)</f>
        <v>1988.1545539004424</v>
      </c>
      <c r="Q11" s="190">
        <f t="shared" ref="Q11" si="57">SUM(Q12:Q16)</f>
        <v>2620.5238556623631</v>
      </c>
      <c r="R11" s="190">
        <f t="shared" ref="R11" si="58">SUM(R12:R16)</f>
        <v>2620.5238556623631</v>
      </c>
      <c r="S11" s="190">
        <f t="shared" ref="S11" si="59">SUM(S12:S16)</f>
        <v>0</v>
      </c>
      <c r="T11" s="190">
        <f t="shared" ref="T11" si="60">SUM(T12:T16)</f>
        <v>10496.014221043253</v>
      </c>
      <c r="U11" s="190">
        <f t="shared" ref="U11" si="61">SUM(U12:U16)</f>
        <v>10496.014221043253</v>
      </c>
      <c r="V11" s="190">
        <f t="shared" ref="V11" si="62">SUM(V12:V16)</f>
        <v>0</v>
      </c>
      <c r="W11" s="190">
        <f t="shared" ref="W11" si="63">SUM(W12:W16)</f>
        <v>23517.432815242566</v>
      </c>
      <c r="X11" s="190">
        <f t="shared" ref="X11" si="64">SUM(X12:X16)</f>
        <v>23517.432815242566</v>
      </c>
      <c r="Y11" s="190">
        <f t="shared" ref="Y11" si="65">SUM(Y12:Y16)</f>
        <v>0</v>
      </c>
      <c r="Z11" s="190">
        <f t="shared" ref="Z11" si="66">SUM(Z12:Z16)</f>
        <v>48047.607383353956</v>
      </c>
      <c r="AA11" s="190">
        <f t="shared" ref="AA11" si="67">SUM(AA12:AA16)</f>
        <v>48047.607383353956</v>
      </c>
      <c r="AB11" s="190">
        <f t="shared" ref="AB11" si="68">SUM(AB12:AB16)</f>
        <v>0</v>
      </c>
      <c r="AC11" s="190">
        <f t="shared" ref="AC11" si="69">SUM(AC12:AC16)</f>
        <v>2012.7879689523731</v>
      </c>
      <c r="AD11" s="190">
        <f t="shared" ref="AD11" si="70">SUM(AD12:AD16)</f>
        <v>2012.7879689523731</v>
      </c>
      <c r="AE11" s="190">
        <f t="shared" ref="AE11" si="71">SUM(AE12:AE16)</f>
        <v>0</v>
      </c>
      <c r="AF11" s="190">
        <f t="shared" ref="AF11" si="72">SUM(AF12:AF16)</f>
        <v>8232.2997647974553</v>
      </c>
      <c r="AG11" s="190">
        <f t="shared" ref="AG11" si="73">SUM(AG12:AG16)</f>
        <v>8232.2997647974553</v>
      </c>
      <c r="AH11" s="190">
        <f t="shared" ref="AH11" si="74">SUM(AH12:AH16)</f>
        <v>0</v>
      </c>
      <c r="AI11" s="190">
        <f t="shared" ref="AI11" si="75">SUM(AI12:AI16)</f>
        <v>19152.961170490718</v>
      </c>
      <c r="AJ11" s="190">
        <f t="shared" ref="AJ11" si="76">SUM(AJ12:AJ16)</f>
        <v>19152.961170490718</v>
      </c>
      <c r="AK11" s="190">
        <f t="shared" ref="AK11" si="77">SUM(AK12:AK16)</f>
        <v>0</v>
      </c>
      <c r="AL11" s="190">
        <f t="shared" ref="AL11" si="78">SUM(AL12:AL16)</f>
        <v>42607.744677751543</v>
      </c>
      <c r="AM11" s="190">
        <f t="shared" ref="AM11" si="79">SUM(AM12:AM16)</f>
        <v>42607.744677751543</v>
      </c>
      <c r="AN11" s="190">
        <f t="shared" ref="AN11" si="80">SUM(AN12:AN16)</f>
        <v>0</v>
      </c>
      <c r="AP11" s="153"/>
      <c r="AQ11" s="153"/>
      <c r="AR11" s="133" t="e">
        <f ca="1">LE(#REF!,AQ25:AQ43,AP25:AP43,19)</f>
        <v>#NAME?</v>
      </c>
    </row>
    <row r="12" spans="1:44" x14ac:dyDescent="0.2">
      <c r="A12" s="183" t="s">
        <v>11</v>
      </c>
      <c r="B12" s="163" t="s">
        <v>134</v>
      </c>
      <c r="C12" s="163" t="s">
        <v>166</v>
      </c>
      <c r="D12" s="163">
        <v>1</v>
      </c>
      <c r="E12" s="188">
        <f>HLOOKUP('III Tool Overview'!$H$7,Prevalence!$B$2:$AV$268,Prevalence!AW10,FALSE)</f>
        <v>0</v>
      </c>
      <c r="F12" s="190">
        <f>F86</f>
        <v>0</v>
      </c>
      <c r="G12" s="190">
        <f>G86</f>
        <v>0</v>
      </c>
      <c r="H12" s="190">
        <f>H86</f>
        <v>0</v>
      </c>
      <c r="I12" s="190">
        <f>I86</f>
        <v>0</v>
      </c>
      <c r="J12" s="190">
        <f t="shared" ref="J12:AN12" si="81">J86</f>
        <v>0</v>
      </c>
      <c r="K12" s="190">
        <f t="shared" si="81"/>
        <v>0</v>
      </c>
      <c r="L12" s="190">
        <f t="shared" si="81"/>
        <v>0</v>
      </c>
      <c r="M12" s="190">
        <f t="shared" si="81"/>
        <v>0</v>
      </c>
      <c r="N12" s="190">
        <f t="shared" si="81"/>
        <v>0</v>
      </c>
      <c r="O12" s="190">
        <f t="shared" si="81"/>
        <v>0</v>
      </c>
      <c r="P12" s="190">
        <f t="shared" si="81"/>
        <v>0</v>
      </c>
      <c r="Q12" s="190">
        <f t="shared" si="81"/>
        <v>0</v>
      </c>
      <c r="R12" s="190">
        <f t="shared" si="81"/>
        <v>0</v>
      </c>
      <c r="S12" s="190">
        <f t="shared" si="81"/>
        <v>0</v>
      </c>
      <c r="T12" s="190">
        <f t="shared" si="81"/>
        <v>0</v>
      </c>
      <c r="U12" s="190">
        <f t="shared" si="81"/>
        <v>0</v>
      </c>
      <c r="V12" s="190">
        <f t="shared" si="81"/>
        <v>0</v>
      </c>
      <c r="W12" s="190">
        <f t="shared" si="81"/>
        <v>0</v>
      </c>
      <c r="X12" s="190">
        <f t="shared" si="81"/>
        <v>0</v>
      </c>
      <c r="Y12" s="190">
        <f t="shared" si="81"/>
        <v>0</v>
      </c>
      <c r="Z12" s="190">
        <f t="shared" si="81"/>
        <v>0</v>
      </c>
      <c r="AA12" s="190">
        <f t="shared" si="81"/>
        <v>0</v>
      </c>
      <c r="AB12" s="190">
        <f t="shared" si="81"/>
        <v>0</v>
      </c>
      <c r="AC12" s="190">
        <f t="shared" si="81"/>
        <v>0</v>
      </c>
      <c r="AD12" s="190">
        <f t="shared" si="81"/>
        <v>0</v>
      </c>
      <c r="AE12" s="190">
        <f t="shared" si="81"/>
        <v>0</v>
      </c>
      <c r="AF12" s="190">
        <f t="shared" si="81"/>
        <v>0</v>
      </c>
      <c r="AG12" s="190">
        <f t="shared" si="81"/>
        <v>0</v>
      </c>
      <c r="AH12" s="190">
        <f t="shared" si="81"/>
        <v>0</v>
      </c>
      <c r="AI12" s="190">
        <f t="shared" si="81"/>
        <v>0</v>
      </c>
      <c r="AJ12" s="190">
        <f t="shared" si="81"/>
        <v>0</v>
      </c>
      <c r="AK12" s="190">
        <f t="shared" si="81"/>
        <v>0</v>
      </c>
      <c r="AL12" s="190">
        <f t="shared" si="81"/>
        <v>0</v>
      </c>
      <c r="AM12" s="190">
        <f t="shared" si="81"/>
        <v>0</v>
      </c>
      <c r="AN12" s="190">
        <f t="shared" si="81"/>
        <v>0</v>
      </c>
      <c r="AP12" s="153"/>
      <c r="AQ12" s="153"/>
      <c r="AR12" s="133" t="e">
        <f ca="1">LE(#REF!,AQ66:AQ84,AP66:AP84,19)</f>
        <v>#NAME?</v>
      </c>
    </row>
    <row r="13" spans="1:44" x14ac:dyDescent="0.2">
      <c r="A13" s="183" t="s">
        <v>12</v>
      </c>
      <c r="B13" s="163" t="s">
        <v>134</v>
      </c>
      <c r="C13" s="163" t="s">
        <v>166</v>
      </c>
      <c r="D13" s="163">
        <v>2</v>
      </c>
      <c r="E13" s="188">
        <f>HLOOKUP('III Tool Overview'!$H$7,Prevalence!$B$2:$AV$268,Prevalence!AW11,FALSE)</f>
        <v>0</v>
      </c>
      <c r="F13" s="190">
        <f>F129</f>
        <v>1777.6000000000001</v>
      </c>
      <c r="G13" s="187">
        <f>G129</f>
        <v>0</v>
      </c>
      <c r="H13" s="187">
        <f>H129</f>
        <v>0</v>
      </c>
      <c r="I13" s="187">
        <f t="shared" ref="I13:AN13" si="82">I129</f>
        <v>26.264054814259296</v>
      </c>
      <c r="J13" s="187">
        <f t="shared" si="82"/>
        <v>26.264054814259296</v>
      </c>
      <c r="K13" s="187">
        <f t="shared" si="82"/>
        <v>106.57082360739867</v>
      </c>
      <c r="L13" s="187">
        <f t="shared" si="82"/>
        <v>106.57082360739867</v>
      </c>
      <c r="M13" s="187">
        <f t="shared" si="82"/>
        <v>244.25243516601259</v>
      </c>
      <c r="N13" s="187">
        <f t="shared" si="82"/>
        <v>244.25243516601259</v>
      </c>
      <c r="O13" s="187">
        <f t="shared" si="82"/>
        <v>525.75503056481148</v>
      </c>
      <c r="P13" s="187">
        <f t="shared" si="82"/>
        <v>525.75503056481148</v>
      </c>
      <c r="Q13" s="187">
        <f t="shared" si="82"/>
        <v>750.3236438039263</v>
      </c>
      <c r="R13" s="187">
        <f t="shared" si="82"/>
        <v>750.3236438039263</v>
      </c>
      <c r="S13" s="187">
        <f t="shared" si="82"/>
        <v>0</v>
      </c>
      <c r="T13" s="187">
        <f t="shared" si="82"/>
        <v>2971.1328630044122</v>
      </c>
      <c r="U13" s="187">
        <f t="shared" si="82"/>
        <v>2971.1328630044122</v>
      </c>
      <c r="V13" s="187">
        <f t="shared" si="82"/>
        <v>0</v>
      </c>
      <c r="W13" s="187">
        <f t="shared" si="82"/>
        <v>6541.5746431159723</v>
      </c>
      <c r="X13" s="187">
        <f t="shared" si="82"/>
        <v>6541.5746431159723</v>
      </c>
      <c r="Y13" s="187">
        <f t="shared" si="82"/>
        <v>0</v>
      </c>
      <c r="Z13" s="187">
        <f t="shared" si="82"/>
        <v>12993.104422704646</v>
      </c>
      <c r="AA13" s="187">
        <f t="shared" si="82"/>
        <v>12993.104422704646</v>
      </c>
      <c r="AB13" s="187">
        <f t="shared" si="82"/>
        <v>0</v>
      </c>
      <c r="AC13" s="187">
        <f t="shared" si="82"/>
        <v>525.64323586543287</v>
      </c>
      <c r="AD13" s="187">
        <f t="shared" si="82"/>
        <v>525.64323586543287</v>
      </c>
      <c r="AE13" s="187">
        <f t="shared" si="82"/>
        <v>0</v>
      </c>
      <c r="AF13" s="187">
        <f t="shared" si="82"/>
        <v>2125.9128127136728</v>
      </c>
      <c r="AG13" s="187">
        <f t="shared" si="82"/>
        <v>2125.9128127136728</v>
      </c>
      <c r="AH13" s="187">
        <f t="shared" si="82"/>
        <v>0</v>
      </c>
      <c r="AI13" s="187">
        <f t="shared" si="82"/>
        <v>4854.0582721220917</v>
      </c>
      <c r="AJ13" s="187">
        <f t="shared" si="82"/>
        <v>4854.0582721220917</v>
      </c>
      <c r="AK13" s="187">
        <f t="shared" si="82"/>
        <v>0</v>
      </c>
      <c r="AL13" s="187">
        <f t="shared" si="82"/>
        <v>10411.28615569576</v>
      </c>
      <c r="AM13" s="187">
        <f t="shared" si="82"/>
        <v>10411.28615569576</v>
      </c>
      <c r="AN13" s="187">
        <f t="shared" si="82"/>
        <v>0</v>
      </c>
      <c r="AP13" s="153"/>
      <c r="AQ13" s="153"/>
      <c r="AR13" s="133" t="e">
        <f ca="1">LE(#REF!,AQ109:AQ127,AP109:AP127,19)</f>
        <v>#NAME?</v>
      </c>
    </row>
    <row r="14" spans="1:44" x14ac:dyDescent="0.2">
      <c r="A14" s="183" t="s">
        <v>13</v>
      </c>
      <c r="B14" s="163" t="s">
        <v>134</v>
      </c>
      <c r="C14" s="163" t="s">
        <v>166</v>
      </c>
      <c r="D14" s="163">
        <v>3</v>
      </c>
      <c r="E14" s="188">
        <f>HLOOKUP('III Tool Overview'!$H$7,Prevalence!$B$2:$AV$268,Prevalence!AW12,FALSE)</f>
        <v>0</v>
      </c>
      <c r="F14" s="190">
        <f>F172</f>
        <v>1742.8</v>
      </c>
      <c r="G14" s="190">
        <f>G172</f>
        <v>0</v>
      </c>
      <c r="H14" s="190">
        <f t="shared" ref="H14:AN14" si="83">H172</f>
        <v>0</v>
      </c>
      <c r="I14" s="190">
        <f t="shared" si="83"/>
        <v>20.340878117050508</v>
      </c>
      <c r="J14" s="190">
        <f t="shared" si="83"/>
        <v>20.340878117050508</v>
      </c>
      <c r="K14" s="190">
        <f t="shared" si="83"/>
        <v>83.869398800052238</v>
      </c>
      <c r="L14" s="190">
        <f t="shared" si="83"/>
        <v>83.869398800052238</v>
      </c>
      <c r="M14" s="190">
        <f t="shared" si="83"/>
        <v>197.40281278284067</v>
      </c>
      <c r="N14" s="190">
        <f t="shared" si="83"/>
        <v>197.40281278284067</v>
      </c>
      <c r="O14" s="190">
        <f t="shared" si="83"/>
        <v>446.68542199014848</v>
      </c>
      <c r="P14" s="190">
        <f t="shared" si="83"/>
        <v>446.68542199014848</v>
      </c>
      <c r="Q14" s="190">
        <f t="shared" si="83"/>
        <v>599.38834720305215</v>
      </c>
      <c r="R14" s="190">
        <f t="shared" si="83"/>
        <v>599.38834720305215</v>
      </c>
      <c r="S14" s="190">
        <f t="shared" si="83"/>
        <v>0</v>
      </c>
      <c r="T14" s="190">
        <f t="shared" si="83"/>
        <v>2400.2235588537374</v>
      </c>
      <c r="U14" s="190">
        <f t="shared" si="83"/>
        <v>2400.2235588537374</v>
      </c>
      <c r="V14" s="190">
        <f t="shared" si="83"/>
        <v>0</v>
      </c>
      <c r="W14" s="190">
        <f t="shared" si="83"/>
        <v>5375.8404387122264</v>
      </c>
      <c r="X14" s="190">
        <f t="shared" si="83"/>
        <v>5375.8404387122264</v>
      </c>
      <c r="Y14" s="190">
        <f t="shared" si="83"/>
        <v>0</v>
      </c>
      <c r="Z14" s="190">
        <f t="shared" si="83"/>
        <v>10971.217293549857</v>
      </c>
      <c r="AA14" s="190">
        <f t="shared" si="83"/>
        <v>10971.217293549857</v>
      </c>
      <c r="AB14" s="190">
        <f t="shared" si="83"/>
        <v>0</v>
      </c>
      <c r="AC14" s="190">
        <f t="shared" si="83"/>
        <v>441.82769108305513</v>
      </c>
      <c r="AD14" s="190">
        <f t="shared" si="83"/>
        <v>441.82769108305513</v>
      </c>
      <c r="AE14" s="190">
        <f t="shared" si="83"/>
        <v>0</v>
      </c>
      <c r="AF14" s="190">
        <f t="shared" si="83"/>
        <v>1804.6950262208134</v>
      </c>
      <c r="AG14" s="190">
        <f t="shared" si="83"/>
        <v>1804.6950262208134</v>
      </c>
      <c r="AH14" s="190">
        <f t="shared" si="83"/>
        <v>0</v>
      </c>
      <c r="AI14" s="190">
        <f t="shared" si="83"/>
        <v>4188.3203114336775</v>
      </c>
      <c r="AJ14" s="190">
        <f t="shared" si="83"/>
        <v>4188.3203114336775</v>
      </c>
      <c r="AK14" s="190">
        <f t="shared" si="83"/>
        <v>0</v>
      </c>
      <c r="AL14" s="190">
        <f t="shared" si="83"/>
        <v>9261.4456984965818</v>
      </c>
      <c r="AM14" s="190">
        <f t="shared" si="83"/>
        <v>9261.4456984965818</v>
      </c>
      <c r="AN14" s="190">
        <f t="shared" si="83"/>
        <v>0</v>
      </c>
      <c r="AP14" s="153"/>
      <c r="AQ14" s="153"/>
      <c r="AR14" s="133" t="e">
        <f ca="1">LE(#REF!,AQ152:AQ170,AP152:AP170,19)</f>
        <v>#NAME?</v>
      </c>
    </row>
    <row r="15" spans="1:44" x14ac:dyDescent="0.2">
      <c r="A15" s="183" t="s">
        <v>14</v>
      </c>
      <c r="B15" s="163" t="s">
        <v>134</v>
      </c>
      <c r="C15" s="163" t="s">
        <v>166</v>
      </c>
      <c r="D15" s="166">
        <v>4</v>
      </c>
      <c r="E15" s="188">
        <f>HLOOKUP('III Tool Overview'!$H$7,Prevalence!$B$2:$AV$268,Prevalence!AW13,FALSE)</f>
        <v>0</v>
      </c>
      <c r="F15" s="190">
        <f>F215</f>
        <v>4548.6000000000004</v>
      </c>
      <c r="G15" s="190">
        <f>G215</f>
        <v>0</v>
      </c>
      <c r="H15" s="190">
        <f t="shared" ref="H15:AN15" si="84">H215</f>
        <v>0</v>
      </c>
      <c r="I15" s="190">
        <f t="shared" si="84"/>
        <v>41.285071949747802</v>
      </c>
      <c r="J15" s="190">
        <f t="shared" si="84"/>
        <v>41.285071949747802</v>
      </c>
      <c r="K15" s="190">
        <f t="shared" si="84"/>
        <v>172.25583626187444</v>
      </c>
      <c r="L15" s="190">
        <f t="shared" si="84"/>
        <v>172.25583626187444</v>
      </c>
      <c r="M15" s="190">
        <f t="shared" si="84"/>
        <v>413.51491349672358</v>
      </c>
      <c r="N15" s="190">
        <f t="shared" si="84"/>
        <v>413.51491349672358</v>
      </c>
      <c r="O15" s="190">
        <f t="shared" si="84"/>
        <v>971.22824799239595</v>
      </c>
      <c r="P15" s="190">
        <f t="shared" si="84"/>
        <v>971.22824799239595</v>
      </c>
      <c r="Q15" s="190">
        <f t="shared" si="84"/>
        <v>1219.7593774810314</v>
      </c>
      <c r="R15" s="190">
        <f t="shared" si="84"/>
        <v>1219.7593774810314</v>
      </c>
      <c r="S15" s="190">
        <f t="shared" si="84"/>
        <v>0</v>
      </c>
      <c r="T15" s="190">
        <f t="shared" si="84"/>
        <v>4917.7874720596128</v>
      </c>
      <c r="U15" s="190">
        <f t="shared" si="84"/>
        <v>4917.7874720596128</v>
      </c>
      <c r="V15" s="190">
        <f t="shared" si="84"/>
        <v>0</v>
      </c>
      <c r="W15" s="190">
        <f t="shared" si="84"/>
        <v>11128.26901222712</v>
      </c>
      <c r="X15" s="190">
        <f t="shared" si="84"/>
        <v>11128.26901222712</v>
      </c>
      <c r="Y15" s="190">
        <f t="shared" si="84"/>
        <v>0</v>
      </c>
      <c r="Z15" s="190">
        <f t="shared" si="84"/>
        <v>23091.287827272114</v>
      </c>
      <c r="AA15" s="190">
        <f t="shared" si="84"/>
        <v>23091.287827272114</v>
      </c>
      <c r="AB15" s="190">
        <f t="shared" si="84"/>
        <v>0</v>
      </c>
      <c r="AC15" s="190">
        <f t="shared" si="84"/>
        <v>994.9132303595419</v>
      </c>
      <c r="AD15" s="190">
        <f t="shared" si="84"/>
        <v>994.9132303595419</v>
      </c>
      <c r="AE15" s="190">
        <f t="shared" si="84"/>
        <v>0</v>
      </c>
      <c r="AF15" s="190">
        <f t="shared" si="84"/>
        <v>4093.0145250351347</v>
      </c>
      <c r="AG15" s="190">
        <f t="shared" si="84"/>
        <v>4093.0145250351347</v>
      </c>
      <c r="AH15" s="190">
        <f t="shared" si="84"/>
        <v>0</v>
      </c>
      <c r="AI15" s="190">
        <f t="shared" si="84"/>
        <v>9614.8943340417409</v>
      </c>
      <c r="AJ15" s="190">
        <f t="shared" si="84"/>
        <v>9614.8943340417409</v>
      </c>
      <c r="AK15" s="190">
        <f t="shared" si="84"/>
        <v>0</v>
      </c>
      <c r="AL15" s="190">
        <f t="shared" si="84"/>
        <v>21784.699234635762</v>
      </c>
      <c r="AM15" s="190">
        <f t="shared" si="84"/>
        <v>21784.699234635762</v>
      </c>
      <c r="AN15" s="190">
        <f t="shared" si="84"/>
        <v>0</v>
      </c>
      <c r="AP15" s="153"/>
      <c r="AQ15" s="153"/>
      <c r="AR15" s="133" t="e">
        <f ca="1">LE(#REF!,AQ195:AQ213,AP195:AP213,19)</f>
        <v>#NAME?</v>
      </c>
    </row>
    <row r="16" spans="1:44" ht="13.5" thickBot="1" x14ac:dyDescent="0.25">
      <c r="A16" s="184" t="s">
        <v>15</v>
      </c>
      <c r="B16" s="163" t="s">
        <v>134</v>
      </c>
      <c r="C16" s="163" t="s">
        <v>166</v>
      </c>
      <c r="D16" s="166">
        <v>5</v>
      </c>
      <c r="E16" s="188">
        <f>HLOOKUP('III Tool Overview'!$H$7,Prevalence!$B$2:$AV$268,Prevalence!AW14,FALSE)</f>
        <v>0</v>
      </c>
      <c r="F16" s="190">
        <f>F258</f>
        <v>254.59999999999997</v>
      </c>
      <c r="G16" s="190">
        <f>G258</f>
        <v>0</v>
      </c>
      <c r="H16" s="190">
        <f t="shared" ref="H16:AN16" si="85">H258</f>
        <v>0</v>
      </c>
      <c r="I16" s="190">
        <f t="shared" si="85"/>
        <v>1.7694056884053999</v>
      </c>
      <c r="J16" s="190">
        <f t="shared" si="85"/>
        <v>1.7694056884053999</v>
      </c>
      <c r="K16" s="190">
        <f t="shared" si="85"/>
        <v>7.4623788039746275</v>
      </c>
      <c r="L16" s="190">
        <f t="shared" si="85"/>
        <v>7.4623788039746275</v>
      </c>
      <c r="M16" s="190">
        <f t="shared" si="85"/>
        <v>18.246969524833201</v>
      </c>
      <c r="N16" s="190">
        <f t="shared" si="85"/>
        <v>18.246969524833201</v>
      </c>
      <c r="O16" s="190">
        <f t="shared" si="85"/>
        <v>44.485853353086426</v>
      </c>
      <c r="P16" s="190">
        <f t="shared" si="85"/>
        <v>44.485853353086426</v>
      </c>
      <c r="Q16" s="190">
        <f t="shared" si="85"/>
        <v>51.052487174353352</v>
      </c>
      <c r="R16" s="190">
        <f t="shared" si="85"/>
        <v>51.052487174353352</v>
      </c>
      <c r="S16" s="190">
        <f t="shared" si="85"/>
        <v>0</v>
      </c>
      <c r="T16" s="190">
        <f t="shared" si="85"/>
        <v>206.8703271254912</v>
      </c>
      <c r="U16" s="190">
        <f t="shared" si="85"/>
        <v>206.8703271254912</v>
      </c>
      <c r="V16" s="190">
        <f t="shared" si="85"/>
        <v>0</v>
      </c>
      <c r="W16" s="190">
        <f t="shared" si="85"/>
        <v>471.74872118724653</v>
      </c>
      <c r="X16" s="190">
        <f t="shared" si="85"/>
        <v>471.74872118724653</v>
      </c>
      <c r="Y16" s="190">
        <f t="shared" si="85"/>
        <v>0</v>
      </c>
      <c r="Z16" s="190">
        <f t="shared" si="85"/>
        <v>991.99783982733641</v>
      </c>
      <c r="AA16" s="190">
        <f t="shared" si="85"/>
        <v>991.99783982733641</v>
      </c>
      <c r="AB16" s="190">
        <f t="shared" si="85"/>
        <v>0</v>
      </c>
      <c r="AC16" s="190">
        <f t="shared" si="85"/>
        <v>50.403811644343257</v>
      </c>
      <c r="AD16" s="190">
        <f t="shared" si="85"/>
        <v>50.403811644343257</v>
      </c>
      <c r="AE16" s="190">
        <f t="shared" si="85"/>
        <v>0</v>
      </c>
      <c r="AF16" s="190">
        <f t="shared" si="85"/>
        <v>208.67740082783493</v>
      </c>
      <c r="AG16" s="190">
        <f t="shared" si="85"/>
        <v>208.67740082783493</v>
      </c>
      <c r="AH16" s="190">
        <f t="shared" si="85"/>
        <v>0</v>
      </c>
      <c r="AI16" s="190">
        <f t="shared" si="85"/>
        <v>495.68825289320881</v>
      </c>
      <c r="AJ16" s="190">
        <f t="shared" si="85"/>
        <v>495.68825289320881</v>
      </c>
      <c r="AK16" s="190">
        <f t="shared" si="85"/>
        <v>0</v>
      </c>
      <c r="AL16" s="190">
        <f t="shared" si="85"/>
        <v>1150.313588923442</v>
      </c>
      <c r="AM16" s="190">
        <f t="shared" si="85"/>
        <v>1150.313588923442</v>
      </c>
      <c r="AN16" s="190">
        <f t="shared" si="85"/>
        <v>0</v>
      </c>
      <c r="AP16" s="153"/>
      <c r="AQ16" s="153"/>
      <c r="AR16" s="133" t="e">
        <f ca="1">LE(#REF!,AQ195:AQ213,AP195:AP213,19)</f>
        <v>#NAME?</v>
      </c>
    </row>
    <row r="17" spans="1:50" s="45" customFormat="1" ht="13.5" thickBot="1" x14ac:dyDescent="0.25">
      <c r="A17" s="29" t="s">
        <v>18</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row>
    <row r="18" spans="1:50" x14ac:dyDescent="0.2">
      <c r="A18" s="183" t="s">
        <v>19</v>
      </c>
      <c r="B18" s="163"/>
      <c r="C18" s="163"/>
      <c r="D18" s="163"/>
      <c r="E18" s="163"/>
      <c r="F18" s="190">
        <f>SUM(F19:F23)</f>
        <v>8689.1999999999989</v>
      </c>
      <c r="G18" s="190">
        <f t="shared" ref="G18:AN18" si="86">SUM(G19:G23)</f>
        <v>0</v>
      </c>
      <c r="H18" s="190">
        <f t="shared" si="86"/>
        <v>0</v>
      </c>
      <c r="I18" s="190">
        <f t="shared" si="86"/>
        <v>83.433912134345078</v>
      </c>
      <c r="J18" s="190">
        <f t="shared" si="86"/>
        <v>83.433912134345078</v>
      </c>
      <c r="K18" s="190">
        <f t="shared" si="86"/>
        <v>344.81642423820944</v>
      </c>
      <c r="L18" s="190">
        <f t="shared" si="86"/>
        <v>344.81642423820944</v>
      </c>
      <c r="M18" s="190">
        <f t="shared" si="86"/>
        <v>813.75370000188491</v>
      </c>
      <c r="N18" s="190">
        <f t="shared" si="86"/>
        <v>813.75370000188491</v>
      </c>
      <c r="O18" s="190">
        <f t="shared" si="86"/>
        <v>1855.9345891319379</v>
      </c>
      <c r="P18" s="190">
        <f t="shared" si="86"/>
        <v>1855.9345891319379</v>
      </c>
      <c r="Q18" s="190">
        <f t="shared" si="86"/>
        <v>1895.5429301010499</v>
      </c>
      <c r="R18" s="190">
        <f t="shared" si="86"/>
        <v>1895.5429301010499</v>
      </c>
      <c r="S18" s="190">
        <f t="shared" si="86"/>
        <v>0</v>
      </c>
      <c r="T18" s="190">
        <f t="shared" si="86"/>
        <v>7583.2877223181476</v>
      </c>
      <c r="U18" s="190">
        <f t="shared" si="86"/>
        <v>7583.2877223181476</v>
      </c>
      <c r="V18" s="190">
        <f t="shared" si="86"/>
        <v>0</v>
      </c>
      <c r="W18" s="190">
        <f t="shared" si="86"/>
        <v>16987.341244529271</v>
      </c>
      <c r="X18" s="190">
        <f t="shared" si="86"/>
        <v>16987.341244529271</v>
      </c>
      <c r="Y18" s="190">
        <f t="shared" si="86"/>
        <v>0</v>
      </c>
      <c r="Z18" s="190">
        <f t="shared" si="86"/>
        <v>34956.578220117684</v>
      </c>
      <c r="AA18" s="190">
        <f t="shared" si="86"/>
        <v>34956.578220117684</v>
      </c>
      <c r="AB18" s="190">
        <f t="shared" si="86"/>
        <v>0</v>
      </c>
      <c r="AC18" s="190">
        <f t="shared" si="86"/>
        <v>2109.802932533386</v>
      </c>
      <c r="AD18" s="190">
        <f t="shared" si="86"/>
        <v>2109.802932533386</v>
      </c>
      <c r="AE18" s="190">
        <f t="shared" si="86"/>
        <v>0</v>
      </c>
      <c r="AF18" s="190">
        <f t="shared" si="86"/>
        <v>8543.3027505992486</v>
      </c>
      <c r="AG18" s="190">
        <f t="shared" si="86"/>
        <v>8543.3027505992486</v>
      </c>
      <c r="AH18" s="190">
        <f t="shared" si="86"/>
        <v>0</v>
      </c>
      <c r="AI18" s="190">
        <f t="shared" si="86"/>
        <v>19560.293356574624</v>
      </c>
      <c r="AJ18" s="190">
        <f t="shared" si="86"/>
        <v>19560.293356574624</v>
      </c>
      <c r="AK18" s="190">
        <f t="shared" si="86"/>
        <v>0</v>
      </c>
      <c r="AL18" s="190">
        <f t="shared" si="86"/>
        <v>42297.675354887782</v>
      </c>
      <c r="AM18" s="190">
        <f t="shared" si="86"/>
        <v>42297.675354887782</v>
      </c>
      <c r="AN18" s="190">
        <f t="shared" si="86"/>
        <v>0</v>
      </c>
      <c r="AP18" s="153"/>
      <c r="AQ18" s="153"/>
      <c r="AR18" s="133" t="e">
        <f ca="1">LE(#REF!,AQ45:AQ63,AP45:AP63,19)</f>
        <v>#NAME?</v>
      </c>
    </row>
    <row r="19" spans="1:50" x14ac:dyDescent="0.2">
      <c r="A19" s="183" t="s">
        <v>11</v>
      </c>
      <c r="B19" s="163" t="s">
        <v>134</v>
      </c>
      <c r="C19" s="166" t="s">
        <v>170</v>
      </c>
      <c r="D19" s="163">
        <v>1</v>
      </c>
      <c r="E19" s="188">
        <f>HLOOKUP('III Tool Overview'!$H$7,Prevalence!$B$2:$AV$268,Prevalence!AW17,FALSE)</f>
        <v>0</v>
      </c>
      <c r="F19" s="190">
        <f>F107</f>
        <v>0</v>
      </c>
      <c r="G19" s="190">
        <f>G107</f>
        <v>0</v>
      </c>
      <c r="H19" s="190">
        <f t="shared" ref="H19:AN19" si="87">H107</f>
        <v>0</v>
      </c>
      <c r="I19" s="190">
        <f t="shared" si="87"/>
        <v>0</v>
      </c>
      <c r="J19" s="190">
        <f t="shared" si="87"/>
        <v>0</v>
      </c>
      <c r="K19" s="190">
        <f t="shared" si="87"/>
        <v>0</v>
      </c>
      <c r="L19" s="190">
        <f>L107</f>
        <v>0</v>
      </c>
      <c r="M19" s="190">
        <f t="shared" si="87"/>
        <v>0</v>
      </c>
      <c r="N19" s="190">
        <f t="shared" si="87"/>
        <v>0</v>
      </c>
      <c r="O19" s="190">
        <f t="shared" si="87"/>
        <v>0</v>
      </c>
      <c r="P19" s="190">
        <f t="shared" si="87"/>
        <v>0</v>
      </c>
      <c r="Q19" s="190">
        <f t="shared" si="87"/>
        <v>0</v>
      </c>
      <c r="R19" s="190">
        <f t="shared" si="87"/>
        <v>0</v>
      </c>
      <c r="S19" s="190">
        <f t="shared" si="87"/>
        <v>0</v>
      </c>
      <c r="T19" s="190">
        <f t="shared" si="87"/>
        <v>0</v>
      </c>
      <c r="U19" s="190">
        <f t="shared" si="87"/>
        <v>0</v>
      </c>
      <c r="V19" s="190">
        <f t="shared" si="87"/>
        <v>0</v>
      </c>
      <c r="W19" s="190">
        <f t="shared" si="87"/>
        <v>0</v>
      </c>
      <c r="X19" s="190">
        <f t="shared" si="87"/>
        <v>0</v>
      </c>
      <c r="Y19" s="190">
        <f t="shared" si="87"/>
        <v>0</v>
      </c>
      <c r="Z19" s="190">
        <f t="shared" si="87"/>
        <v>0</v>
      </c>
      <c r="AA19" s="190">
        <f t="shared" si="87"/>
        <v>0</v>
      </c>
      <c r="AB19" s="190">
        <f t="shared" si="87"/>
        <v>0</v>
      </c>
      <c r="AC19" s="190">
        <f t="shared" si="87"/>
        <v>0</v>
      </c>
      <c r="AD19" s="190">
        <f t="shared" si="87"/>
        <v>0</v>
      </c>
      <c r="AE19" s="190">
        <f t="shared" si="87"/>
        <v>0</v>
      </c>
      <c r="AF19" s="190">
        <f t="shared" si="87"/>
        <v>0</v>
      </c>
      <c r="AG19" s="190">
        <f t="shared" si="87"/>
        <v>0</v>
      </c>
      <c r="AH19" s="190">
        <f t="shared" si="87"/>
        <v>0</v>
      </c>
      <c r="AI19" s="190">
        <f t="shared" si="87"/>
        <v>0</v>
      </c>
      <c r="AJ19" s="190">
        <f t="shared" si="87"/>
        <v>0</v>
      </c>
      <c r="AK19" s="190">
        <f t="shared" si="87"/>
        <v>0</v>
      </c>
      <c r="AL19" s="190">
        <f t="shared" si="87"/>
        <v>0</v>
      </c>
      <c r="AM19" s="190">
        <f t="shared" si="87"/>
        <v>0</v>
      </c>
      <c r="AN19" s="190">
        <f t="shared" si="87"/>
        <v>0</v>
      </c>
      <c r="AP19" s="153"/>
      <c r="AQ19" s="153"/>
      <c r="AR19" s="133" t="e">
        <f ca="1">LE(#REF!,AQ87:AQ105,AP87:AP105,19)</f>
        <v>#NAME?</v>
      </c>
    </row>
    <row r="20" spans="1:50" x14ac:dyDescent="0.2">
      <c r="A20" s="183" t="s">
        <v>12</v>
      </c>
      <c r="B20" s="163" t="s">
        <v>134</v>
      </c>
      <c r="C20" s="166" t="s">
        <v>170</v>
      </c>
      <c r="D20" s="163">
        <v>2</v>
      </c>
      <c r="E20" s="188">
        <f>HLOOKUP('III Tool Overview'!$H$7,Prevalence!$B$2:$AV$268,Prevalence!AW18,FALSE)</f>
        <v>0</v>
      </c>
      <c r="F20" s="190">
        <f>F150</f>
        <v>1883.6</v>
      </c>
      <c r="G20" s="190">
        <f>G150</f>
        <v>0</v>
      </c>
      <c r="H20" s="190">
        <f t="shared" ref="H20:AN20" si="88">H150</f>
        <v>0</v>
      </c>
      <c r="I20" s="190">
        <f t="shared" si="88"/>
        <v>24.802537374565993</v>
      </c>
      <c r="J20" s="190">
        <f t="shared" si="88"/>
        <v>24.802537374565993</v>
      </c>
      <c r="K20" s="190">
        <f t="shared" si="88"/>
        <v>100.61369685247571</v>
      </c>
      <c r="L20" s="190">
        <f t="shared" si="88"/>
        <v>100.61369685247571</v>
      </c>
      <c r="M20" s="190">
        <f t="shared" si="88"/>
        <v>230.39548773330611</v>
      </c>
      <c r="N20" s="190">
        <f t="shared" si="88"/>
        <v>230.39548773330611</v>
      </c>
      <c r="O20" s="190">
        <f t="shared" si="88"/>
        <v>498.47726116248765</v>
      </c>
      <c r="P20" s="190">
        <f t="shared" si="88"/>
        <v>498.47726116248765</v>
      </c>
      <c r="Q20" s="190">
        <f t="shared" si="88"/>
        <v>554.36652924130885</v>
      </c>
      <c r="R20" s="190">
        <f t="shared" si="88"/>
        <v>554.36652924130885</v>
      </c>
      <c r="S20" s="190">
        <f t="shared" si="88"/>
        <v>0</v>
      </c>
      <c r="T20" s="190">
        <f t="shared" si="88"/>
        <v>2195.4507257955011</v>
      </c>
      <c r="U20" s="190">
        <f t="shared" si="88"/>
        <v>2195.4507257955011</v>
      </c>
      <c r="V20" s="190">
        <f t="shared" si="88"/>
        <v>0</v>
      </c>
      <c r="W20" s="190">
        <f t="shared" si="88"/>
        <v>4848.6071569678652</v>
      </c>
      <c r="X20" s="190">
        <f t="shared" si="88"/>
        <v>4848.6071569678652</v>
      </c>
      <c r="Y20" s="190">
        <f t="shared" si="88"/>
        <v>0</v>
      </c>
      <c r="Z20" s="190">
        <f t="shared" si="88"/>
        <v>9757.7995617338474</v>
      </c>
      <c r="AA20" s="190">
        <f t="shared" si="88"/>
        <v>9757.7995617338474</v>
      </c>
      <c r="AB20" s="190">
        <f t="shared" si="88"/>
        <v>0</v>
      </c>
      <c r="AC20" s="190">
        <f t="shared" si="88"/>
        <v>556.77783031124204</v>
      </c>
      <c r="AD20" s="190">
        <f t="shared" si="88"/>
        <v>556.77783031124204</v>
      </c>
      <c r="AE20" s="190">
        <f t="shared" si="88"/>
        <v>0</v>
      </c>
      <c r="AF20" s="190">
        <f t="shared" si="88"/>
        <v>2234.9804379220304</v>
      </c>
      <c r="AG20" s="190">
        <f t="shared" si="88"/>
        <v>2234.9804379220304</v>
      </c>
      <c r="AH20" s="190">
        <f t="shared" si="88"/>
        <v>0</v>
      </c>
      <c r="AI20" s="190">
        <f t="shared" si="88"/>
        <v>5044.9933172872288</v>
      </c>
      <c r="AJ20" s="190">
        <f t="shared" si="88"/>
        <v>5044.9933172872288</v>
      </c>
      <c r="AK20" s="190">
        <f t="shared" si="88"/>
        <v>0</v>
      </c>
      <c r="AL20" s="190">
        <f t="shared" si="88"/>
        <v>10623.311151775973</v>
      </c>
      <c r="AM20" s="190">
        <f t="shared" si="88"/>
        <v>10623.311151775973</v>
      </c>
      <c r="AN20" s="190">
        <f t="shared" si="88"/>
        <v>0</v>
      </c>
      <c r="AP20" s="153"/>
      <c r="AQ20" s="153"/>
      <c r="AR20" s="133" t="e">
        <f ca="1">LE(#REF!,AQ130:AQ148,AP130:AP148,19)</f>
        <v>#NAME?</v>
      </c>
    </row>
    <row r="21" spans="1:50" x14ac:dyDescent="0.2">
      <c r="A21" s="183" t="s">
        <v>13</v>
      </c>
      <c r="B21" s="163" t="s">
        <v>134</v>
      </c>
      <c r="C21" s="166" t="s">
        <v>170</v>
      </c>
      <c r="D21" s="163">
        <v>3</v>
      </c>
      <c r="E21" s="188">
        <f>HLOOKUP('III Tool Overview'!$H$7,Prevalence!$B$2:$AV$268,Prevalence!AW19,FALSE)</f>
        <v>0</v>
      </c>
      <c r="F21" s="190">
        <f>F193</f>
        <v>1830.7999999999997</v>
      </c>
      <c r="G21" s="190">
        <f>G193</f>
        <v>0</v>
      </c>
      <c r="H21" s="190">
        <f t="shared" ref="H21:AN21" si="89">H193</f>
        <v>0</v>
      </c>
      <c r="I21" s="190">
        <f t="shared" si="89"/>
        <v>20.691016051395838</v>
      </c>
      <c r="J21" s="190">
        <f t="shared" si="89"/>
        <v>20.691016051395838</v>
      </c>
      <c r="K21" s="190">
        <f t="shared" si="89"/>
        <v>85.060027470927992</v>
      </c>
      <c r="L21" s="190">
        <f t="shared" si="89"/>
        <v>85.060027470927992</v>
      </c>
      <c r="M21" s="190">
        <f t="shared" si="89"/>
        <v>198.64290679644913</v>
      </c>
      <c r="N21" s="190">
        <f t="shared" si="89"/>
        <v>198.64290679644913</v>
      </c>
      <c r="O21" s="190">
        <f t="shared" si="89"/>
        <v>442.35030665717699</v>
      </c>
      <c r="P21" s="190">
        <f t="shared" si="89"/>
        <v>442.35030665717699</v>
      </c>
      <c r="Q21" s="190">
        <f t="shared" si="89"/>
        <v>453.55269558315354</v>
      </c>
      <c r="R21" s="190">
        <f t="shared" si="89"/>
        <v>453.55269558315354</v>
      </c>
      <c r="S21" s="190">
        <f t="shared" si="89"/>
        <v>0</v>
      </c>
      <c r="T21" s="190">
        <f t="shared" si="89"/>
        <v>1804.480767381946</v>
      </c>
      <c r="U21" s="190">
        <f t="shared" si="89"/>
        <v>1804.480767381946</v>
      </c>
      <c r="V21" s="190">
        <f t="shared" si="89"/>
        <v>0</v>
      </c>
      <c r="W21" s="190">
        <f t="shared" si="89"/>
        <v>4006.0947546404368</v>
      </c>
      <c r="X21" s="190">
        <f t="shared" si="89"/>
        <v>4006.0947546404368</v>
      </c>
      <c r="Y21" s="190">
        <f t="shared" si="89"/>
        <v>0</v>
      </c>
      <c r="Z21" s="190">
        <f t="shared" si="89"/>
        <v>8121.7604007396285</v>
      </c>
      <c r="AA21" s="190">
        <f t="shared" si="89"/>
        <v>8121.7604007396285</v>
      </c>
      <c r="AB21" s="190">
        <f t="shared" si="89"/>
        <v>0</v>
      </c>
      <c r="AC21" s="190">
        <f t="shared" si="89"/>
        <v>475.91596727811594</v>
      </c>
      <c r="AD21" s="190">
        <f t="shared" si="89"/>
        <v>475.91596727811594</v>
      </c>
      <c r="AE21" s="190">
        <f t="shared" si="89"/>
        <v>0</v>
      </c>
      <c r="AF21" s="190">
        <f t="shared" si="89"/>
        <v>1920.2408957756638</v>
      </c>
      <c r="AG21" s="190">
        <f t="shared" si="89"/>
        <v>1920.2408957756638</v>
      </c>
      <c r="AH21" s="190">
        <f t="shared" si="89"/>
        <v>0</v>
      </c>
      <c r="AI21" s="190">
        <f t="shared" si="89"/>
        <v>4368.5115467619844</v>
      </c>
      <c r="AJ21" s="190">
        <f t="shared" si="89"/>
        <v>4368.5115467619844</v>
      </c>
      <c r="AK21" s="190">
        <f t="shared" si="89"/>
        <v>0</v>
      </c>
      <c r="AL21" s="190">
        <f t="shared" si="89"/>
        <v>9321.7722432588744</v>
      </c>
      <c r="AM21" s="190">
        <f t="shared" si="89"/>
        <v>9321.7722432588744</v>
      </c>
      <c r="AN21" s="190">
        <f t="shared" si="89"/>
        <v>0</v>
      </c>
      <c r="AP21" s="153"/>
      <c r="AQ21" s="153"/>
      <c r="AR21" s="133" t="e">
        <f ca="1">LE(#REF!,AQ173:AQ191,AP173:AP191,19)</f>
        <v>#NAME?</v>
      </c>
    </row>
    <row r="22" spans="1:50" x14ac:dyDescent="0.2">
      <c r="A22" s="183" t="s">
        <v>14</v>
      </c>
      <c r="B22" s="163" t="s">
        <v>134</v>
      </c>
      <c r="C22" s="166" t="s">
        <v>170</v>
      </c>
      <c r="D22" s="166">
        <v>4</v>
      </c>
      <c r="E22" s="188">
        <f>HLOOKUP('III Tool Overview'!$H$7,Prevalence!$B$2:$AV$268,Prevalence!AW20,FALSE)</f>
        <v>0</v>
      </c>
      <c r="F22" s="190">
        <f>F236</f>
        <v>4700.3999999999996</v>
      </c>
      <c r="G22" s="190">
        <f>G236</f>
        <v>0</v>
      </c>
      <c r="H22" s="190">
        <f t="shared" ref="H22:AN22" si="90">H236</f>
        <v>0</v>
      </c>
      <c r="I22" s="190">
        <f t="shared" si="90"/>
        <v>36.491830167165446</v>
      </c>
      <c r="J22" s="190">
        <f t="shared" si="90"/>
        <v>36.491830167165446</v>
      </c>
      <c r="K22" s="190">
        <f t="shared" si="90"/>
        <v>153.00742315722167</v>
      </c>
      <c r="L22" s="190">
        <f t="shared" si="90"/>
        <v>153.00742315722167</v>
      </c>
      <c r="M22" s="190">
        <f t="shared" si="90"/>
        <v>369.62427341564052</v>
      </c>
      <c r="N22" s="190">
        <f t="shared" si="90"/>
        <v>369.62427341564052</v>
      </c>
      <c r="O22" s="190">
        <f t="shared" si="90"/>
        <v>877.78373738792072</v>
      </c>
      <c r="P22" s="190">
        <f t="shared" si="90"/>
        <v>877.78373738792072</v>
      </c>
      <c r="Q22" s="190">
        <f t="shared" si="90"/>
        <v>854.21924135401093</v>
      </c>
      <c r="R22" s="190">
        <f t="shared" si="90"/>
        <v>854.21924135401093</v>
      </c>
      <c r="S22" s="190">
        <f t="shared" si="90"/>
        <v>0</v>
      </c>
      <c r="T22" s="190">
        <f t="shared" si="90"/>
        <v>3447.5167626352795</v>
      </c>
      <c r="U22" s="190">
        <f t="shared" si="90"/>
        <v>3447.5167626352795</v>
      </c>
      <c r="V22" s="190">
        <f t="shared" si="90"/>
        <v>0</v>
      </c>
      <c r="W22" s="190">
        <f t="shared" si="90"/>
        <v>7820.2517199192689</v>
      </c>
      <c r="X22" s="190">
        <f t="shared" si="90"/>
        <v>7820.2517199192689</v>
      </c>
      <c r="Y22" s="190">
        <f t="shared" si="90"/>
        <v>0</v>
      </c>
      <c r="Z22" s="190">
        <f t="shared" si="90"/>
        <v>16399.979108366282</v>
      </c>
      <c r="AA22" s="190">
        <f t="shared" si="90"/>
        <v>16399.979108366282</v>
      </c>
      <c r="AB22" s="190">
        <f t="shared" si="90"/>
        <v>0</v>
      </c>
      <c r="AC22" s="190">
        <f t="shared" si="90"/>
        <v>1025.9294119371816</v>
      </c>
      <c r="AD22" s="190">
        <f t="shared" si="90"/>
        <v>1025.9294119371816</v>
      </c>
      <c r="AE22" s="190">
        <f t="shared" si="90"/>
        <v>0</v>
      </c>
      <c r="AF22" s="190">
        <f t="shared" si="90"/>
        <v>4178.3526767947051</v>
      </c>
      <c r="AG22" s="190">
        <f t="shared" si="90"/>
        <v>4178.3526767947051</v>
      </c>
      <c r="AH22" s="190">
        <f t="shared" si="90"/>
        <v>0</v>
      </c>
      <c r="AI22" s="190">
        <f t="shared" si="90"/>
        <v>9656.6457561584139</v>
      </c>
      <c r="AJ22" s="190">
        <f t="shared" si="90"/>
        <v>9656.6457561584139</v>
      </c>
      <c r="AK22" s="190">
        <f t="shared" si="90"/>
        <v>0</v>
      </c>
      <c r="AL22" s="190">
        <f t="shared" si="90"/>
        <v>21246.416693956384</v>
      </c>
      <c r="AM22" s="190">
        <f t="shared" si="90"/>
        <v>21246.416693956384</v>
      </c>
      <c r="AN22" s="190">
        <f t="shared" si="90"/>
        <v>0</v>
      </c>
      <c r="AP22" s="153"/>
      <c r="AQ22" s="153"/>
      <c r="AR22" s="133" t="e">
        <f ca="1">LE(#REF!,AQ216:AQ234,AP216:AP234,19)</f>
        <v>#NAME?</v>
      </c>
    </row>
    <row r="23" spans="1:50" ht="13.5" thickBot="1" x14ac:dyDescent="0.25">
      <c r="A23" s="184" t="s">
        <v>15</v>
      </c>
      <c r="B23" s="163" t="s">
        <v>134</v>
      </c>
      <c r="C23" s="166" t="s">
        <v>170</v>
      </c>
      <c r="D23" s="166">
        <v>5</v>
      </c>
      <c r="E23" s="188">
        <f>HLOOKUP('III Tool Overview'!$H$7,Prevalence!$B$2:$AV$268,Prevalence!AW21,FALSE)</f>
        <v>0</v>
      </c>
      <c r="F23" s="190">
        <f>F279</f>
        <v>274.39999999999992</v>
      </c>
      <c r="G23" s="190">
        <f>G279</f>
        <v>0</v>
      </c>
      <c r="H23" s="190">
        <f t="shared" ref="H23:AN23" si="91">H279</f>
        <v>0</v>
      </c>
      <c r="I23" s="190">
        <f t="shared" si="91"/>
        <v>1.4485285412177922</v>
      </c>
      <c r="J23" s="190">
        <f t="shared" si="91"/>
        <v>1.4485285412177922</v>
      </c>
      <c r="K23" s="190">
        <f t="shared" si="91"/>
        <v>6.1352767575840925</v>
      </c>
      <c r="L23" s="190">
        <f t="shared" si="91"/>
        <v>6.1352767575840925</v>
      </c>
      <c r="M23" s="190">
        <f t="shared" si="91"/>
        <v>15.091032056489222</v>
      </c>
      <c r="N23" s="190">
        <f t="shared" si="91"/>
        <v>15.091032056489222</v>
      </c>
      <c r="O23" s="190">
        <f t="shared" si="91"/>
        <v>37.323283924352694</v>
      </c>
      <c r="P23" s="190">
        <f t="shared" si="91"/>
        <v>37.323283924352694</v>
      </c>
      <c r="Q23" s="190">
        <f t="shared" si="91"/>
        <v>33.404463922576696</v>
      </c>
      <c r="R23" s="190">
        <f t="shared" si="91"/>
        <v>33.404463922576696</v>
      </c>
      <c r="S23" s="190">
        <f t="shared" si="91"/>
        <v>0</v>
      </c>
      <c r="T23" s="190">
        <f t="shared" si="91"/>
        <v>135.83946650542086</v>
      </c>
      <c r="U23" s="190">
        <f t="shared" si="91"/>
        <v>135.83946650542086</v>
      </c>
      <c r="V23" s="190">
        <f t="shared" si="91"/>
        <v>0</v>
      </c>
      <c r="W23" s="190">
        <f t="shared" si="91"/>
        <v>312.38761300169909</v>
      </c>
      <c r="X23" s="190">
        <f t="shared" si="91"/>
        <v>312.38761300169909</v>
      </c>
      <c r="Y23" s="190">
        <f t="shared" si="91"/>
        <v>0</v>
      </c>
      <c r="Z23" s="190">
        <f t="shared" si="91"/>
        <v>677.03914927792289</v>
      </c>
      <c r="AA23" s="190">
        <f t="shared" si="91"/>
        <v>677.03914927792289</v>
      </c>
      <c r="AB23" s="190">
        <f t="shared" si="91"/>
        <v>0</v>
      </c>
      <c r="AC23" s="190">
        <f t="shared" si="91"/>
        <v>51.179723006846203</v>
      </c>
      <c r="AD23" s="190">
        <f t="shared" si="91"/>
        <v>51.179723006846203</v>
      </c>
      <c r="AE23" s="190">
        <f t="shared" si="91"/>
        <v>0</v>
      </c>
      <c r="AF23" s="190">
        <f t="shared" si="91"/>
        <v>209.72874010684836</v>
      </c>
      <c r="AG23" s="190">
        <f t="shared" si="91"/>
        <v>209.72874010684836</v>
      </c>
      <c r="AH23" s="190">
        <f t="shared" si="91"/>
        <v>0</v>
      </c>
      <c r="AI23" s="190">
        <f t="shared" si="91"/>
        <v>490.14273636699653</v>
      </c>
      <c r="AJ23" s="190">
        <f t="shared" si="91"/>
        <v>490.14273636699653</v>
      </c>
      <c r="AK23" s="190">
        <f t="shared" si="91"/>
        <v>0</v>
      </c>
      <c r="AL23" s="190">
        <f t="shared" si="91"/>
        <v>1106.175265896547</v>
      </c>
      <c r="AM23" s="190">
        <f t="shared" si="91"/>
        <v>1106.175265896547</v>
      </c>
      <c r="AN23" s="190">
        <f t="shared" si="91"/>
        <v>0</v>
      </c>
      <c r="AP23" s="153"/>
      <c r="AQ23" s="153"/>
      <c r="AR23" s="133" t="e">
        <f ca="1">LE(#REF!,AQ259:AQ277,AP259:AP277,19)</f>
        <v>#NAME?</v>
      </c>
    </row>
    <row r="24" spans="1:50" s="45" customFormat="1" ht="13.5" thickBot="1" x14ac:dyDescent="0.25">
      <c r="A24" s="30" t="s">
        <v>20</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row>
    <row r="25" spans="1:50" x14ac:dyDescent="0.2">
      <c r="A25" s="185" t="s">
        <v>21</v>
      </c>
      <c r="B25" s="163">
        <v>0.5</v>
      </c>
      <c r="C25" s="163" t="s">
        <v>166</v>
      </c>
      <c r="D25" s="163" t="s">
        <v>193</v>
      </c>
      <c r="E25" s="163"/>
      <c r="F25" s="190">
        <f>F66+F109+F152+F195+F238</f>
        <v>107.80000000000001</v>
      </c>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P25">
        <v>0.1</v>
      </c>
      <c r="AQ25">
        <v>1</v>
      </c>
    </row>
    <row r="26" spans="1:50" x14ac:dyDescent="0.2">
      <c r="A26" s="185" t="s">
        <v>22</v>
      </c>
      <c r="B26" s="163">
        <v>2.5</v>
      </c>
      <c r="C26" s="163" t="s">
        <v>166</v>
      </c>
      <c r="D26" s="163" t="s">
        <v>193</v>
      </c>
      <c r="E26" s="163"/>
      <c r="F26" s="190">
        <f t="shared" ref="F26:U44" si="92">F67+F110+F153+F196+F239</f>
        <v>415.40000000000003</v>
      </c>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P26">
        <v>0.5</v>
      </c>
      <c r="AQ26">
        <v>4</v>
      </c>
      <c r="AW26" s="156"/>
      <c r="AX26" s="157"/>
    </row>
    <row r="27" spans="1:50" x14ac:dyDescent="0.2">
      <c r="A27" s="185" t="s">
        <v>23</v>
      </c>
      <c r="B27" s="163">
        <v>7.5</v>
      </c>
      <c r="C27" s="163" t="s">
        <v>166</v>
      </c>
      <c r="D27" s="163" t="s">
        <v>193</v>
      </c>
      <c r="E27" s="163"/>
      <c r="F27" s="190">
        <f t="shared" si="92"/>
        <v>488.20000000000005</v>
      </c>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P27">
        <v>0.5</v>
      </c>
      <c r="AQ27">
        <v>5</v>
      </c>
    </row>
    <row r="28" spans="1:50" x14ac:dyDescent="0.2">
      <c r="A28" s="185" t="s">
        <v>24</v>
      </c>
      <c r="B28" s="163">
        <v>12.5</v>
      </c>
      <c r="C28" s="163" t="s">
        <v>166</v>
      </c>
      <c r="D28" s="163" t="s">
        <v>193</v>
      </c>
      <c r="E28" s="163"/>
      <c r="F28" s="190">
        <f t="shared" si="92"/>
        <v>648</v>
      </c>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P28">
        <v>0.5</v>
      </c>
      <c r="AQ28">
        <v>5</v>
      </c>
    </row>
    <row r="29" spans="1:50" x14ac:dyDescent="0.2">
      <c r="A29" s="185" t="s">
        <v>25</v>
      </c>
      <c r="B29" s="163">
        <v>17.5</v>
      </c>
      <c r="C29" s="163" t="s">
        <v>166</v>
      </c>
      <c r="D29" s="163" t="s">
        <v>193</v>
      </c>
      <c r="E29" s="165"/>
      <c r="F29" s="190">
        <f t="shared" si="92"/>
        <v>633.79999999999995</v>
      </c>
      <c r="G29" s="190">
        <f t="shared" ref="G29:AN29" si="93">G70+G113+G156+G199+G242</f>
        <v>0</v>
      </c>
      <c r="H29" s="190">
        <f t="shared" si="93"/>
        <v>0</v>
      </c>
      <c r="I29" s="190">
        <f t="shared" si="93"/>
        <v>0.3233050032545508</v>
      </c>
      <c r="J29" s="190">
        <f>J70+J113+J156+J199+J242</f>
        <v>0.3233050032545508</v>
      </c>
      <c r="K29" s="190">
        <f t="shared" si="93"/>
        <v>1.4133706885749016</v>
      </c>
      <c r="L29" s="190">
        <f t="shared" si="93"/>
        <v>1.4133706885749016</v>
      </c>
      <c r="M29" s="190">
        <f t="shared" si="93"/>
        <v>3.707063207152705</v>
      </c>
      <c r="N29" s="190">
        <f t="shared" si="93"/>
        <v>3.707063207152705</v>
      </c>
      <c r="O29" s="190">
        <f t="shared" si="93"/>
        <v>10.835734841034267</v>
      </c>
      <c r="P29" s="190">
        <f t="shared" si="93"/>
        <v>10.835734841034267</v>
      </c>
      <c r="Q29" s="190">
        <f t="shared" si="93"/>
        <v>26.187705263618614</v>
      </c>
      <c r="R29" s="190">
        <f t="shared" si="93"/>
        <v>26.187705263618614</v>
      </c>
      <c r="S29" s="190">
        <f t="shared" si="93"/>
        <v>0</v>
      </c>
      <c r="T29" s="190">
        <f t="shared" si="93"/>
        <v>112.2609089163107</v>
      </c>
      <c r="U29" s="190">
        <f t="shared" si="93"/>
        <v>112.2609089163107</v>
      </c>
      <c r="V29" s="190">
        <f t="shared" si="93"/>
        <v>0</v>
      </c>
      <c r="W29" s="190">
        <f t="shared" si="93"/>
        <v>284.02378565163951</v>
      </c>
      <c r="X29" s="190">
        <f t="shared" si="93"/>
        <v>284.02378565163951</v>
      </c>
      <c r="Y29" s="190">
        <f t="shared" si="93"/>
        <v>0</v>
      </c>
      <c r="Z29" s="190">
        <f t="shared" si="93"/>
        <v>761.86304151805166</v>
      </c>
      <c r="AA29" s="190">
        <f t="shared" si="93"/>
        <v>761.86304151805166</v>
      </c>
      <c r="AB29" s="190">
        <f t="shared" si="93"/>
        <v>0</v>
      </c>
      <c r="AC29" s="190">
        <f t="shared" si="93"/>
        <v>42.407293626224281</v>
      </c>
      <c r="AD29" s="190">
        <f t="shared" si="93"/>
        <v>42.407293626224281</v>
      </c>
      <c r="AE29" s="190">
        <f t="shared" si="93"/>
        <v>0</v>
      </c>
      <c r="AF29" s="190">
        <f t="shared" si="93"/>
        <v>179.18209202211389</v>
      </c>
      <c r="AG29" s="190">
        <f t="shared" si="93"/>
        <v>179.18209202211389</v>
      </c>
      <c r="AH29" s="190">
        <f t="shared" si="93"/>
        <v>0</v>
      </c>
      <c r="AI29" s="190">
        <f t="shared" si="93"/>
        <v>442.54395765506803</v>
      </c>
      <c r="AJ29" s="190">
        <f t="shared" si="93"/>
        <v>442.54395765506803</v>
      </c>
      <c r="AK29" s="190">
        <f t="shared" si="93"/>
        <v>0</v>
      </c>
      <c r="AL29" s="190">
        <f t="shared" si="93"/>
        <v>1133.1097584280785</v>
      </c>
      <c r="AM29" s="190">
        <f t="shared" si="93"/>
        <v>1133.1097584280785</v>
      </c>
      <c r="AN29" s="190">
        <f t="shared" si="93"/>
        <v>0</v>
      </c>
      <c r="AP29">
        <v>0.5</v>
      </c>
      <c r="AQ29">
        <v>5</v>
      </c>
    </row>
    <row r="30" spans="1:50" x14ac:dyDescent="0.2">
      <c r="A30" s="185" t="s">
        <v>26</v>
      </c>
      <c r="B30" s="163">
        <v>22.5</v>
      </c>
      <c r="C30" s="163" t="s">
        <v>166</v>
      </c>
      <c r="D30" s="163" t="s">
        <v>193</v>
      </c>
      <c r="E30" s="165"/>
      <c r="F30" s="190">
        <f t="shared" si="92"/>
        <v>517.6</v>
      </c>
      <c r="G30" s="190">
        <f t="shared" ref="G30:AN30" si="94">G71+G114+G157+G200+G243</f>
        <v>0</v>
      </c>
      <c r="H30" s="190">
        <f t="shared" si="94"/>
        <v>0</v>
      </c>
      <c r="I30" s="190">
        <f t="shared" si="94"/>
        <v>0.35675142520011155</v>
      </c>
      <c r="J30" s="190">
        <f t="shared" si="94"/>
        <v>0.35675142520011155</v>
      </c>
      <c r="K30" s="190">
        <f t="shared" si="94"/>
        <v>1.5590951226276282</v>
      </c>
      <c r="L30" s="190">
        <f t="shared" si="94"/>
        <v>1.5590951226276282</v>
      </c>
      <c r="M30" s="190">
        <f t="shared" si="94"/>
        <v>4.0865641709169953</v>
      </c>
      <c r="N30" s="190">
        <f t="shared" si="94"/>
        <v>4.0865641709169953</v>
      </c>
      <c r="O30" s="190">
        <f t="shared" si="94"/>
        <v>11.920300112409928</v>
      </c>
      <c r="P30" s="190">
        <f t="shared" si="94"/>
        <v>11.920300112409928</v>
      </c>
      <c r="Q30" s="190">
        <f t="shared" si="94"/>
        <v>27.469859740408591</v>
      </c>
      <c r="R30" s="190">
        <f t="shared" si="94"/>
        <v>27.469859740408591</v>
      </c>
      <c r="S30" s="190">
        <f t="shared" si="94"/>
        <v>0</v>
      </c>
      <c r="T30" s="190">
        <f t="shared" si="94"/>
        <v>117.599495131477</v>
      </c>
      <c r="U30" s="190">
        <f t="shared" si="94"/>
        <v>117.599495131477</v>
      </c>
      <c r="V30" s="190">
        <f t="shared" si="94"/>
        <v>0</v>
      </c>
      <c r="W30" s="190">
        <f t="shared" si="94"/>
        <v>296.76016136094216</v>
      </c>
      <c r="X30" s="190">
        <f t="shared" si="94"/>
        <v>296.76016136094216</v>
      </c>
      <c r="Y30" s="190">
        <f t="shared" si="94"/>
        <v>0</v>
      </c>
      <c r="Z30" s="190">
        <f t="shared" si="94"/>
        <v>790.55195180255623</v>
      </c>
      <c r="AA30" s="190">
        <f t="shared" si="94"/>
        <v>790.55195180255623</v>
      </c>
      <c r="AB30" s="190">
        <f t="shared" si="94"/>
        <v>0</v>
      </c>
      <c r="AC30" s="190">
        <f t="shared" si="94"/>
        <v>40.066382427475524</v>
      </c>
      <c r="AD30" s="190">
        <f t="shared" si="94"/>
        <v>40.066382427475524</v>
      </c>
      <c r="AE30" s="190">
        <f t="shared" si="94"/>
        <v>0</v>
      </c>
      <c r="AF30" s="190">
        <f t="shared" si="94"/>
        <v>169.24117811701669</v>
      </c>
      <c r="AG30" s="190">
        <f t="shared" si="94"/>
        <v>169.24117811701669</v>
      </c>
      <c r="AH30" s="190">
        <f t="shared" si="94"/>
        <v>0</v>
      </c>
      <c r="AI30" s="190">
        <f t="shared" si="94"/>
        <v>417.73891781570882</v>
      </c>
      <c r="AJ30" s="190">
        <f t="shared" si="94"/>
        <v>417.73891781570882</v>
      </c>
      <c r="AK30" s="190">
        <f t="shared" si="94"/>
        <v>0</v>
      </c>
      <c r="AL30" s="190">
        <f t="shared" si="94"/>
        <v>1067.6668121319997</v>
      </c>
      <c r="AM30" s="190">
        <f t="shared" si="94"/>
        <v>1067.6668121319997</v>
      </c>
      <c r="AN30" s="190">
        <f t="shared" si="94"/>
        <v>0</v>
      </c>
      <c r="AP30">
        <v>0.5</v>
      </c>
      <c r="AQ30">
        <v>5</v>
      </c>
    </row>
    <row r="31" spans="1:50" x14ac:dyDescent="0.2">
      <c r="A31" s="185" t="s">
        <v>27</v>
      </c>
      <c r="B31" s="163">
        <v>27.5</v>
      </c>
      <c r="C31" s="163" t="s">
        <v>166</v>
      </c>
      <c r="D31" s="163" t="s">
        <v>193</v>
      </c>
      <c r="E31" s="165"/>
      <c r="F31" s="190">
        <f t="shared" si="92"/>
        <v>481</v>
      </c>
      <c r="G31" s="190">
        <f t="shared" ref="G31:AN31" si="95">G72+G115+G158+G201+G244</f>
        <v>0</v>
      </c>
      <c r="H31" s="190">
        <f t="shared" si="95"/>
        <v>0</v>
      </c>
      <c r="I31" s="190">
        <f t="shared" si="95"/>
        <v>0.51767125183315699</v>
      </c>
      <c r="J31" s="190">
        <f t="shared" si="95"/>
        <v>0.51767125183315699</v>
      </c>
      <c r="K31" s="190">
        <f t="shared" si="95"/>
        <v>2.2608058941705584</v>
      </c>
      <c r="L31" s="190">
        <f t="shared" si="95"/>
        <v>2.2608058941705584</v>
      </c>
      <c r="M31" s="190">
        <f t="shared" si="95"/>
        <v>5.9172797362448986</v>
      </c>
      <c r="N31" s="190">
        <f t="shared" si="95"/>
        <v>5.9172797362448986</v>
      </c>
      <c r="O31" s="190">
        <f t="shared" si="95"/>
        <v>17.18295857743264</v>
      </c>
      <c r="P31" s="190">
        <f t="shared" si="95"/>
        <v>17.18295857743264</v>
      </c>
      <c r="Q31" s="190">
        <f t="shared" si="95"/>
        <v>36.754658880154139</v>
      </c>
      <c r="R31" s="190">
        <f t="shared" si="95"/>
        <v>36.754658880154139</v>
      </c>
      <c r="S31" s="190">
        <f t="shared" si="95"/>
        <v>0</v>
      </c>
      <c r="T31" s="190">
        <f t="shared" si="95"/>
        <v>156.96458420282511</v>
      </c>
      <c r="U31" s="190">
        <f t="shared" si="95"/>
        <v>156.96458420282511</v>
      </c>
      <c r="V31" s="190">
        <f t="shared" si="95"/>
        <v>0</v>
      </c>
      <c r="W31" s="190">
        <f t="shared" si="95"/>
        <v>394.22058740168882</v>
      </c>
      <c r="X31" s="190">
        <f t="shared" si="95"/>
        <v>394.22058740168882</v>
      </c>
      <c r="Y31" s="190">
        <f t="shared" si="95"/>
        <v>0</v>
      </c>
      <c r="Z31" s="190">
        <f t="shared" si="95"/>
        <v>1036.8306057550271</v>
      </c>
      <c r="AA31" s="190">
        <f t="shared" si="95"/>
        <v>1036.8306057550271</v>
      </c>
      <c r="AB31" s="190">
        <f t="shared" si="95"/>
        <v>0</v>
      </c>
      <c r="AC31" s="190">
        <f t="shared" si="95"/>
        <v>46.228940323238568</v>
      </c>
      <c r="AD31" s="190">
        <f t="shared" si="95"/>
        <v>46.228940323238568</v>
      </c>
      <c r="AE31" s="190">
        <f t="shared" si="95"/>
        <v>0</v>
      </c>
      <c r="AF31" s="190">
        <f t="shared" si="95"/>
        <v>195.14682911919181</v>
      </c>
      <c r="AG31" s="190">
        <f t="shared" si="95"/>
        <v>195.14682911919181</v>
      </c>
      <c r="AH31" s="190">
        <f t="shared" si="95"/>
        <v>0</v>
      </c>
      <c r="AI31" s="190">
        <f t="shared" si="95"/>
        <v>481.04936466133159</v>
      </c>
      <c r="AJ31" s="190">
        <f t="shared" si="95"/>
        <v>481.04936466133159</v>
      </c>
      <c r="AK31" s="190">
        <f t="shared" si="95"/>
        <v>0</v>
      </c>
      <c r="AL31" s="190">
        <f t="shared" si="95"/>
        <v>1224.6728171616621</v>
      </c>
      <c r="AM31" s="190">
        <f t="shared" si="95"/>
        <v>1224.6728171616621</v>
      </c>
      <c r="AN31" s="190">
        <f t="shared" si="95"/>
        <v>0</v>
      </c>
      <c r="AP31">
        <v>0.5</v>
      </c>
      <c r="AQ31">
        <v>5</v>
      </c>
    </row>
    <row r="32" spans="1:50" x14ac:dyDescent="0.2">
      <c r="A32" s="185" t="s">
        <v>28</v>
      </c>
      <c r="B32" s="163">
        <v>32.5</v>
      </c>
      <c r="C32" s="163" t="s">
        <v>166</v>
      </c>
      <c r="D32" s="163" t="s">
        <v>193</v>
      </c>
      <c r="E32" s="165"/>
      <c r="F32" s="190">
        <f t="shared" si="92"/>
        <v>471</v>
      </c>
      <c r="G32" s="190">
        <f t="shared" ref="G32:AN32" si="96">G73+G116+G159+G202+G245</f>
        <v>0</v>
      </c>
      <c r="H32" s="190">
        <f t="shared" si="96"/>
        <v>0</v>
      </c>
      <c r="I32" s="190">
        <f t="shared" si="96"/>
        <v>0.6805233597718946</v>
      </c>
      <c r="J32" s="190">
        <f t="shared" si="96"/>
        <v>0.6805233597718946</v>
      </c>
      <c r="K32" s="190">
        <f t="shared" si="96"/>
        <v>2.9700855569914801</v>
      </c>
      <c r="L32" s="190">
        <f t="shared" si="96"/>
        <v>2.9700855569914801</v>
      </c>
      <c r="M32" s="190">
        <f t="shared" si="96"/>
        <v>7.7630365371160206</v>
      </c>
      <c r="N32" s="190">
        <f t="shared" si="96"/>
        <v>7.7630365371160206</v>
      </c>
      <c r="O32" s="190">
        <f t="shared" si="96"/>
        <v>22.446802047920453</v>
      </c>
      <c r="P32" s="190">
        <f t="shared" si="96"/>
        <v>22.446802047920453</v>
      </c>
      <c r="Q32" s="190">
        <f t="shared" si="96"/>
        <v>45.595065104716944</v>
      </c>
      <c r="R32" s="190">
        <f t="shared" si="96"/>
        <v>45.595065104716944</v>
      </c>
      <c r="S32" s="190">
        <f t="shared" si="96"/>
        <v>0</v>
      </c>
      <c r="T32" s="190">
        <f t="shared" si="96"/>
        <v>194.33010282192467</v>
      </c>
      <c r="U32" s="190">
        <f t="shared" si="96"/>
        <v>194.33010282192467</v>
      </c>
      <c r="V32" s="190">
        <f t="shared" si="96"/>
        <v>0</v>
      </c>
      <c r="W32" s="190">
        <f t="shared" si="96"/>
        <v>486.16165581895939</v>
      </c>
      <c r="X32" s="190">
        <f t="shared" si="96"/>
        <v>486.16165581895939</v>
      </c>
      <c r="Y32" s="190">
        <f t="shared" si="96"/>
        <v>0</v>
      </c>
      <c r="Z32" s="190">
        <f t="shared" si="96"/>
        <v>1265.1122002183331</v>
      </c>
      <c r="AA32" s="190">
        <f t="shared" si="96"/>
        <v>1265.1122002183331</v>
      </c>
      <c r="AB32" s="190">
        <f t="shared" si="96"/>
        <v>0</v>
      </c>
      <c r="AC32" s="190">
        <f t="shared" si="96"/>
        <v>52.207752109116662</v>
      </c>
      <c r="AD32" s="190">
        <f t="shared" si="96"/>
        <v>52.207752109116662</v>
      </c>
      <c r="AE32" s="190">
        <f t="shared" si="96"/>
        <v>0</v>
      </c>
      <c r="AF32" s="190">
        <f t="shared" si="96"/>
        <v>220.25091334974854</v>
      </c>
      <c r="AG32" s="190">
        <f t="shared" si="96"/>
        <v>220.25091334974854</v>
      </c>
      <c r="AH32" s="190">
        <f t="shared" si="96"/>
        <v>0</v>
      </c>
      <c r="AI32" s="190">
        <f t="shared" si="96"/>
        <v>542.25462469994102</v>
      </c>
      <c r="AJ32" s="190">
        <f t="shared" si="96"/>
        <v>542.25462469994102</v>
      </c>
      <c r="AK32" s="190">
        <f t="shared" si="96"/>
        <v>0</v>
      </c>
      <c r="AL32" s="190">
        <f t="shared" si="96"/>
        <v>1375.3750196802921</v>
      </c>
      <c r="AM32" s="190">
        <f t="shared" si="96"/>
        <v>1375.3750196802921</v>
      </c>
      <c r="AN32" s="190">
        <f t="shared" si="96"/>
        <v>0</v>
      </c>
      <c r="AP32">
        <v>0.5</v>
      </c>
      <c r="AQ32">
        <v>5</v>
      </c>
    </row>
    <row r="33" spans="1:51" x14ac:dyDescent="0.2">
      <c r="A33" s="185" t="s">
        <v>29</v>
      </c>
      <c r="B33" s="163">
        <v>37.5</v>
      </c>
      <c r="C33" s="163" t="s">
        <v>166</v>
      </c>
      <c r="D33" s="163" t="s">
        <v>193</v>
      </c>
      <c r="E33" s="165"/>
      <c r="F33" s="190">
        <f t="shared" si="92"/>
        <v>591.20000000000005</v>
      </c>
      <c r="G33" s="190">
        <f t="shared" ref="G33:AN33" si="97">G74+G117+G160+G203+G246</f>
        <v>0</v>
      </c>
      <c r="H33" s="190">
        <f t="shared" si="97"/>
        <v>0</v>
      </c>
      <c r="I33" s="190">
        <f t="shared" si="97"/>
        <v>1.289854751347876</v>
      </c>
      <c r="J33" s="190">
        <f t="shared" si="97"/>
        <v>1.289854751347876</v>
      </c>
      <c r="K33" s="190">
        <f t="shared" si="97"/>
        <v>5.6221077605922076</v>
      </c>
      <c r="L33" s="190">
        <f t="shared" si="97"/>
        <v>5.6221077605922076</v>
      </c>
      <c r="M33" s="190">
        <f t="shared" si="97"/>
        <v>14.654432909922569</v>
      </c>
      <c r="N33" s="190">
        <f t="shared" si="97"/>
        <v>14.654432909922569</v>
      </c>
      <c r="O33" s="190">
        <f t="shared" si="97"/>
        <v>42.014316484624274</v>
      </c>
      <c r="P33" s="190">
        <f t="shared" si="97"/>
        <v>42.014316484624274</v>
      </c>
      <c r="Q33" s="190">
        <f t="shared" si="97"/>
        <v>78.681139832220424</v>
      </c>
      <c r="R33" s="190">
        <f t="shared" si="97"/>
        <v>78.681139832220424</v>
      </c>
      <c r="S33" s="190">
        <f>S74+S117+S160+S203+S246</f>
        <v>0</v>
      </c>
      <c r="T33" s="190">
        <f t="shared" si="97"/>
        <v>334.12290130273027</v>
      </c>
      <c r="U33" s="190">
        <f t="shared" si="97"/>
        <v>334.12290130273027</v>
      </c>
      <c r="V33" s="190">
        <f t="shared" si="97"/>
        <v>0</v>
      </c>
      <c r="W33" s="190">
        <f t="shared" si="97"/>
        <v>829.90593698020598</v>
      </c>
      <c r="X33" s="190">
        <f t="shared" si="97"/>
        <v>829.90593698020598</v>
      </c>
      <c r="Y33" s="190">
        <f t="shared" si="97"/>
        <v>0</v>
      </c>
      <c r="Z33" s="190">
        <f t="shared" si="97"/>
        <v>2117.5300559850061</v>
      </c>
      <c r="AA33" s="190">
        <f t="shared" si="97"/>
        <v>2117.5300559850061</v>
      </c>
      <c r="AB33" s="190">
        <f t="shared" si="97"/>
        <v>0</v>
      </c>
      <c r="AC33" s="190">
        <f t="shared" si="97"/>
        <v>79.744432592892736</v>
      </c>
      <c r="AD33" s="190">
        <f t="shared" si="97"/>
        <v>79.744432592892736</v>
      </c>
      <c r="AE33" s="190">
        <f t="shared" si="97"/>
        <v>0</v>
      </c>
      <c r="AF33" s="190">
        <f t="shared" si="97"/>
        <v>336.01106366206841</v>
      </c>
      <c r="AG33" s="190">
        <f t="shared" si="97"/>
        <v>336.01106366206841</v>
      </c>
      <c r="AH33" s="190">
        <f t="shared" si="97"/>
        <v>0</v>
      </c>
      <c r="AI33" s="190">
        <f t="shared" si="97"/>
        <v>825.19310378640228</v>
      </c>
      <c r="AJ33" s="190">
        <f t="shared" si="97"/>
        <v>825.19310378640228</v>
      </c>
      <c r="AK33" s="190">
        <f t="shared" si="97"/>
        <v>0</v>
      </c>
      <c r="AL33" s="190">
        <f t="shared" si="97"/>
        <v>2077.6150784394608</v>
      </c>
      <c r="AM33" s="190">
        <f t="shared" si="97"/>
        <v>2077.6150784394608</v>
      </c>
      <c r="AN33" s="190">
        <f t="shared" si="97"/>
        <v>0</v>
      </c>
      <c r="AP33">
        <v>0.5</v>
      </c>
      <c r="AQ33">
        <v>5</v>
      </c>
    </row>
    <row r="34" spans="1:51" x14ac:dyDescent="0.2">
      <c r="A34" s="185" t="s">
        <v>30</v>
      </c>
      <c r="B34" s="163">
        <v>42.5</v>
      </c>
      <c r="C34" s="163" t="s">
        <v>166</v>
      </c>
      <c r="D34" s="163" t="s">
        <v>193</v>
      </c>
      <c r="E34" s="165"/>
      <c r="F34" s="190">
        <f t="shared" si="92"/>
        <v>810.4</v>
      </c>
      <c r="G34" s="190">
        <f t="shared" ref="G34:AN34" si="98">G75+G118+G161+G204+G247</f>
        <v>0</v>
      </c>
      <c r="H34" s="190">
        <f t="shared" si="98"/>
        <v>0</v>
      </c>
      <c r="I34" s="190">
        <f t="shared" si="98"/>
        <v>2.3404192505166601</v>
      </c>
      <c r="J34" s="190">
        <f t="shared" si="98"/>
        <v>2.3404192505166601</v>
      </c>
      <c r="K34" s="190">
        <f t="shared" si="98"/>
        <v>10.188538743960812</v>
      </c>
      <c r="L34" s="190">
        <f t="shared" si="98"/>
        <v>10.188538743960812</v>
      </c>
      <c r="M34" s="190">
        <f t="shared" si="98"/>
        <v>26.487952813568448</v>
      </c>
      <c r="N34" s="190">
        <f t="shared" si="98"/>
        <v>26.487952813568448</v>
      </c>
      <c r="O34" s="190">
        <f t="shared" si="98"/>
        <v>75.33239763958025</v>
      </c>
      <c r="P34" s="190">
        <f t="shared" si="98"/>
        <v>75.33239763958025</v>
      </c>
      <c r="Q34" s="190">
        <f t="shared" si="98"/>
        <v>133.40389727944961</v>
      </c>
      <c r="R34" s="190">
        <f t="shared" si="98"/>
        <v>133.40389727944961</v>
      </c>
      <c r="S34" s="190">
        <f t="shared" si="98"/>
        <v>0</v>
      </c>
      <c r="T34" s="190">
        <f t="shared" si="98"/>
        <v>564.76284956229119</v>
      </c>
      <c r="U34" s="190">
        <f t="shared" si="98"/>
        <v>564.76284956229119</v>
      </c>
      <c r="V34" s="190">
        <f t="shared" si="98"/>
        <v>0</v>
      </c>
      <c r="W34" s="190">
        <f t="shared" si="98"/>
        <v>1394.2718434883432</v>
      </c>
      <c r="X34" s="190">
        <f t="shared" si="98"/>
        <v>1394.2718434883432</v>
      </c>
      <c r="Y34" s="190">
        <f t="shared" si="98"/>
        <v>0</v>
      </c>
      <c r="Z34" s="190">
        <f t="shared" si="98"/>
        <v>3498.2885921880297</v>
      </c>
      <c r="AA34" s="190">
        <f t="shared" si="98"/>
        <v>3498.2885921880297</v>
      </c>
      <c r="AB34" s="190">
        <f t="shared" si="98"/>
        <v>0</v>
      </c>
      <c r="AC34" s="190">
        <f t="shared" si="98"/>
        <v>124.98262228158971</v>
      </c>
      <c r="AD34" s="190">
        <f t="shared" si="98"/>
        <v>124.98262228158971</v>
      </c>
      <c r="AE34" s="190">
        <f t="shared" si="98"/>
        <v>0</v>
      </c>
      <c r="AF34" s="190">
        <f t="shared" si="98"/>
        <v>526.01393049951673</v>
      </c>
      <c r="AG34" s="190">
        <f t="shared" si="98"/>
        <v>526.01393049951673</v>
      </c>
      <c r="AH34" s="190">
        <f t="shared" si="98"/>
        <v>0</v>
      </c>
      <c r="AI34" s="190">
        <f t="shared" si="98"/>
        <v>1288.742900679933</v>
      </c>
      <c r="AJ34" s="190">
        <f t="shared" si="98"/>
        <v>1288.742900679933</v>
      </c>
      <c r="AK34" s="190">
        <f t="shared" si="98"/>
        <v>0</v>
      </c>
      <c r="AL34" s="190">
        <f t="shared" si="98"/>
        <v>3222.0418033273863</v>
      </c>
      <c r="AM34" s="190">
        <f t="shared" si="98"/>
        <v>3222.0418033273863</v>
      </c>
      <c r="AN34" s="190">
        <f t="shared" si="98"/>
        <v>0</v>
      </c>
      <c r="AP34">
        <v>0.5</v>
      </c>
      <c r="AQ34">
        <v>5</v>
      </c>
    </row>
    <row r="35" spans="1:51" x14ac:dyDescent="0.2">
      <c r="A35" s="185" t="s">
        <v>31</v>
      </c>
      <c r="B35" s="163">
        <v>47.5</v>
      </c>
      <c r="C35" s="163" t="s">
        <v>166</v>
      </c>
      <c r="D35" s="163" t="s">
        <v>193</v>
      </c>
      <c r="E35" s="165"/>
      <c r="F35" s="190">
        <f t="shared" si="92"/>
        <v>819.4</v>
      </c>
      <c r="G35" s="190">
        <f t="shared" ref="G35:AN35" si="99">G76+G119+G162+G205+G248</f>
        <v>0</v>
      </c>
      <c r="H35" s="190">
        <f t="shared" si="99"/>
        <v>0</v>
      </c>
      <c r="I35" s="190">
        <f t="shared" si="99"/>
        <v>3.6470063579494929</v>
      </c>
      <c r="J35" s="190">
        <f t="shared" si="99"/>
        <v>3.6470063579494929</v>
      </c>
      <c r="K35" s="190">
        <f t="shared" si="99"/>
        <v>15.832746697838928</v>
      </c>
      <c r="L35" s="190">
        <f t="shared" si="99"/>
        <v>15.832746697838928</v>
      </c>
      <c r="M35" s="190">
        <f t="shared" si="99"/>
        <v>40.92456979480319</v>
      </c>
      <c r="N35" s="190">
        <f t="shared" si="99"/>
        <v>40.92456979480319</v>
      </c>
      <c r="O35" s="190">
        <f t="shared" si="99"/>
        <v>114.34995079989906</v>
      </c>
      <c r="P35" s="190">
        <f t="shared" si="99"/>
        <v>114.34995079989906</v>
      </c>
      <c r="Q35" s="190">
        <f t="shared" si="99"/>
        <v>185.99732425542413</v>
      </c>
      <c r="R35" s="190">
        <f t="shared" si="99"/>
        <v>185.99732425542413</v>
      </c>
      <c r="S35" s="190">
        <f t="shared" si="99"/>
        <v>0</v>
      </c>
      <c r="T35" s="190">
        <f t="shared" si="99"/>
        <v>782.66698803246084</v>
      </c>
      <c r="U35" s="190">
        <f t="shared" si="99"/>
        <v>782.66698803246084</v>
      </c>
      <c r="V35" s="190">
        <f t="shared" si="99"/>
        <v>0</v>
      </c>
      <c r="W35" s="190">
        <f t="shared" si="99"/>
        <v>1909.2045854155197</v>
      </c>
      <c r="X35" s="190">
        <f t="shared" si="99"/>
        <v>1909.2045854155197</v>
      </c>
      <c r="Y35" s="190">
        <f t="shared" si="99"/>
        <v>0</v>
      </c>
      <c r="Z35" s="190">
        <f t="shared" si="99"/>
        <v>4633.6924146735309</v>
      </c>
      <c r="AA35" s="190">
        <f t="shared" si="99"/>
        <v>4633.6924146735309</v>
      </c>
      <c r="AB35" s="190">
        <f t="shared" si="99"/>
        <v>0</v>
      </c>
      <c r="AC35" s="190">
        <f t="shared" si="99"/>
        <v>155.67237152691035</v>
      </c>
      <c r="AD35" s="190">
        <f t="shared" si="99"/>
        <v>155.67237152691035</v>
      </c>
      <c r="AE35" s="190">
        <f t="shared" si="99"/>
        <v>0</v>
      </c>
      <c r="AF35" s="190">
        <f t="shared" si="99"/>
        <v>653.48990391934876</v>
      </c>
      <c r="AG35" s="190">
        <f t="shared" si="99"/>
        <v>653.48990391934876</v>
      </c>
      <c r="AH35" s="190">
        <f t="shared" si="99"/>
        <v>0</v>
      </c>
      <c r="AI35" s="190">
        <f t="shared" si="99"/>
        <v>1592.6663369603064</v>
      </c>
      <c r="AJ35" s="190">
        <f t="shared" si="99"/>
        <v>1592.6663369603064</v>
      </c>
      <c r="AK35" s="190">
        <f t="shared" si="99"/>
        <v>0</v>
      </c>
      <c r="AL35" s="190">
        <f t="shared" si="99"/>
        <v>3921.1194457523784</v>
      </c>
      <c r="AM35" s="190">
        <f t="shared" si="99"/>
        <v>3921.1194457523784</v>
      </c>
      <c r="AN35" s="190">
        <f t="shared" si="99"/>
        <v>0</v>
      </c>
      <c r="AP35">
        <v>0.5</v>
      </c>
      <c r="AQ35">
        <v>5</v>
      </c>
    </row>
    <row r="36" spans="1:51" x14ac:dyDescent="0.2">
      <c r="A36" s="185" t="s">
        <v>32</v>
      </c>
      <c r="B36" s="163">
        <v>52.5</v>
      </c>
      <c r="C36" s="163" t="s">
        <v>166</v>
      </c>
      <c r="D36" s="163" t="s">
        <v>193</v>
      </c>
      <c r="E36" s="165"/>
      <c r="F36" s="190">
        <f t="shared" si="92"/>
        <v>754.40000000000009</v>
      </c>
      <c r="G36" s="190">
        <f t="shared" ref="G36:AN36" si="100">G77+G120+G163+G206+G249</f>
        <v>0</v>
      </c>
      <c r="H36" s="190">
        <f t="shared" si="100"/>
        <v>0</v>
      </c>
      <c r="I36" s="190">
        <f t="shared" si="100"/>
        <v>4.5240995583963972</v>
      </c>
      <c r="J36" s="190">
        <f t="shared" si="100"/>
        <v>4.5240995583963972</v>
      </c>
      <c r="K36" s="190">
        <f t="shared" si="100"/>
        <v>19.586351205543387</v>
      </c>
      <c r="L36" s="190">
        <f t="shared" si="100"/>
        <v>19.586351205543387</v>
      </c>
      <c r="M36" s="190">
        <f t="shared" si="100"/>
        <v>50.336392877347116</v>
      </c>
      <c r="N36" s="190">
        <f t="shared" si="100"/>
        <v>50.336392877347116</v>
      </c>
      <c r="O36" s="190">
        <f t="shared" si="100"/>
        <v>138.21629064884308</v>
      </c>
      <c r="P36" s="190">
        <f t="shared" si="100"/>
        <v>138.21629064884308</v>
      </c>
      <c r="Q36" s="190">
        <f t="shared" si="100"/>
        <v>212.63267924463071</v>
      </c>
      <c r="R36" s="190">
        <f t="shared" si="100"/>
        <v>212.63267924463071</v>
      </c>
      <c r="S36" s="190">
        <f t="shared" si="100"/>
        <v>0</v>
      </c>
      <c r="T36" s="190">
        <f t="shared" si="100"/>
        <v>889.91903636057123</v>
      </c>
      <c r="U36" s="190">
        <f t="shared" si="100"/>
        <v>889.91903636057123</v>
      </c>
      <c r="V36" s="190">
        <f t="shared" si="100"/>
        <v>0</v>
      </c>
      <c r="W36" s="190">
        <f t="shared" si="100"/>
        <v>2147.6342881594055</v>
      </c>
      <c r="X36" s="190">
        <f t="shared" si="100"/>
        <v>2147.6342881594055</v>
      </c>
      <c r="Y36" s="190">
        <f t="shared" si="100"/>
        <v>0</v>
      </c>
      <c r="Z36" s="190">
        <f t="shared" si="100"/>
        <v>5059.5459271093796</v>
      </c>
      <c r="AA36" s="190">
        <f t="shared" si="100"/>
        <v>5059.5459271093796</v>
      </c>
      <c r="AB36" s="190">
        <f t="shared" si="100"/>
        <v>0</v>
      </c>
      <c r="AC36" s="190">
        <f t="shared" si="100"/>
        <v>165.81168393659846</v>
      </c>
      <c r="AD36" s="190">
        <f t="shared" si="100"/>
        <v>165.81168393659846</v>
      </c>
      <c r="AE36" s="190">
        <f t="shared" si="100"/>
        <v>0</v>
      </c>
      <c r="AF36" s="190">
        <f t="shared" si="100"/>
        <v>694.26679623150335</v>
      </c>
      <c r="AG36" s="190">
        <f t="shared" si="100"/>
        <v>694.26679623150335</v>
      </c>
      <c r="AH36" s="190">
        <f t="shared" si="100"/>
        <v>0</v>
      </c>
      <c r="AI36" s="190">
        <f t="shared" si="100"/>
        <v>1683.2397648310123</v>
      </c>
      <c r="AJ36" s="190">
        <f t="shared" si="100"/>
        <v>1683.2397648310123</v>
      </c>
      <c r="AK36" s="190">
        <f t="shared" si="100"/>
        <v>0</v>
      </c>
      <c r="AL36" s="190">
        <f t="shared" si="100"/>
        <v>4081.989760698822</v>
      </c>
      <c r="AM36" s="190">
        <f t="shared" si="100"/>
        <v>4081.989760698822</v>
      </c>
      <c r="AN36" s="190">
        <f t="shared" si="100"/>
        <v>0</v>
      </c>
      <c r="AP36">
        <v>0.5</v>
      </c>
      <c r="AQ36">
        <v>5</v>
      </c>
    </row>
    <row r="37" spans="1:51" x14ac:dyDescent="0.2">
      <c r="A37" s="185" t="s">
        <v>33</v>
      </c>
      <c r="B37" s="163">
        <v>57.5</v>
      </c>
      <c r="C37" s="163" t="s">
        <v>166</v>
      </c>
      <c r="D37" s="163" t="s">
        <v>193</v>
      </c>
      <c r="E37" s="165"/>
      <c r="F37" s="190">
        <f t="shared" si="92"/>
        <v>740.40000000000009</v>
      </c>
      <c r="G37" s="190">
        <f t="shared" ref="G37:AN37" si="101">G78+G121+G164+G207+G250</f>
        <v>0</v>
      </c>
      <c r="H37" s="190">
        <f t="shared" si="101"/>
        <v>0</v>
      </c>
      <c r="I37" s="190">
        <f t="shared" si="101"/>
        <v>6.8423124835546787</v>
      </c>
      <c r="J37" s="190">
        <f t="shared" si="101"/>
        <v>6.8423124835546787</v>
      </c>
      <c r="K37" s="190">
        <f t="shared" si="101"/>
        <v>29.452199461800163</v>
      </c>
      <c r="L37" s="190">
        <f t="shared" si="101"/>
        <v>29.452199461800163</v>
      </c>
      <c r="M37" s="190">
        <f t="shared" si="101"/>
        <v>74.790621858498369</v>
      </c>
      <c r="N37" s="190">
        <f t="shared" si="101"/>
        <v>74.790621858498369</v>
      </c>
      <c r="O37" s="190">
        <f t="shared" si="101"/>
        <v>198.15812344827617</v>
      </c>
      <c r="P37" s="190">
        <f t="shared" si="101"/>
        <v>198.15812344827617</v>
      </c>
      <c r="Q37" s="190">
        <f t="shared" si="101"/>
        <v>280.53481182574183</v>
      </c>
      <c r="R37" s="190">
        <f t="shared" si="101"/>
        <v>280.53481182574183</v>
      </c>
      <c r="S37" s="190">
        <f t="shared" si="101"/>
        <v>0</v>
      </c>
      <c r="T37" s="190">
        <f t="shared" si="101"/>
        <v>1161.6056936852121</v>
      </c>
      <c r="U37" s="190">
        <f t="shared" si="101"/>
        <v>1161.6056936852121</v>
      </c>
      <c r="V37" s="190">
        <f t="shared" si="101"/>
        <v>0</v>
      </c>
      <c r="W37" s="190">
        <f t="shared" si="101"/>
        <v>2744.4149202657063</v>
      </c>
      <c r="X37" s="190">
        <f t="shared" si="101"/>
        <v>2744.4149202657063</v>
      </c>
      <c r="Y37" s="190">
        <f t="shared" si="101"/>
        <v>0</v>
      </c>
      <c r="Z37" s="190">
        <f t="shared" si="101"/>
        <v>6099.6227955560717</v>
      </c>
      <c r="AA37" s="190">
        <f t="shared" si="101"/>
        <v>6099.6227955560717</v>
      </c>
      <c r="AB37" s="190">
        <f t="shared" si="101"/>
        <v>0</v>
      </c>
      <c r="AC37" s="190">
        <f t="shared" si="101"/>
        <v>200.67322913257269</v>
      </c>
      <c r="AD37" s="190">
        <f t="shared" si="101"/>
        <v>200.67322913257269</v>
      </c>
      <c r="AE37" s="190">
        <f t="shared" si="101"/>
        <v>0</v>
      </c>
      <c r="AF37" s="190">
        <f t="shared" si="101"/>
        <v>835.72451635000289</v>
      </c>
      <c r="AG37" s="190">
        <f t="shared" si="101"/>
        <v>835.72451635000289</v>
      </c>
      <c r="AH37" s="190">
        <f t="shared" si="101"/>
        <v>0</v>
      </c>
      <c r="AI37" s="190">
        <f t="shared" si="101"/>
        <v>2004.2955159274979</v>
      </c>
      <c r="AJ37" s="190">
        <f t="shared" si="101"/>
        <v>2004.2955159274979</v>
      </c>
      <c r="AK37" s="190">
        <f t="shared" si="101"/>
        <v>0</v>
      </c>
      <c r="AL37" s="190">
        <f t="shared" si="101"/>
        <v>4712.4228403609741</v>
      </c>
      <c r="AM37" s="190">
        <f t="shared" si="101"/>
        <v>4712.4228403609741</v>
      </c>
      <c r="AN37" s="190">
        <f t="shared" si="101"/>
        <v>0</v>
      </c>
      <c r="AP37">
        <v>0.5</v>
      </c>
      <c r="AQ37">
        <v>5</v>
      </c>
    </row>
    <row r="38" spans="1:51" x14ac:dyDescent="0.2">
      <c r="A38" s="185" t="s">
        <v>34</v>
      </c>
      <c r="B38" s="163">
        <v>62.5</v>
      </c>
      <c r="C38" s="163" t="s">
        <v>166</v>
      </c>
      <c r="D38" s="163" t="s">
        <v>193</v>
      </c>
      <c r="E38" s="165"/>
      <c r="F38" s="190">
        <f t="shared" si="92"/>
        <v>744.00000000000011</v>
      </c>
      <c r="G38" s="190">
        <f t="shared" ref="G38:AN38" si="102">G79+G122+G165+G208+G251</f>
        <v>0</v>
      </c>
      <c r="H38" s="190">
        <f t="shared" si="102"/>
        <v>0</v>
      </c>
      <c r="I38" s="190">
        <f t="shared" si="102"/>
        <v>9.2683960463293769</v>
      </c>
      <c r="J38" s="190">
        <f t="shared" si="102"/>
        <v>9.2683960463293769</v>
      </c>
      <c r="K38" s="190">
        <f t="shared" si="102"/>
        <v>39.669674809093159</v>
      </c>
      <c r="L38" s="190">
        <f t="shared" si="102"/>
        <v>39.669674809093159</v>
      </c>
      <c r="M38" s="190">
        <f t="shared" si="102"/>
        <v>99.567984985642454</v>
      </c>
      <c r="N38" s="190">
        <f t="shared" si="102"/>
        <v>99.567984985642454</v>
      </c>
      <c r="O38" s="190">
        <f t="shared" si="102"/>
        <v>254.9573965943874</v>
      </c>
      <c r="P38" s="190">
        <f t="shared" si="102"/>
        <v>254.9573965943874</v>
      </c>
      <c r="Q38" s="190">
        <f t="shared" si="102"/>
        <v>342.93065371418692</v>
      </c>
      <c r="R38" s="190">
        <f t="shared" si="102"/>
        <v>342.93065371418692</v>
      </c>
      <c r="S38" s="190">
        <f t="shared" si="102"/>
        <v>0</v>
      </c>
      <c r="T38" s="190">
        <f t="shared" si="102"/>
        <v>1406.0916003311113</v>
      </c>
      <c r="U38" s="190">
        <f t="shared" si="102"/>
        <v>1406.0916003311113</v>
      </c>
      <c r="V38" s="190">
        <f t="shared" si="102"/>
        <v>0</v>
      </c>
      <c r="W38" s="190">
        <f t="shared" si="102"/>
        <v>3258.1811824976312</v>
      </c>
      <c r="X38" s="190">
        <f t="shared" si="102"/>
        <v>3258.1811824976312</v>
      </c>
      <c r="Y38" s="190">
        <f t="shared" si="102"/>
        <v>0</v>
      </c>
      <c r="Z38" s="190">
        <f t="shared" si="102"/>
        <v>6872.1228318530511</v>
      </c>
      <c r="AA38" s="190">
        <f t="shared" si="102"/>
        <v>6872.1228318530511</v>
      </c>
      <c r="AB38" s="190">
        <f t="shared" si="102"/>
        <v>0</v>
      </c>
      <c r="AC38" s="190">
        <f t="shared" si="102"/>
        <v>233.24456211378163</v>
      </c>
      <c r="AD38" s="190">
        <f t="shared" si="102"/>
        <v>233.24456211378163</v>
      </c>
      <c r="AE38" s="190">
        <f t="shared" si="102"/>
        <v>0</v>
      </c>
      <c r="AF38" s="190">
        <f t="shared" si="102"/>
        <v>966.22431532419171</v>
      </c>
      <c r="AG38" s="190">
        <f t="shared" si="102"/>
        <v>966.22431532419171</v>
      </c>
      <c r="AH38" s="190">
        <f t="shared" si="102"/>
        <v>0</v>
      </c>
      <c r="AI38" s="190">
        <f t="shared" si="102"/>
        <v>2292.7109012158853</v>
      </c>
      <c r="AJ38" s="190">
        <f t="shared" si="102"/>
        <v>2292.7109012158853</v>
      </c>
      <c r="AK38" s="190">
        <f t="shared" si="102"/>
        <v>0</v>
      </c>
      <c r="AL38" s="190">
        <f t="shared" si="102"/>
        <v>5232.7695163282888</v>
      </c>
      <c r="AM38" s="190">
        <f t="shared" si="102"/>
        <v>5232.7695163282888</v>
      </c>
      <c r="AN38" s="190">
        <f t="shared" si="102"/>
        <v>0</v>
      </c>
      <c r="AP38">
        <v>0.5</v>
      </c>
      <c r="AQ38">
        <v>5</v>
      </c>
    </row>
    <row r="39" spans="1:51" x14ac:dyDescent="0.2">
      <c r="A39" s="185" t="s">
        <v>35</v>
      </c>
      <c r="B39" s="163">
        <v>67.5</v>
      </c>
      <c r="C39" s="163" t="s">
        <v>166</v>
      </c>
      <c r="D39" s="163" t="s">
        <v>193</v>
      </c>
      <c r="E39" s="165"/>
      <c r="F39" s="190">
        <f t="shared" si="92"/>
        <v>624.20000000000005</v>
      </c>
      <c r="G39" s="190">
        <f t="shared" ref="G39:AN39" si="103">G80+G123+G166+G209+G252</f>
        <v>0</v>
      </c>
      <c r="H39" s="190">
        <f t="shared" si="103"/>
        <v>0</v>
      </c>
      <c r="I39" s="190">
        <f t="shared" si="103"/>
        <v>12.008560217580811</v>
      </c>
      <c r="J39" s="190">
        <f t="shared" si="103"/>
        <v>12.008560217580811</v>
      </c>
      <c r="K39" s="190">
        <f t="shared" si="103"/>
        <v>50.78847297711166</v>
      </c>
      <c r="L39" s="190">
        <f t="shared" si="103"/>
        <v>50.78847297711166</v>
      </c>
      <c r="M39" s="190">
        <f t="shared" si="103"/>
        <v>124.41575863081702</v>
      </c>
      <c r="N39" s="190">
        <f t="shared" si="103"/>
        <v>124.41575863081702</v>
      </c>
      <c r="O39" s="190">
        <f t="shared" si="103"/>
        <v>297.41684606485711</v>
      </c>
      <c r="P39" s="190">
        <f t="shared" si="103"/>
        <v>297.41684606485711</v>
      </c>
      <c r="Q39" s="190">
        <f t="shared" si="103"/>
        <v>372.26536674500517</v>
      </c>
      <c r="R39" s="190">
        <f t="shared" si="103"/>
        <v>372.26536674500517</v>
      </c>
      <c r="S39" s="190">
        <f t="shared" si="103"/>
        <v>0</v>
      </c>
      <c r="T39" s="190">
        <f t="shared" si="103"/>
        <v>1495.9636415183634</v>
      </c>
      <c r="U39" s="190">
        <f t="shared" si="103"/>
        <v>1495.9636415183634</v>
      </c>
      <c r="V39" s="190">
        <f t="shared" si="103"/>
        <v>0</v>
      </c>
      <c r="W39" s="190">
        <f t="shared" si="103"/>
        <v>3332.2843561464861</v>
      </c>
      <c r="X39" s="190">
        <f t="shared" si="103"/>
        <v>3332.2843561464861</v>
      </c>
      <c r="Y39" s="190">
        <f t="shared" si="103"/>
        <v>0</v>
      </c>
      <c r="Z39" s="190">
        <f t="shared" si="103"/>
        <v>6339.7312670255915</v>
      </c>
      <c r="AA39" s="190">
        <f t="shared" si="103"/>
        <v>6339.7312670255915</v>
      </c>
      <c r="AB39" s="190">
        <f t="shared" si="103"/>
        <v>0</v>
      </c>
      <c r="AC39" s="190">
        <f t="shared" si="103"/>
        <v>241.73982047632663</v>
      </c>
      <c r="AD39" s="190">
        <f t="shared" si="103"/>
        <v>241.73982047632663</v>
      </c>
      <c r="AE39" s="190">
        <f t="shared" si="103"/>
        <v>0</v>
      </c>
      <c r="AF39" s="190">
        <f t="shared" si="103"/>
        <v>990.27247845967975</v>
      </c>
      <c r="AG39" s="190">
        <f t="shared" si="103"/>
        <v>990.27247845967975</v>
      </c>
      <c r="AH39" s="190">
        <f t="shared" si="103"/>
        <v>0</v>
      </c>
      <c r="AI39" s="190">
        <f t="shared" si="103"/>
        <v>2298.1967062336121</v>
      </c>
      <c r="AJ39" s="190">
        <f t="shared" si="103"/>
        <v>2298.1967062336121</v>
      </c>
      <c r="AK39" s="190">
        <f t="shared" si="103"/>
        <v>0</v>
      </c>
      <c r="AL39" s="190">
        <f t="shared" si="103"/>
        <v>4940.7650895651796</v>
      </c>
      <c r="AM39" s="190">
        <f t="shared" si="103"/>
        <v>4940.7650895651796</v>
      </c>
      <c r="AN39" s="190">
        <f t="shared" si="103"/>
        <v>0</v>
      </c>
      <c r="AP39">
        <v>0.5</v>
      </c>
      <c r="AQ39">
        <v>5</v>
      </c>
    </row>
    <row r="40" spans="1:51" x14ac:dyDescent="0.2">
      <c r="A40" s="185" t="s">
        <v>36</v>
      </c>
      <c r="B40" s="163">
        <v>72.5</v>
      </c>
      <c r="C40" s="163" t="s">
        <v>166</v>
      </c>
      <c r="D40" s="163" t="s">
        <v>193</v>
      </c>
      <c r="E40" s="165"/>
      <c r="F40" s="190">
        <f t="shared" si="92"/>
        <v>469</v>
      </c>
      <c r="G40" s="190">
        <f t="shared" si="92"/>
        <v>0</v>
      </c>
      <c r="H40" s="190">
        <f t="shared" si="92"/>
        <v>0</v>
      </c>
      <c r="I40" s="190">
        <f>I81+I124+I167+I210+I253</f>
        <v>12.072415963481554</v>
      </c>
      <c r="J40" s="190">
        <f t="shared" si="92"/>
        <v>12.072415963481554</v>
      </c>
      <c r="K40" s="190">
        <f t="shared" si="92"/>
        <v>50.471949475915885</v>
      </c>
      <c r="L40" s="190">
        <f t="shared" si="92"/>
        <v>50.471949475915885</v>
      </c>
      <c r="M40" s="190">
        <f t="shared" si="92"/>
        <v>120.80979881009536</v>
      </c>
      <c r="N40" s="190">
        <f t="shared" si="92"/>
        <v>120.80979881009536</v>
      </c>
      <c r="O40" s="190">
        <f t="shared" si="92"/>
        <v>271.30488771494385</v>
      </c>
      <c r="P40" s="190">
        <f t="shared" si="92"/>
        <v>271.30488771494385</v>
      </c>
      <c r="Q40" s="190">
        <f t="shared" si="92"/>
        <v>325.95523101400198</v>
      </c>
      <c r="R40" s="190">
        <f t="shared" si="92"/>
        <v>325.95523101400198</v>
      </c>
      <c r="S40" s="190">
        <f t="shared" si="92"/>
        <v>0</v>
      </c>
      <c r="T40" s="190">
        <f t="shared" si="92"/>
        <v>1285.234259581237</v>
      </c>
      <c r="U40" s="190">
        <f t="shared" si="92"/>
        <v>1285.234259581237</v>
      </c>
      <c r="V40" s="190">
        <f t="shared" ref="V40:AN40" si="104">V81+V124+V167+V210+V253</f>
        <v>0</v>
      </c>
      <c r="W40" s="190">
        <f t="shared" si="104"/>
        <v>2759.5402522507484</v>
      </c>
      <c r="X40" s="190">
        <f t="shared" si="104"/>
        <v>2759.5402522507484</v>
      </c>
      <c r="Y40" s="190">
        <f t="shared" si="104"/>
        <v>0</v>
      </c>
      <c r="Z40" s="190">
        <f t="shared" si="104"/>
        <v>4791.9626088420036</v>
      </c>
      <c r="AA40" s="190">
        <f t="shared" si="104"/>
        <v>4791.9626088420036</v>
      </c>
      <c r="AB40" s="190">
        <f t="shared" si="104"/>
        <v>0</v>
      </c>
      <c r="AC40" s="190">
        <f t="shared" si="104"/>
        <v>209.57537539946853</v>
      </c>
      <c r="AD40" s="190">
        <f t="shared" si="104"/>
        <v>209.57537539946853</v>
      </c>
      <c r="AE40" s="190">
        <f t="shared" si="104"/>
        <v>0</v>
      </c>
      <c r="AF40" s="190">
        <f t="shared" si="104"/>
        <v>849.28807249233478</v>
      </c>
      <c r="AG40" s="190">
        <f t="shared" si="104"/>
        <v>849.28807249233478</v>
      </c>
      <c r="AH40" s="190">
        <f t="shared" si="104"/>
        <v>0</v>
      </c>
      <c r="AI40" s="190">
        <f t="shared" si="104"/>
        <v>1929.8826959255045</v>
      </c>
      <c r="AJ40" s="190">
        <f t="shared" si="104"/>
        <v>1929.8826959255045</v>
      </c>
      <c r="AK40" s="190">
        <f t="shared" si="104"/>
        <v>0</v>
      </c>
      <c r="AL40" s="190">
        <f t="shared" si="104"/>
        <v>3930.5165334532294</v>
      </c>
      <c r="AM40" s="190">
        <f t="shared" si="104"/>
        <v>3930.5165334532294</v>
      </c>
      <c r="AN40" s="190">
        <f t="shared" si="104"/>
        <v>0</v>
      </c>
      <c r="AP40">
        <v>0.5</v>
      </c>
      <c r="AQ40">
        <v>5</v>
      </c>
    </row>
    <row r="41" spans="1:51" x14ac:dyDescent="0.2">
      <c r="A41" s="185" t="s">
        <v>37</v>
      </c>
      <c r="B41" s="163">
        <v>77.5</v>
      </c>
      <c r="C41" s="163" t="s">
        <v>166</v>
      </c>
      <c r="D41" s="163" t="s">
        <v>193</v>
      </c>
      <c r="E41" s="165"/>
      <c r="F41" s="190">
        <f t="shared" si="92"/>
        <v>317</v>
      </c>
      <c r="G41" s="190">
        <f t="shared" si="92"/>
        <v>0</v>
      </c>
      <c r="H41" s="190">
        <f t="shared" si="92"/>
        <v>0</v>
      </c>
      <c r="I41" s="190">
        <f t="shared" si="92"/>
        <v>12.144013574478306</v>
      </c>
      <c r="J41" s="190">
        <f t="shared" si="92"/>
        <v>12.144013574478306</v>
      </c>
      <c r="K41" s="190">
        <f t="shared" si="92"/>
        <v>49.669980018961851</v>
      </c>
      <c r="L41" s="190">
        <f t="shared" si="92"/>
        <v>49.669980018961851</v>
      </c>
      <c r="M41" s="190">
        <f t="shared" si="92"/>
        <v>113.88116112429546</v>
      </c>
      <c r="N41" s="190">
        <f t="shared" si="92"/>
        <v>113.88116112429546</v>
      </c>
      <c r="O41" s="190">
        <f t="shared" si="92"/>
        <v>229.33310792591479</v>
      </c>
      <c r="P41" s="190">
        <f t="shared" si="92"/>
        <v>229.33310792591479</v>
      </c>
      <c r="Q41" s="190">
        <f t="shared" si="92"/>
        <v>255.02428506404445</v>
      </c>
      <c r="R41" s="190">
        <f t="shared" si="92"/>
        <v>255.02428506404445</v>
      </c>
      <c r="S41" s="190">
        <f t="shared" si="92"/>
        <v>0</v>
      </c>
      <c r="T41" s="190">
        <f t="shared" si="92"/>
        <v>967.70034627389441</v>
      </c>
      <c r="U41" s="190">
        <f t="shared" si="92"/>
        <v>967.70034627389441</v>
      </c>
      <c r="V41" s="190">
        <f t="shared" ref="V41:AN41" si="105">V82+V125+V168+V211+V254</f>
        <v>0</v>
      </c>
      <c r="W41" s="190">
        <f t="shared" si="105"/>
        <v>1930.7231292030465</v>
      </c>
      <c r="X41" s="190">
        <f t="shared" si="105"/>
        <v>1930.7231292030465</v>
      </c>
      <c r="Y41" s="190">
        <f t="shared" si="105"/>
        <v>0</v>
      </c>
      <c r="Z41" s="190">
        <f t="shared" si="105"/>
        <v>2823.4907504866155</v>
      </c>
      <c r="AA41" s="190">
        <f t="shared" si="105"/>
        <v>2823.4907504866155</v>
      </c>
      <c r="AB41" s="190">
        <f t="shared" si="105"/>
        <v>0</v>
      </c>
      <c r="AC41" s="190">
        <f t="shared" si="105"/>
        <v>171.43101839756739</v>
      </c>
      <c r="AD41" s="190">
        <f t="shared" si="105"/>
        <v>171.43101839756739</v>
      </c>
      <c r="AE41" s="190">
        <f t="shared" si="105"/>
        <v>0</v>
      </c>
      <c r="AF41" s="190">
        <f t="shared" si="105"/>
        <v>680.51371520762427</v>
      </c>
      <c r="AG41" s="190">
        <f t="shared" si="105"/>
        <v>680.51371520762427</v>
      </c>
      <c r="AH41" s="190">
        <f t="shared" si="105"/>
        <v>0</v>
      </c>
      <c r="AI41" s="190">
        <f t="shared" si="105"/>
        <v>1486.522585887582</v>
      </c>
      <c r="AJ41" s="190">
        <f t="shared" si="105"/>
        <v>1486.522585887582</v>
      </c>
      <c r="AK41" s="190">
        <f t="shared" si="105"/>
        <v>0</v>
      </c>
      <c r="AL41" s="190">
        <f t="shared" si="105"/>
        <v>2753.5424972358755</v>
      </c>
      <c r="AM41" s="190">
        <f t="shared" si="105"/>
        <v>2753.5424972358755</v>
      </c>
      <c r="AN41" s="190">
        <f t="shared" si="105"/>
        <v>0</v>
      </c>
      <c r="AP41">
        <v>0.5</v>
      </c>
      <c r="AQ41">
        <v>5</v>
      </c>
    </row>
    <row r="42" spans="1:51" x14ac:dyDescent="0.2">
      <c r="A42" s="185" t="s">
        <v>38</v>
      </c>
      <c r="B42" s="163">
        <v>82.5</v>
      </c>
      <c r="C42" s="163" t="s">
        <v>166</v>
      </c>
      <c r="D42" s="163" t="s">
        <v>193</v>
      </c>
      <c r="E42" s="165"/>
      <c r="F42" s="190">
        <f t="shared" si="92"/>
        <v>212.2</v>
      </c>
      <c r="G42" s="190">
        <f t="shared" si="92"/>
        <v>0</v>
      </c>
      <c r="H42" s="190">
        <f t="shared" si="92"/>
        <v>0</v>
      </c>
      <c r="I42" s="190">
        <f t="shared" si="92"/>
        <v>10.979943070981744</v>
      </c>
      <c r="J42" s="190">
        <f t="shared" si="92"/>
        <v>10.979943070981744</v>
      </c>
      <c r="K42" s="190">
        <f t="shared" si="92"/>
        <v>43.850139359848953</v>
      </c>
      <c r="L42" s="190">
        <f t="shared" si="92"/>
        <v>43.850139359848953</v>
      </c>
      <c r="M42" s="190">
        <f t="shared" si="92"/>
        <v>96.087455030597141</v>
      </c>
      <c r="N42" s="190">
        <f t="shared" si="92"/>
        <v>96.087455030597141</v>
      </c>
      <c r="O42" s="190">
        <f t="shared" si="92"/>
        <v>174.49650824038673</v>
      </c>
      <c r="P42" s="190">
        <f t="shared" si="92"/>
        <v>174.49650824038673</v>
      </c>
      <c r="Q42" s="190">
        <f t="shared" si="92"/>
        <v>186.65903220668963</v>
      </c>
      <c r="R42" s="190">
        <f t="shared" si="92"/>
        <v>186.65903220668963</v>
      </c>
      <c r="S42" s="190">
        <f t="shared" si="92"/>
        <v>0</v>
      </c>
      <c r="T42" s="190">
        <f t="shared" si="92"/>
        <v>679.79621588570694</v>
      </c>
      <c r="U42" s="190">
        <f t="shared" si="92"/>
        <v>679.79621588570694</v>
      </c>
      <c r="V42" s="190">
        <f t="shared" ref="V42:AN42" si="106">V83+V126+V169+V212+V255</f>
        <v>0</v>
      </c>
      <c r="W42" s="190">
        <f t="shared" si="106"/>
        <v>1256.4137181738365</v>
      </c>
      <c r="X42" s="190">
        <f t="shared" si="106"/>
        <v>1256.4137181738365</v>
      </c>
      <c r="Y42" s="190">
        <f t="shared" si="106"/>
        <v>0</v>
      </c>
      <c r="Z42" s="190">
        <f t="shared" si="106"/>
        <v>1567.7330771962861</v>
      </c>
      <c r="AA42" s="190">
        <f t="shared" si="106"/>
        <v>1567.7330771962861</v>
      </c>
      <c r="AB42" s="190">
        <f t="shared" si="106"/>
        <v>0</v>
      </c>
      <c r="AC42" s="190">
        <f t="shared" si="106"/>
        <v>133.49537391994355</v>
      </c>
      <c r="AD42" s="190">
        <f t="shared" si="106"/>
        <v>133.49537391994355</v>
      </c>
      <c r="AE42" s="190">
        <f t="shared" si="106"/>
        <v>0</v>
      </c>
      <c r="AF42" s="190">
        <f t="shared" si="106"/>
        <v>518.20741204383251</v>
      </c>
      <c r="AG42" s="190">
        <f t="shared" si="106"/>
        <v>518.20741204383251</v>
      </c>
      <c r="AH42" s="190">
        <f t="shared" si="106"/>
        <v>0</v>
      </c>
      <c r="AI42" s="190">
        <f t="shared" si="106"/>
        <v>1086.1598960621577</v>
      </c>
      <c r="AJ42" s="190">
        <f t="shared" si="106"/>
        <v>1086.1598960621577</v>
      </c>
      <c r="AK42" s="190">
        <f t="shared" si="106"/>
        <v>0</v>
      </c>
      <c r="AL42" s="190">
        <f t="shared" si="106"/>
        <v>1839.9755058727935</v>
      </c>
      <c r="AM42" s="190">
        <f t="shared" si="106"/>
        <v>1839.9755058727935</v>
      </c>
      <c r="AN42" s="190">
        <f t="shared" si="106"/>
        <v>0</v>
      </c>
      <c r="AP42">
        <v>0.5</v>
      </c>
      <c r="AQ42">
        <v>5</v>
      </c>
    </row>
    <row r="43" spans="1:51" s="44" customFormat="1" x14ac:dyDescent="0.2">
      <c r="A43" s="185" t="s">
        <v>218</v>
      </c>
      <c r="B43" s="220">
        <v>87.5</v>
      </c>
      <c r="C43" s="163" t="s">
        <v>166</v>
      </c>
      <c r="D43" s="163" t="s">
        <v>193</v>
      </c>
      <c r="E43" s="165"/>
      <c r="F43" s="190">
        <f t="shared" si="92"/>
        <v>105.60000000000001</v>
      </c>
      <c r="G43" s="190">
        <f t="shared" si="92"/>
        <v>0</v>
      </c>
      <c r="H43" s="190">
        <f t="shared" si="92"/>
        <v>0</v>
      </c>
      <c r="I43" s="190">
        <f t="shared" si="92"/>
        <v>8.5393703532748919</v>
      </c>
      <c r="J43" s="190">
        <f t="shared" si="92"/>
        <v>8.5393703532748919</v>
      </c>
      <c r="K43" s="190">
        <f t="shared" si="92"/>
        <v>32.385605630219246</v>
      </c>
      <c r="L43" s="190">
        <f t="shared" si="92"/>
        <v>32.385605630219246</v>
      </c>
      <c r="M43" s="190">
        <f t="shared" si="92"/>
        <v>64.676791372716337</v>
      </c>
      <c r="N43" s="190">
        <f t="shared" si="92"/>
        <v>64.676791372716337</v>
      </c>
      <c r="O43" s="190">
        <f t="shared" si="92"/>
        <v>98.252973887421589</v>
      </c>
      <c r="P43" s="190">
        <f t="shared" si="92"/>
        <v>98.252973887421589</v>
      </c>
      <c r="Q43" s="190">
        <f t="shared" si="92"/>
        <v>93.93307388602382</v>
      </c>
      <c r="R43" s="190">
        <f t="shared" si="92"/>
        <v>93.93307388602382</v>
      </c>
      <c r="S43" s="190">
        <f t="shared" si="92"/>
        <v>0</v>
      </c>
      <c r="T43" s="190">
        <f t="shared" si="92"/>
        <v>309.19059652019081</v>
      </c>
      <c r="U43" s="190">
        <f t="shared" si="92"/>
        <v>309.19059652019081</v>
      </c>
      <c r="V43" s="190">
        <f t="shared" ref="V43:AN44" si="107">V84+V127+V170+V213+V256</f>
        <v>0</v>
      </c>
      <c r="W43" s="190">
        <f t="shared" si="107"/>
        <v>474.74277237198675</v>
      </c>
      <c r="X43" s="190">
        <f t="shared" si="107"/>
        <v>474.74277237198675</v>
      </c>
      <c r="Y43" s="190">
        <f t="shared" si="107"/>
        <v>0</v>
      </c>
      <c r="Z43" s="190">
        <f t="shared" si="107"/>
        <v>422.71559807131166</v>
      </c>
      <c r="AA43" s="190">
        <f t="shared" si="107"/>
        <v>422.71559807131166</v>
      </c>
      <c r="AB43" s="190">
        <f t="shared" si="107"/>
        <v>0</v>
      </c>
      <c r="AC43" s="190">
        <f t="shared" si="107"/>
        <v>83.417522624648939</v>
      </c>
      <c r="AD43" s="190">
        <f t="shared" si="107"/>
        <v>83.417522624648939</v>
      </c>
      <c r="AE43" s="190">
        <f t="shared" si="107"/>
        <v>0</v>
      </c>
      <c r="AF43" s="190">
        <f t="shared" si="107"/>
        <v>308.49660281662153</v>
      </c>
      <c r="AG43" s="190">
        <f t="shared" si="107"/>
        <v>308.49660281662153</v>
      </c>
      <c r="AH43" s="190">
        <f t="shared" si="107"/>
        <v>0</v>
      </c>
      <c r="AI43" s="190">
        <f t="shared" si="107"/>
        <v>594.08715910291789</v>
      </c>
      <c r="AJ43" s="190">
        <f t="shared" si="107"/>
        <v>594.08715910291789</v>
      </c>
      <c r="AK43" s="190">
        <f t="shared" si="107"/>
        <v>0</v>
      </c>
      <c r="AL43" s="190">
        <f t="shared" si="107"/>
        <v>862.71883216272875</v>
      </c>
      <c r="AM43" s="190">
        <f t="shared" si="107"/>
        <v>862.71883216272875</v>
      </c>
      <c r="AN43" s="190">
        <f t="shared" si="107"/>
        <v>0</v>
      </c>
      <c r="AO43" s="160"/>
      <c r="AP43" s="160">
        <v>0.5</v>
      </c>
      <c r="AQ43" s="168" t="e">
        <f>2/#REF!</f>
        <v>#REF!</v>
      </c>
      <c r="AR43" s="160"/>
      <c r="AS43" s="160"/>
      <c r="AT43" s="160"/>
      <c r="AU43" s="160"/>
      <c r="AV43" s="160"/>
      <c r="AW43" s="160"/>
      <c r="AX43" s="160"/>
      <c r="AY43" s="160"/>
    </row>
    <row r="44" spans="1:51" s="160" customFormat="1" x14ac:dyDescent="0.2">
      <c r="A44" s="185" t="s">
        <v>219</v>
      </c>
      <c r="B44" s="221">
        <v>95</v>
      </c>
      <c r="C44" s="166" t="s">
        <v>170</v>
      </c>
      <c r="D44" s="166" t="s">
        <v>193</v>
      </c>
      <c r="E44" s="165"/>
      <c r="F44" s="190">
        <f t="shared" si="92"/>
        <v>32.4</v>
      </c>
      <c r="G44" s="190">
        <f t="shared" si="92"/>
        <v>0</v>
      </c>
      <c r="H44" s="190">
        <f t="shared" si="92"/>
        <v>0</v>
      </c>
      <c r="I44" s="190">
        <f t="shared" si="92"/>
        <v>4.1247679015115004</v>
      </c>
      <c r="J44" s="190">
        <f t="shared" si="92"/>
        <v>4.1247679015115004</v>
      </c>
      <c r="K44" s="190">
        <f t="shared" si="92"/>
        <v>14.437314070049146</v>
      </c>
      <c r="L44" s="190">
        <f t="shared" si="92"/>
        <v>14.437314070049146</v>
      </c>
      <c r="M44" s="190">
        <f t="shared" si="92"/>
        <v>25.310267110675973</v>
      </c>
      <c r="N44" s="190">
        <f t="shared" si="92"/>
        <v>25.310267110675973</v>
      </c>
      <c r="O44" s="190">
        <f t="shared" si="92"/>
        <v>31.935958872510628</v>
      </c>
      <c r="P44" s="190">
        <f t="shared" si="92"/>
        <v>31.935958872510628</v>
      </c>
      <c r="Q44" s="190">
        <f t="shared" si="92"/>
        <v>16.499071606046002</v>
      </c>
      <c r="R44" s="190">
        <f t="shared" si="92"/>
        <v>16.499071606046002</v>
      </c>
      <c r="S44" s="190">
        <f t="shared" si="92"/>
        <v>0</v>
      </c>
      <c r="T44" s="190">
        <f t="shared" si="92"/>
        <v>37.80500091694762</v>
      </c>
      <c r="U44" s="190">
        <f t="shared" si="92"/>
        <v>37.80500091694762</v>
      </c>
      <c r="V44" s="190">
        <f t="shared" si="107"/>
        <v>0</v>
      </c>
      <c r="W44" s="190">
        <f t="shared" si="107"/>
        <v>18.94964005641965</v>
      </c>
      <c r="X44" s="190">
        <f t="shared" si="107"/>
        <v>18.94964005641965</v>
      </c>
      <c r="Y44" s="190">
        <f t="shared" si="107"/>
        <v>0</v>
      </c>
      <c r="Z44" s="190">
        <f t="shared" si="107"/>
        <v>-33.186334926892705</v>
      </c>
      <c r="AA44" s="190">
        <f t="shared" si="107"/>
        <v>-33.186334926892705</v>
      </c>
      <c r="AB44" s="190">
        <f t="shared" si="107"/>
        <v>0</v>
      </c>
      <c r="AC44" s="190">
        <f t="shared" si="107"/>
        <v>32.089588064017626</v>
      </c>
      <c r="AD44" s="190">
        <f t="shared" si="107"/>
        <v>32.089588064017626</v>
      </c>
      <c r="AE44" s="190">
        <f t="shared" si="107"/>
        <v>0</v>
      </c>
      <c r="AF44" s="190">
        <f t="shared" si="107"/>
        <v>109.96994518265979</v>
      </c>
      <c r="AG44" s="190">
        <f t="shared" si="107"/>
        <v>109.96994518265979</v>
      </c>
      <c r="AH44" s="190">
        <f t="shared" si="107"/>
        <v>0</v>
      </c>
      <c r="AI44" s="190">
        <f t="shared" si="107"/>
        <v>187.67673904586053</v>
      </c>
      <c r="AJ44" s="190">
        <f t="shared" si="107"/>
        <v>187.67673904586053</v>
      </c>
      <c r="AK44" s="190">
        <f t="shared" si="107"/>
        <v>0</v>
      </c>
      <c r="AL44" s="190">
        <f t="shared" si="107"/>
        <v>231.4433671523945</v>
      </c>
      <c r="AM44" s="190">
        <f t="shared" si="107"/>
        <v>231.4433671523945</v>
      </c>
      <c r="AN44" s="190">
        <f t="shared" si="107"/>
        <v>0</v>
      </c>
      <c r="AQ44" s="168"/>
    </row>
    <row r="45" spans="1:51" x14ac:dyDescent="0.2">
      <c r="A45" s="185" t="s">
        <v>40</v>
      </c>
      <c r="B45" s="163">
        <v>0.5</v>
      </c>
      <c r="C45" s="166" t="s">
        <v>170</v>
      </c>
      <c r="D45" s="163" t="s">
        <v>193</v>
      </c>
      <c r="E45" s="163"/>
      <c r="F45" s="190">
        <f>F87+F130+F173+F216+F259</f>
        <v>100.2</v>
      </c>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P45">
        <v>0.1</v>
      </c>
      <c r="AQ45">
        <v>1</v>
      </c>
    </row>
    <row r="46" spans="1:51" x14ac:dyDescent="0.2">
      <c r="A46" s="185" t="s">
        <v>41</v>
      </c>
      <c r="B46" s="163">
        <v>2.5</v>
      </c>
      <c r="C46" s="166" t="s">
        <v>170</v>
      </c>
      <c r="D46" s="163" t="s">
        <v>193</v>
      </c>
      <c r="E46" s="163"/>
      <c r="F46" s="190">
        <f t="shared" ref="F46:U64" si="108">F88+F131+F174+F217+F260</f>
        <v>402.2</v>
      </c>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P46">
        <v>0.5</v>
      </c>
      <c r="AQ46">
        <v>4</v>
      </c>
    </row>
    <row r="47" spans="1:51" x14ac:dyDescent="0.2">
      <c r="A47" s="185" t="s">
        <v>42</v>
      </c>
      <c r="B47" s="163">
        <v>7.5</v>
      </c>
      <c r="C47" s="166" t="s">
        <v>170</v>
      </c>
      <c r="D47" s="163" t="s">
        <v>193</v>
      </c>
      <c r="E47" s="163"/>
      <c r="F47" s="190">
        <f t="shared" si="108"/>
        <v>491.8</v>
      </c>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P47">
        <v>0.5</v>
      </c>
      <c r="AQ47">
        <v>5</v>
      </c>
    </row>
    <row r="48" spans="1:51" x14ac:dyDescent="0.2">
      <c r="A48" s="185" t="s">
        <v>43</v>
      </c>
      <c r="B48" s="163">
        <v>12.5</v>
      </c>
      <c r="C48" s="166" t="s">
        <v>170</v>
      </c>
      <c r="D48" s="163" t="s">
        <v>193</v>
      </c>
      <c r="E48" s="163"/>
      <c r="F48" s="190">
        <f t="shared" si="108"/>
        <v>581.60000000000014</v>
      </c>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P48">
        <v>0.5</v>
      </c>
      <c r="AQ48">
        <v>5</v>
      </c>
    </row>
    <row r="49" spans="1:54" x14ac:dyDescent="0.2">
      <c r="A49" s="185" t="s">
        <v>44</v>
      </c>
      <c r="B49" s="163">
        <v>17.5</v>
      </c>
      <c r="C49" s="166" t="s">
        <v>170</v>
      </c>
      <c r="D49" s="163" t="s">
        <v>193</v>
      </c>
      <c r="E49" s="188"/>
      <c r="F49" s="190">
        <f t="shared" si="108"/>
        <v>628.19999999999993</v>
      </c>
      <c r="G49" s="190">
        <f t="shared" ref="G49:AN49" si="109">G91+G134+G177+G220+G263</f>
        <v>0</v>
      </c>
      <c r="H49" s="190">
        <f t="shared" si="109"/>
        <v>0</v>
      </c>
      <c r="I49" s="190">
        <f t="shared" si="109"/>
        <v>0.1321823025893005</v>
      </c>
      <c r="J49" s="190">
        <f t="shared" si="109"/>
        <v>0.1321823025893005</v>
      </c>
      <c r="K49" s="190">
        <f t="shared" si="109"/>
        <v>0.58691857100449762</v>
      </c>
      <c r="L49" s="190">
        <f t="shared" si="109"/>
        <v>0.58691857100449762</v>
      </c>
      <c r="M49" s="190">
        <f t="shared" si="109"/>
        <v>1.5833237090738925</v>
      </c>
      <c r="N49" s="190">
        <f t="shared" si="109"/>
        <v>1.5833237090738925</v>
      </c>
      <c r="O49" s="190">
        <f t="shared" si="109"/>
        <v>4.9360926245797216</v>
      </c>
      <c r="P49" s="190">
        <f t="shared" si="109"/>
        <v>4.9360926245797216</v>
      </c>
      <c r="Q49" s="190">
        <f t="shared" si="109"/>
        <v>10.706766509733338</v>
      </c>
      <c r="R49" s="190">
        <f t="shared" si="109"/>
        <v>10.706766509733338</v>
      </c>
      <c r="S49" s="190">
        <f t="shared" si="109"/>
        <v>0</v>
      </c>
      <c r="T49" s="190">
        <f t="shared" si="109"/>
        <v>46.610428325385307</v>
      </c>
      <c r="U49" s="190">
        <f t="shared" si="109"/>
        <v>46.610428325385307</v>
      </c>
      <c r="V49" s="190">
        <f t="shared" si="109"/>
        <v>0</v>
      </c>
      <c r="W49" s="190">
        <f t="shared" si="109"/>
        <v>121.20635823464136</v>
      </c>
      <c r="X49" s="190">
        <f t="shared" si="109"/>
        <v>121.20635823464136</v>
      </c>
      <c r="Y49" s="190">
        <f t="shared" si="109"/>
        <v>0</v>
      </c>
      <c r="Z49" s="190">
        <f t="shared" si="109"/>
        <v>345.66884752675617</v>
      </c>
      <c r="AA49" s="190">
        <f t="shared" si="109"/>
        <v>345.66884752675617</v>
      </c>
      <c r="AB49" s="190">
        <f t="shared" si="109"/>
        <v>0</v>
      </c>
      <c r="AC49" s="190">
        <f t="shared" si="109"/>
        <v>60.799093904025369</v>
      </c>
      <c r="AD49" s="190">
        <f t="shared" si="109"/>
        <v>60.799093904025369</v>
      </c>
      <c r="AE49" s="190">
        <f t="shared" si="109"/>
        <v>0</v>
      </c>
      <c r="AF49" s="190">
        <f t="shared" si="109"/>
        <v>252.99833911400668</v>
      </c>
      <c r="AG49" s="190">
        <f t="shared" si="109"/>
        <v>252.99833911400668</v>
      </c>
      <c r="AH49" s="190">
        <f t="shared" si="109"/>
        <v>0</v>
      </c>
      <c r="AI49" s="190">
        <f t="shared" si="109"/>
        <v>608.608382205873</v>
      </c>
      <c r="AJ49" s="190">
        <f t="shared" si="109"/>
        <v>608.608382205873</v>
      </c>
      <c r="AK49" s="190">
        <f t="shared" si="109"/>
        <v>0</v>
      </c>
      <c r="AL49" s="190">
        <f t="shared" si="109"/>
        <v>1473.8327293734571</v>
      </c>
      <c r="AM49" s="190">
        <f t="shared" si="109"/>
        <v>1473.8327293734571</v>
      </c>
      <c r="AN49" s="190">
        <f t="shared" si="109"/>
        <v>0</v>
      </c>
      <c r="AP49">
        <v>0.5</v>
      </c>
      <c r="AQ49">
        <v>5</v>
      </c>
    </row>
    <row r="50" spans="1:54" x14ac:dyDescent="0.2">
      <c r="A50" s="185" t="s">
        <v>45</v>
      </c>
      <c r="B50" s="163">
        <v>22.5</v>
      </c>
      <c r="C50" s="166" t="s">
        <v>170</v>
      </c>
      <c r="D50" s="163" t="s">
        <v>193</v>
      </c>
      <c r="E50" s="188"/>
      <c r="F50" s="190">
        <f t="shared" si="108"/>
        <v>450.40000000000003</v>
      </c>
      <c r="G50" s="190">
        <f t="shared" ref="G50:AN50" si="110">G92+G135+G178+G221+G264</f>
        <v>0</v>
      </c>
      <c r="H50" s="190">
        <f t="shared" si="110"/>
        <v>0</v>
      </c>
      <c r="I50" s="190">
        <f t="shared" si="110"/>
        <v>0.13291236080496552</v>
      </c>
      <c r="J50" s="190">
        <f t="shared" si="110"/>
        <v>0.13291236080496552</v>
      </c>
      <c r="K50" s="190">
        <f t="shared" si="110"/>
        <v>0.59007080274271906</v>
      </c>
      <c r="L50" s="190">
        <f t="shared" si="110"/>
        <v>0.59007080274271906</v>
      </c>
      <c r="M50" s="190">
        <f t="shared" si="110"/>
        <v>1.5912988587536534</v>
      </c>
      <c r="N50" s="190">
        <f t="shared" si="110"/>
        <v>1.5912988587536534</v>
      </c>
      <c r="O50" s="190">
        <f t="shared" si="110"/>
        <v>4.9554039102299932</v>
      </c>
      <c r="P50" s="190">
        <f t="shared" si="110"/>
        <v>4.9554039102299932</v>
      </c>
      <c r="Q50" s="190">
        <f t="shared" si="110"/>
        <v>10.234251781982344</v>
      </c>
      <c r="R50" s="190">
        <f t="shared" si="110"/>
        <v>10.234251781982344</v>
      </c>
      <c r="S50" s="190">
        <f t="shared" si="110"/>
        <v>0</v>
      </c>
      <c r="T50" s="190">
        <f t="shared" si="110"/>
        <v>44.500553050788731</v>
      </c>
      <c r="U50" s="190">
        <f t="shared" si="110"/>
        <v>44.500553050788731</v>
      </c>
      <c r="V50" s="190">
        <f t="shared" si="110"/>
        <v>0</v>
      </c>
      <c r="W50" s="190">
        <f t="shared" si="110"/>
        <v>115.45290381818211</v>
      </c>
      <c r="X50" s="190">
        <f t="shared" si="110"/>
        <v>115.45290381818211</v>
      </c>
      <c r="Y50" s="190">
        <f t="shared" si="110"/>
        <v>0</v>
      </c>
      <c r="Z50" s="190">
        <f t="shared" si="110"/>
        <v>327.22403998596678</v>
      </c>
      <c r="AA50" s="190">
        <f t="shared" si="110"/>
        <v>327.22403998596678</v>
      </c>
      <c r="AB50" s="190">
        <f t="shared" si="110"/>
        <v>0</v>
      </c>
      <c r="AC50" s="190">
        <f t="shared" si="110"/>
        <v>48.374729896545958</v>
      </c>
      <c r="AD50" s="190">
        <f t="shared" si="110"/>
        <v>48.374729896545958</v>
      </c>
      <c r="AE50" s="190">
        <f t="shared" si="110"/>
        <v>0</v>
      </c>
      <c r="AF50" s="190">
        <f t="shared" si="110"/>
        <v>201.26982635432509</v>
      </c>
      <c r="AG50" s="190">
        <f t="shared" si="110"/>
        <v>201.26982635432509</v>
      </c>
      <c r="AH50" s="190">
        <f t="shared" si="110"/>
        <v>0</v>
      </c>
      <c r="AI50" s="190">
        <f t="shared" si="110"/>
        <v>484.03085819778653</v>
      </c>
      <c r="AJ50" s="190">
        <f t="shared" si="110"/>
        <v>484.03085819778653</v>
      </c>
      <c r="AK50" s="190">
        <f t="shared" si="110"/>
        <v>0</v>
      </c>
      <c r="AL50" s="190">
        <f t="shared" si="110"/>
        <v>1171.1012127458971</v>
      </c>
      <c r="AM50" s="190">
        <f t="shared" si="110"/>
        <v>1171.1012127458971</v>
      </c>
      <c r="AN50" s="190">
        <f t="shared" si="110"/>
        <v>0</v>
      </c>
      <c r="AP50">
        <v>0.5</v>
      </c>
      <c r="AQ50">
        <v>5</v>
      </c>
    </row>
    <row r="51" spans="1:54" x14ac:dyDescent="0.2">
      <c r="A51" s="185" t="s">
        <v>46</v>
      </c>
      <c r="B51" s="163">
        <v>27.5</v>
      </c>
      <c r="C51" s="166" t="s">
        <v>170</v>
      </c>
      <c r="D51" s="163" t="s">
        <v>193</v>
      </c>
      <c r="E51" s="188"/>
      <c r="F51" s="190">
        <f t="shared" si="108"/>
        <v>468</v>
      </c>
      <c r="G51" s="190">
        <f t="shared" ref="G51:AN51" si="111">G93+G136+G179+G222+G265</f>
        <v>0</v>
      </c>
      <c r="H51" s="190">
        <f t="shared" si="111"/>
        <v>0</v>
      </c>
      <c r="I51" s="190">
        <f t="shared" si="111"/>
        <v>0.22640572034517906</v>
      </c>
      <c r="J51" s="190">
        <f t="shared" si="111"/>
        <v>0.22640572034517906</v>
      </c>
      <c r="K51" s="190">
        <f t="shared" si="111"/>
        <v>1.0047967215718339</v>
      </c>
      <c r="L51" s="190">
        <f t="shared" si="111"/>
        <v>1.0047967215718339</v>
      </c>
      <c r="M51" s="190">
        <f t="shared" si="111"/>
        <v>2.7077063828149432</v>
      </c>
      <c r="N51" s="190">
        <f t="shared" si="111"/>
        <v>2.7077063828149432</v>
      </c>
      <c r="O51" s="190">
        <f t="shared" si="111"/>
        <v>8.4107884935598864</v>
      </c>
      <c r="P51" s="190">
        <f t="shared" si="111"/>
        <v>8.4107884935598864</v>
      </c>
      <c r="Q51" s="190">
        <f t="shared" si="111"/>
        <v>16.074806144507711</v>
      </c>
      <c r="R51" s="190">
        <f t="shared" si="111"/>
        <v>16.074806144507711</v>
      </c>
      <c r="S51" s="190">
        <f t="shared" si="111"/>
        <v>0</v>
      </c>
      <c r="T51" s="190">
        <f t="shared" si="111"/>
        <v>69.74885870014532</v>
      </c>
      <c r="U51" s="190">
        <f t="shared" si="111"/>
        <v>69.74885870014532</v>
      </c>
      <c r="V51" s="190">
        <f t="shared" si="111"/>
        <v>0</v>
      </c>
      <c r="W51" s="190">
        <f t="shared" si="111"/>
        <v>180.20965973494378</v>
      </c>
      <c r="X51" s="190">
        <f t="shared" si="111"/>
        <v>180.20965973494378</v>
      </c>
      <c r="Y51" s="190">
        <f t="shared" si="111"/>
        <v>0</v>
      </c>
      <c r="Z51" s="190">
        <f t="shared" si="111"/>
        <v>505.02478259643215</v>
      </c>
      <c r="AA51" s="190">
        <f t="shared" si="111"/>
        <v>505.02478259643215</v>
      </c>
      <c r="AB51" s="190">
        <f t="shared" si="111"/>
        <v>0</v>
      </c>
      <c r="AC51" s="190">
        <f t="shared" si="111"/>
        <v>58.413990404681108</v>
      </c>
      <c r="AD51" s="190">
        <f t="shared" si="111"/>
        <v>58.413990404681108</v>
      </c>
      <c r="AE51" s="190">
        <f t="shared" si="111"/>
        <v>0</v>
      </c>
      <c r="AF51" s="190">
        <f t="shared" si="111"/>
        <v>242.96378899687952</v>
      </c>
      <c r="AG51" s="190">
        <f t="shared" si="111"/>
        <v>242.96378899687952</v>
      </c>
      <c r="AH51" s="190">
        <f t="shared" si="111"/>
        <v>0</v>
      </c>
      <c r="AI51" s="190">
        <f t="shared" si="111"/>
        <v>583.92080850922878</v>
      </c>
      <c r="AJ51" s="190">
        <f t="shared" si="111"/>
        <v>583.92080850922878</v>
      </c>
      <c r="AK51" s="190">
        <f t="shared" si="111"/>
        <v>0</v>
      </c>
      <c r="AL51" s="190">
        <f t="shared" si="111"/>
        <v>1409.9547162127569</v>
      </c>
      <c r="AM51" s="190">
        <f t="shared" si="111"/>
        <v>1409.9547162127569</v>
      </c>
      <c r="AN51" s="190">
        <f t="shared" si="111"/>
        <v>0</v>
      </c>
      <c r="AP51">
        <v>0.5</v>
      </c>
      <c r="AQ51">
        <v>5</v>
      </c>
    </row>
    <row r="52" spans="1:54" x14ac:dyDescent="0.2">
      <c r="A52" s="185" t="s">
        <v>47</v>
      </c>
      <c r="B52" s="163">
        <v>32.5</v>
      </c>
      <c r="C52" s="166" t="s">
        <v>170</v>
      </c>
      <c r="D52" s="163" t="s">
        <v>193</v>
      </c>
      <c r="E52" s="188"/>
      <c r="F52" s="190">
        <f t="shared" si="108"/>
        <v>518.59999999999991</v>
      </c>
      <c r="G52" s="190">
        <f t="shared" ref="G52:AN52" si="112">G94+G137+G180+G223+G266</f>
        <v>0</v>
      </c>
      <c r="H52" s="190">
        <f t="shared" si="112"/>
        <v>0</v>
      </c>
      <c r="I52" s="190">
        <f t="shared" si="112"/>
        <v>0.34488254902276849</v>
      </c>
      <c r="J52" s="190">
        <f t="shared" si="112"/>
        <v>0.34488254902276849</v>
      </c>
      <c r="K52" s="190">
        <f t="shared" si="112"/>
        <v>1.5301006926346006</v>
      </c>
      <c r="L52" s="190">
        <f t="shared" si="112"/>
        <v>1.5301006926346006</v>
      </c>
      <c r="M52" s="190">
        <f t="shared" si="112"/>
        <v>4.1203319972589085</v>
      </c>
      <c r="N52" s="190">
        <f t="shared" si="112"/>
        <v>4.1203319972589085</v>
      </c>
      <c r="O52" s="190">
        <f t="shared" si="112"/>
        <v>12.767935873203141</v>
      </c>
      <c r="P52" s="190">
        <f t="shared" si="112"/>
        <v>12.767935873203141</v>
      </c>
      <c r="Q52" s="190">
        <f t="shared" si="112"/>
        <v>23.107130784525495</v>
      </c>
      <c r="R52" s="190">
        <f t="shared" si="112"/>
        <v>23.107130784525495</v>
      </c>
      <c r="S52" s="190">
        <f t="shared" si="112"/>
        <v>0</v>
      </c>
      <c r="T52" s="190">
        <f t="shared" si="112"/>
        <v>100.09330121005618</v>
      </c>
      <c r="U52" s="190">
        <f t="shared" si="112"/>
        <v>100.09330121005618</v>
      </c>
      <c r="V52" s="190">
        <f t="shared" si="112"/>
        <v>0</v>
      </c>
      <c r="W52" s="190">
        <f t="shared" si="112"/>
        <v>257.75159180927079</v>
      </c>
      <c r="X52" s="190">
        <f t="shared" si="112"/>
        <v>257.75159180927079</v>
      </c>
      <c r="Y52" s="190">
        <f t="shared" si="112"/>
        <v>0</v>
      </c>
      <c r="Z52" s="190">
        <f t="shared" si="112"/>
        <v>715.71352643668342</v>
      </c>
      <c r="AA52" s="190">
        <f t="shared" si="112"/>
        <v>715.71352643668342</v>
      </c>
      <c r="AB52" s="190">
        <f t="shared" si="112"/>
        <v>0</v>
      </c>
      <c r="AC52" s="190">
        <f t="shared" si="112"/>
        <v>71.032420315543902</v>
      </c>
      <c r="AD52" s="190">
        <f t="shared" si="112"/>
        <v>71.032420315543902</v>
      </c>
      <c r="AE52" s="190">
        <f t="shared" si="112"/>
        <v>0</v>
      </c>
      <c r="AF52" s="190">
        <f t="shared" si="112"/>
        <v>295.3597695109745</v>
      </c>
      <c r="AG52" s="190">
        <f t="shared" si="112"/>
        <v>295.3597695109745</v>
      </c>
      <c r="AH52" s="190">
        <f t="shared" si="112"/>
        <v>0</v>
      </c>
      <c r="AI52" s="190">
        <f t="shared" si="112"/>
        <v>709.40348686614254</v>
      </c>
      <c r="AJ52" s="190">
        <f t="shared" si="112"/>
        <v>709.40348686614254</v>
      </c>
      <c r="AK52" s="190">
        <f t="shared" si="112"/>
        <v>0</v>
      </c>
      <c r="AL52" s="190">
        <f t="shared" si="112"/>
        <v>1709.6658647702557</v>
      </c>
      <c r="AM52" s="190">
        <f t="shared" si="112"/>
        <v>1709.6658647702557</v>
      </c>
      <c r="AN52" s="190">
        <f t="shared" si="112"/>
        <v>0</v>
      </c>
      <c r="AP52">
        <v>0.5</v>
      </c>
      <c r="AQ52">
        <v>5</v>
      </c>
    </row>
    <row r="53" spans="1:54" x14ac:dyDescent="0.2">
      <c r="A53" s="185" t="s">
        <v>48</v>
      </c>
      <c r="B53" s="163">
        <v>37.5</v>
      </c>
      <c r="C53" s="166" t="s">
        <v>170</v>
      </c>
      <c r="D53" s="163" t="s">
        <v>193</v>
      </c>
      <c r="E53" s="188"/>
      <c r="F53" s="190">
        <f t="shared" si="108"/>
        <v>658.00000000000011</v>
      </c>
      <c r="G53" s="190">
        <f t="shared" ref="G53:AN53" si="113">G95+G138+G181+G224+G267</f>
        <v>0</v>
      </c>
      <c r="H53" s="190">
        <f t="shared" si="113"/>
        <v>0</v>
      </c>
      <c r="I53" s="190">
        <f t="shared" si="113"/>
        <v>0.71347076611693194</v>
      </c>
      <c r="J53" s="190">
        <f t="shared" si="113"/>
        <v>0.71347076611693194</v>
      </c>
      <c r="K53" s="190">
        <f t="shared" si="113"/>
        <v>3.162986330560988</v>
      </c>
      <c r="L53" s="190">
        <f t="shared" si="113"/>
        <v>3.162986330560988</v>
      </c>
      <c r="M53" s="190">
        <f t="shared" si="113"/>
        <v>8.5033904401791069</v>
      </c>
      <c r="N53" s="190">
        <f t="shared" si="113"/>
        <v>8.5033904401791069</v>
      </c>
      <c r="O53" s="190">
        <f t="shared" si="113"/>
        <v>26.204290725470212</v>
      </c>
      <c r="P53" s="190">
        <f t="shared" si="113"/>
        <v>26.204290725470212</v>
      </c>
      <c r="Q53" s="190">
        <f t="shared" si="113"/>
        <v>43.521716733132855</v>
      </c>
      <c r="R53" s="190">
        <f t="shared" si="113"/>
        <v>43.521716733132855</v>
      </c>
      <c r="S53" s="190">
        <f t="shared" si="113"/>
        <v>0</v>
      </c>
      <c r="T53" s="190">
        <f t="shared" si="113"/>
        <v>187.93440083005734</v>
      </c>
      <c r="U53" s="190">
        <f t="shared" si="113"/>
        <v>187.93440083005734</v>
      </c>
      <c r="V53" s="190">
        <f t="shared" si="113"/>
        <v>0</v>
      </c>
      <c r="W53" s="190">
        <f t="shared" si="113"/>
        <v>480.95067842184881</v>
      </c>
      <c r="X53" s="190">
        <f t="shared" si="113"/>
        <v>480.95067842184881</v>
      </c>
      <c r="Y53" s="190">
        <f t="shared" si="113"/>
        <v>0</v>
      </c>
      <c r="Z53" s="190">
        <f t="shared" si="113"/>
        <v>1312.3145116090921</v>
      </c>
      <c r="AA53" s="190">
        <f t="shared" si="113"/>
        <v>1312.3145116090921</v>
      </c>
      <c r="AB53" s="190">
        <f t="shared" si="113"/>
        <v>0</v>
      </c>
      <c r="AC53" s="190">
        <f t="shared" si="113"/>
        <v>104.3054361092718</v>
      </c>
      <c r="AD53" s="190">
        <f t="shared" si="113"/>
        <v>104.3054361092718</v>
      </c>
      <c r="AE53" s="190">
        <f t="shared" si="113"/>
        <v>0</v>
      </c>
      <c r="AF53" s="190">
        <f t="shared" si="113"/>
        <v>433.412449664966</v>
      </c>
      <c r="AG53" s="190">
        <f t="shared" si="113"/>
        <v>433.412449664966</v>
      </c>
      <c r="AH53" s="190">
        <f t="shared" si="113"/>
        <v>0</v>
      </c>
      <c r="AI53" s="190">
        <f t="shared" si="113"/>
        <v>1039.4866242745263</v>
      </c>
      <c r="AJ53" s="190">
        <f t="shared" si="113"/>
        <v>1039.4866242745263</v>
      </c>
      <c r="AK53" s="190">
        <f t="shared" si="113"/>
        <v>0</v>
      </c>
      <c r="AL53" s="190">
        <f t="shared" si="113"/>
        <v>2494.1183896781763</v>
      </c>
      <c r="AM53" s="190">
        <f t="shared" si="113"/>
        <v>2494.1183896781763</v>
      </c>
      <c r="AN53" s="190">
        <f t="shared" si="113"/>
        <v>0</v>
      </c>
      <c r="AP53">
        <v>0.5</v>
      </c>
      <c r="AQ53">
        <v>5</v>
      </c>
    </row>
    <row r="54" spans="1:54" x14ac:dyDescent="0.2">
      <c r="A54" s="185" t="s">
        <v>49</v>
      </c>
      <c r="B54" s="163">
        <v>42.5</v>
      </c>
      <c r="C54" s="166" t="s">
        <v>170</v>
      </c>
      <c r="D54" s="163" t="s">
        <v>193</v>
      </c>
      <c r="E54" s="188"/>
      <c r="F54" s="190">
        <f t="shared" si="108"/>
        <v>795.6</v>
      </c>
      <c r="G54" s="190">
        <f t="shared" ref="G54:AN54" si="114">G96+G139+G182+G225+G268</f>
        <v>0</v>
      </c>
      <c r="H54" s="190">
        <f t="shared" si="114"/>
        <v>0</v>
      </c>
      <c r="I54" s="190">
        <f t="shared" si="114"/>
        <v>1.1788802800806581</v>
      </c>
      <c r="J54" s="190">
        <f t="shared" si="114"/>
        <v>1.1788802800806581</v>
      </c>
      <c r="K54" s="190">
        <f t="shared" si="114"/>
        <v>5.222534214966422</v>
      </c>
      <c r="L54" s="190">
        <f t="shared" si="114"/>
        <v>5.222534214966422</v>
      </c>
      <c r="M54" s="190">
        <f t="shared" si="114"/>
        <v>14.018417674511847</v>
      </c>
      <c r="N54" s="190">
        <f t="shared" si="114"/>
        <v>14.018417674511847</v>
      </c>
      <c r="O54" s="190">
        <f t="shared" si="114"/>
        <v>42.97467575114171</v>
      </c>
      <c r="P54" s="190">
        <f t="shared" si="114"/>
        <v>42.97467575114171</v>
      </c>
      <c r="Q54" s="190">
        <f t="shared" si="114"/>
        <v>67.196175964597515</v>
      </c>
      <c r="R54" s="190">
        <f t="shared" si="114"/>
        <v>67.196175964597515</v>
      </c>
      <c r="S54" s="190">
        <f t="shared" si="114"/>
        <v>0</v>
      </c>
      <c r="T54" s="190">
        <f t="shared" si="114"/>
        <v>289.41892419508042</v>
      </c>
      <c r="U54" s="190">
        <f t="shared" si="114"/>
        <v>289.41892419508042</v>
      </c>
      <c r="V54" s="190">
        <f t="shared" si="114"/>
        <v>0</v>
      </c>
      <c r="W54" s="190">
        <f t="shared" si="114"/>
        <v>736.85721324239285</v>
      </c>
      <c r="X54" s="190">
        <f t="shared" si="114"/>
        <v>736.85721324239285</v>
      </c>
      <c r="Y54" s="190">
        <f t="shared" si="114"/>
        <v>0</v>
      </c>
      <c r="Z54" s="190">
        <f t="shared" si="114"/>
        <v>1981.278142198767</v>
      </c>
      <c r="AA54" s="190">
        <f t="shared" si="114"/>
        <v>1981.278142198767</v>
      </c>
      <c r="AB54" s="190">
        <f t="shared" si="114"/>
        <v>0</v>
      </c>
      <c r="AC54" s="190">
        <f t="shared" si="114"/>
        <v>137.89471681161891</v>
      </c>
      <c r="AD54" s="190">
        <f t="shared" si="114"/>
        <v>137.89471681161891</v>
      </c>
      <c r="AE54" s="190">
        <f t="shared" si="114"/>
        <v>0</v>
      </c>
      <c r="AF54" s="190">
        <f t="shared" si="114"/>
        <v>572.60940608679789</v>
      </c>
      <c r="AG54" s="190">
        <f t="shared" si="114"/>
        <v>572.60940608679789</v>
      </c>
      <c r="AH54" s="190">
        <f t="shared" si="114"/>
        <v>0</v>
      </c>
      <c r="AI54" s="190">
        <f t="shared" si="114"/>
        <v>1371.4716490545406</v>
      </c>
      <c r="AJ54" s="190">
        <f t="shared" si="114"/>
        <v>1371.4716490545406</v>
      </c>
      <c r="AK54" s="190">
        <f t="shared" si="114"/>
        <v>0</v>
      </c>
      <c r="AL54" s="190">
        <f t="shared" si="114"/>
        <v>3277.0222345537372</v>
      </c>
      <c r="AM54" s="190">
        <f t="shared" si="114"/>
        <v>3277.0222345537372</v>
      </c>
      <c r="AN54" s="190">
        <f t="shared" si="114"/>
        <v>0</v>
      </c>
      <c r="AP54">
        <v>0.5</v>
      </c>
      <c r="AQ54">
        <v>5</v>
      </c>
    </row>
    <row r="55" spans="1:54" x14ac:dyDescent="0.2">
      <c r="A55" s="185" t="s">
        <v>50</v>
      </c>
      <c r="B55" s="163">
        <v>47.5</v>
      </c>
      <c r="C55" s="166" t="s">
        <v>170</v>
      </c>
      <c r="D55" s="163" t="s">
        <v>193</v>
      </c>
      <c r="E55" s="188"/>
      <c r="F55" s="190">
        <f t="shared" si="108"/>
        <v>790.80000000000007</v>
      </c>
      <c r="G55" s="190">
        <f t="shared" ref="G55:AN55" si="115">G97+G140+G183+G226+G269</f>
        <v>0</v>
      </c>
      <c r="H55" s="190">
        <f t="shared" si="115"/>
        <v>0</v>
      </c>
      <c r="I55" s="190">
        <f t="shared" si="115"/>
        <v>1.9311515507654329</v>
      </c>
      <c r="J55" s="190">
        <f t="shared" si="115"/>
        <v>1.9311515507654329</v>
      </c>
      <c r="K55" s="190">
        <f t="shared" si="115"/>
        <v>8.5403495761918329</v>
      </c>
      <c r="L55" s="190">
        <f t="shared" si="115"/>
        <v>8.5403495761918329</v>
      </c>
      <c r="M55" s="190">
        <f t="shared" si="115"/>
        <v>22.837592576822711</v>
      </c>
      <c r="N55" s="190">
        <f t="shared" si="115"/>
        <v>22.837592576822711</v>
      </c>
      <c r="O55" s="190">
        <f t="shared" si="115"/>
        <v>69.133705689954965</v>
      </c>
      <c r="P55" s="190">
        <f t="shared" si="115"/>
        <v>69.133705689954965</v>
      </c>
      <c r="Q55" s="190">
        <f t="shared" si="115"/>
        <v>98.488729089037065</v>
      </c>
      <c r="R55" s="190">
        <f t="shared" si="115"/>
        <v>98.488729089037065</v>
      </c>
      <c r="S55" s="190">
        <f t="shared" si="115"/>
        <v>0</v>
      </c>
      <c r="T55" s="190">
        <f t="shared" si="115"/>
        <v>422.05322903593554</v>
      </c>
      <c r="U55" s="190">
        <f t="shared" si="115"/>
        <v>422.05322903593554</v>
      </c>
      <c r="V55" s="190">
        <f t="shared" si="115"/>
        <v>0</v>
      </c>
      <c r="W55" s="190">
        <f t="shared" si="115"/>
        <v>1063.6003396506023</v>
      </c>
      <c r="X55" s="190">
        <f t="shared" si="115"/>
        <v>1063.6003396506023</v>
      </c>
      <c r="Y55" s="190">
        <f t="shared" si="115"/>
        <v>0</v>
      </c>
      <c r="Z55" s="190">
        <f t="shared" si="115"/>
        <v>2776.4039093527444</v>
      </c>
      <c r="AA55" s="190">
        <f t="shared" si="115"/>
        <v>2776.4039093527444</v>
      </c>
      <c r="AB55" s="190">
        <f t="shared" si="115"/>
        <v>0</v>
      </c>
      <c r="AC55" s="190">
        <f t="shared" si="115"/>
        <v>159.74476680064296</v>
      </c>
      <c r="AD55" s="190">
        <f t="shared" si="115"/>
        <v>159.74476680064296</v>
      </c>
      <c r="AE55" s="190">
        <f t="shared" si="115"/>
        <v>0</v>
      </c>
      <c r="AF55" s="190">
        <f t="shared" si="115"/>
        <v>662.29093371790236</v>
      </c>
      <c r="AG55" s="190">
        <f t="shared" si="115"/>
        <v>662.29093371790236</v>
      </c>
      <c r="AH55" s="190">
        <f t="shared" si="115"/>
        <v>0</v>
      </c>
      <c r="AI55" s="190">
        <f t="shared" si="115"/>
        <v>1581.0614286124928</v>
      </c>
      <c r="AJ55" s="190">
        <f t="shared" si="115"/>
        <v>1581.0614286124928</v>
      </c>
      <c r="AK55" s="190">
        <f t="shared" si="115"/>
        <v>0</v>
      </c>
      <c r="AL55" s="190">
        <f t="shared" si="115"/>
        <v>3740.1339496495716</v>
      </c>
      <c r="AM55" s="190">
        <f t="shared" si="115"/>
        <v>3740.1339496495716</v>
      </c>
      <c r="AN55" s="190">
        <f t="shared" si="115"/>
        <v>0</v>
      </c>
      <c r="AP55">
        <v>0.5</v>
      </c>
      <c r="AQ55">
        <v>5</v>
      </c>
      <c r="AX55" s="156"/>
      <c r="AY55" s="157"/>
      <c r="BB55" s="158"/>
    </row>
    <row r="56" spans="1:54" x14ac:dyDescent="0.2">
      <c r="A56" s="185" t="s">
        <v>51</v>
      </c>
      <c r="B56" s="163">
        <v>52.5</v>
      </c>
      <c r="C56" s="166" t="s">
        <v>170</v>
      </c>
      <c r="D56" s="163" t="s">
        <v>193</v>
      </c>
      <c r="E56" s="188"/>
      <c r="F56" s="190">
        <f t="shared" si="108"/>
        <v>765.6</v>
      </c>
      <c r="G56" s="190">
        <f t="shared" ref="G56:AN56" si="116">G98+G141+G184+G227+G270</f>
        <v>0</v>
      </c>
      <c r="H56" s="190">
        <f t="shared" si="116"/>
        <v>0</v>
      </c>
      <c r="I56" s="190">
        <f t="shared" si="116"/>
        <v>2.6036273510480217</v>
      </c>
      <c r="J56" s="190">
        <f t="shared" si="116"/>
        <v>2.6036273510480217</v>
      </c>
      <c r="K56" s="190">
        <f t="shared" si="116"/>
        <v>11.494411697399984</v>
      </c>
      <c r="L56" s="190">
        <f t="shared" si="116"/>
        <v>11.494411697399984</v>
      </c>
      <c r="M56" s="190">
        <f t="shared" si="116"/>
        <v>30.621332298461002</v>
      </c>
      <c r="N56" s="190">
        <f t="shared" si="116"/>
        <v>30.621332298461002</v>
      </c>
      <c r="O56" s="190">
        <f t="shared" si="116"/>
        <v>91.547232850031236</v>
      </c>
      <c r="P56" s="190">
        <f t="shared" si="116"/>
        <v>91.547232850031236</v>
      </c>
      <c r="Q56" s="190">
        <f t="shared" si="116"/>
        <v>122.37048549925701</v>
      </c>
      <c r="R56" s="190">
        <f t="shared" si="116"/>
        <v>122.37048549925701</v>
      </c>
      <c r="S56" s="190">
        <f t="shared" si="116"/>
        <v>0</v>
      </c>
      <c r="T56" s="190">
        <f t="shared" si="116"/>
        <v>522.07761768758144</v>
      </c>
      <c r="U56" s="190">
        <f t="shared" si="116"/>
        <v>522.07761768758144</v>
      </c>
      <c r="V56" s="190">
        <f t="shared" si="116"/>
        <v>0</v>
      </c>
      <c r="W56" s="190">
        <f t="shared" si="116"/>
        <v>1303.8926455457081</v>
      </c>
      <c r="X56" s="190">
        <f t="shared" si="116"/>
        <v>1303.8926455457081</v>
      </c>
      <c r="Y56" s="190">
        <f t="shared" si="116"/>
        <v>0</v>
      </c>
      <c r="Z56" s="190">
        <f t="shared" si="116"/>
        <v>3315.5119696512575</v>
      </c>
      <c r="AA56" s="190">
        <f t="shared" si="116"/>
        <v>3315.5119696512575</v>
      </c>
      <c r="AB56" s="190">
        <f t="shared" si="116"/>
        <v>0</v>
      </c>
      <c r="AC56" s="190">
        <f t="shared" si="116"/>
        <v>171.10043911192142</v>
      </c>
      <c r="AD56" s="190">
        <f t="shared" si="116"/>
        <v>171.10043911192142</v>
      </c>
      <c r="AE56" s="190">
        <f t="shared" si="116"/>
        <v>0</v>
      </c>
      <c r="AF56" s="190">
        <f t="shared" si="116"/>
        <v>708.2481993243631</v>
      </c>
      <c r="AG56" s="190">
        <f t="shared" si="116"/>
        <v>708.2481993243631</v>
      </c>
      <c r="AH56" s="190">
        <f t="shared" si="116"/>
        <v>0</v>
      </c>
      <c r="AI56" s="190">
        <f t="shared" si="116"/>
        <v>1685.2412125855458</v>
      </c>
      <c r="AJ56" s="190">
        <f t="shared" si="116"/>
        <v>1685.2412125855458</v>
      </c>
      <c r="AK56" s="190">
        <f t="shared" si="116"/>
        <v>0</v>
      </c>
      <c r="AL56" s="190">
        <f t="shared" si="116"/>
        <v>3947.2509908361058</v>
      </c>
      <c r="AM56" s="190">
        <f t="shared" si="116"/>
        <v>3947.2509908361058</v>
      </c>
      <c r="AN56" s="190">
        <f t="shared" si="116"/>
        <v>0</v>
      </c>
      <c r="AP56">
        <v>0.5</v>
      </c>
      <c r="AQ56">
        <v>5</v>
      </c>
    </row>
    <row r="57" spans="1:54" x14ac:dyDescent="0.2">
      <c r="A57" s="185" t="s">
        <v>52</v>
      </c>
      <c r="B57" s="163">
        <v>57.5</v>
      </c>
      <c r="C57" s="166" t="s">
        <v>170</v>
      </c>
      <c r="D57" s="163" t="s">
        <v>193</v>
      </c>
      <c r="E57" s="188"/>
      <c r="F57" s="190">
        <f t="shared" si="108"/>
        <v>724.80000000000007</v>
      </c>
      <c r="G57" s="190">
        <f t="shared" ref="G57:AN57" si="117">G99+G142+G185+G228+G271</f>
        <v>0</v>
      </c>
      <c r="H57" s="190">
        <f t="shared" si="117"/>
        <v>0</v>
      </c>
      <c r="I57" s="190">
        <f t="shared" si="117"/>
        <v>4.0323894274843601</v>
      </c>
      <c r="J57" s="190">
        <f t="shared" si="117"/>
        <v>4.0323894274843601</v>
      </c>
      <c r="K57" s="190">
        <f t="shared" si="117"/>
        <v>17.733316115164396</v>
      </c>
      <c r="L57" s="190">
        <f t="shared" si="117"/>
        <v>17.733316115164396</v>
      </c>
      <c r="M57" s="190">
        <f t="shared" si="117"/>
        <v>46.846584301426475</v>
      </c>
      <c r="N57" s="190">
        <f t="shared" si="117"/>
        <v>46.846584301426475</v>
      </c>
      <c r="O57" s="190">
        <f t="shared" si="117"/>
        <v>136.25371307098638</v>
      </c>
      <c r="P57" s="190">
        <f t="shared" si="117"/>
        <v>136.25371307098638</v>
      </c>
      <c r="Q57" s="190">
        <f t="shared" si="117"/>
        <v>165.32796652685877</v>
      </c>
      <c r="R57" s="190">
        <f t="shared" si="117"/>
        <v>165.32796652685877</v>
      </c>
      <c r="S57" s="190">
        <f t="shared" si="117"/>
        <v>0</v>
      </c>
      <c r="T57" s="190">
        <f t="shared" si="117"/>
        <v>699.10496020744301</v>
      </c>
      <c r="U57" s="190">
        <f t="shared" si="117"/>
        <v>699.10496020744301</v>
      </c>
      <c r="V57" s="190">
        <f t="shared" si="117"/>
        <v>0</v>
      </c>
      <c r="W57" s="190">
        <f t="shared" si="117"/>
        <v>1714.6307185136666</v>
      </c>
      <c r="X57" s="190">
        <f t="shared" si="117"/>
        <v>1714.6307185136666</v>
      </c>
      <c r="Y57" s="190">
        <f t="shared" si="117"/>
        <v>0</v>
      </c>
      <c r="Z57" s="190">
        <f t="shared" si="117"/>
        <v>4134.3368957586654</v>
      </c>
      <c r="AA57" s="190">
        <f t="shared" si="117"/>
        <v>4134.3368957586654</v>
      </c>
      <c r="AB57" s="190">
        <f t="shared" si="117"/>
        <v>0</v>
      </c>
      <c r="AC57" s="190">
        <f t="shared" si="117"/>
        <v>187.93480560304323</v>
      </c>
      <c r="AD57" s="190">
        <f t="shared" si="117"/>
        <v>187.93480560304323</v>
      </c>
      <c r="AE57" s="190">
        <f t="shared" si="117"/>
        <v>0</v>
      </c>
      <c r="AF57" s="190">
        <f t="shared" si="117"/>
        <v>775.17033884969396</v>
      </c>
      <c r="AG57" s="190">
        <f t="shared" si="117"/>
        <v>775.17033884969396</v>
      </c>
      <c r="AH57" s="190">
        <f t="shared" si="117"/>
        <v>0</v>
      </c>
      <c r="AI57" s="190">
        <f t="shared" si="117"/>
        <v>1831.0034835102363</v>
      </c>
      <c r="AJ57" s="190">
        <f t="shared" si="117"/>
        <v>1831.0034835102363</v>
      </c>
      <c r="AK57" s="190">
        <f t="shared" si="117"/>
        <v>0</v>
      </c>
      <c r="AL57" s="190">
        <f t="shared" si="117"/>
        <v>4195.6797578807063</v>
      </c>
      <c r="AM57" s="190">
        <f t="shared" si="117"/>
        <v>4195.6797578807063</v>
      </c>
      <c r="AN57" s="190">
        <f t="shared" si="117"/>
        <v>0</v>
      </c>
      <c r="AP57">
        <v>0.5</v>
      </c>
      <c r="AQ57">
        <v>5</v>
      </c>
    </row>
    <row r="58" spans="1:54" x14ac:dyDescent="0.2">
      <c r="A58" s="185" t="s">
        <v>53</v>
      </c>
      <c r="B58" s="163">
        <v>62.5</v>
      </c>
      <c r="C58" s="166" t="s">
        <v>170</v>
      </c>
      <c r="D58" s="163" t="s">
        <v>193</v>
      </c>
      <c r="E58" s="188"/>
      <c r="F58" s="190">
        <f t="shared" si="108"/>
        <v>724.4</v>
      </c>
      <c r="G58" s="190">
        <f t="shared" ref="G58:AN58" si="118">G100+G143+G186+G229+G272</f>
        <v>0</v>
      </c>
      <c r="H58" s="190">
        <f t="shared" si="118"/>
        <v>0</v>
      </c>
      <c r="I58" s="190">
        <f t="shared" si="118"/>
        <v>5.6397463803059029</v>
      </c>
      <c r="J58" s="190">
        <f t="shared" si="118"/>
        <v>5.6397463803059029</v>
      </c>
      <c r="K58" s="190">
        <f t="shared" si="118"/>
        <v>24.702533848984167</v>
      </c>
      <c r="L58" s="190">
        <f t="shared" si="118"/>
        <v>24.702533848984167</v>
      </c>
      <c r="M58" s="190">
        <f t="shared" si="118"/>
        <v>64.693160649610945</v>
      </c>
      <c r="N58" s="190">
        <f t="shared" si="118"/>
        <v>64.693160649610945</v>
      </c>
      <c r="O58" s="190">
        <f t="shared" si="118"/>
        <v>182.96811836125246</v>
      </c>
      <c r="P58" s="190">
        <f t="shared" si="118"/>
        <v>182.96811836125246</v>
      </c>
      <c r="Q58" s="190">
        <f t="shared" si="118"/>
        <v>208.67061607131839</v>
      </c>
      <c r="R58" s="190">
        <f t="shared" si="118"/>
        <v>208.67061607131839</v>
      </c>
      <c r="S58" s="190">
        <f t="shared" si="118"/>
        <v>0</v>
      </c>
      <c r="T58" s="190">
        <f t="shared" si="118"/>
        <v>875.12440086769107</v>
      </c>
      <c r="U58" s="190">
        <f t="shared" si="118"/>
        <v>875.12440086769107</v>
      </c>
      <c r="V58" s="190">
        <f t="shared" si="118"/>
        <v>0</v>
      </c>
      <c r="W58" s="190">
        <f t="shared" si="118"/>
        <v>2110.3921098532646</v>
      </c>
      <c r="X58" s="190">
        <f t="shared" si="118"/>
        <v>2110.3921098532646</v>
      </c>
      <c r="Y58" s="190">
        <f t="shared" si="118"/>
        <v>0</v>
      </c>
      <c r="Z58" s="190">
        <f t="shared" si="118"/>
        <v>4843.9624033640948</v>
      </c>
      <c r="AA58" s="190">
        <f t="shared" si="118"/>
        <v>4843.9624033640948</v>
      </c>
      <c r="AB58" s="190">
        <f t="shared" si="118"/>
        <v>0</v>
      </c>
      <c r="AC58" s="190">
        <f t="shared" si="118"/>
        <v>208.58267172420545</v>
      </c>
      <c r="AD58" s="190">
        <f t="shared" si="118"/>
        <v>208.58267172420545</v>
      </c>
      <c r="AE58" s="190">
        <f t="shared" si="118"/>
        <v>0</v>
      </c>
      <c r="AF58" s="190">
        <f t="shared" si="118"/>
        <v>857.17796119022614</v>
      </c>
      <c r="AG58" s="190">
        <f t="shared" si="118"/>
        <v>857.17796119022614</v>
      </c>
      <c r="AH58" s="190">
        <f t="shared" si="118"/>
        <v>0</v>
      </c>
      <c r="AI58" s="190">
        <f t="shared" si="118"/>
        <v>2009.4979498184384</v>
      </c>
      <c r="AJ58" s="190">
        <f t="shared" si="118"/>
        <v>2009.4979498184384</v>
      </c>
      <c r="AK58" s="190">
        <f t="shared" si="118"/>
        <v>0</v>
      </c>
      <c r="AL58" s="190">
        <f t="shared" si="118"/>
        <v>4503.8560193332851</v>
      </c>
      <c r="AM58" s="190">
        <f t="shared" si="118"/>
        <v>4503.8560193332851</v>
      </c>
      <c r="AN58" s="190">
        <f t="shared" si="118"/>
        <v>0</v>
      </c>
      <c r="AP58">
        <v>0.5</v>
      </c>
      <c r="AQ58">
        <v>5</v>
      </c>
    </row>
    <row r="59" spans="1:54" x14ac:dyDescent="0.2">
      <c r="A59" s="185" t="s">
        <v>54</v>
      </c>
      <c r="B59" s="163">
        <v>67.5</v>
      </c>
      <c r="C59" s="166" t="s">
        <v>170</v>
      </c>
      <c r="D59" s="163" t="s">
        <v>193</v>
      </c>
      <c r="E59" s="188"/>
      <c r="F59" s="190">
        <f t="shared" si="108"/>
        <v>655.4</v>
      </c>
      <c r="G59" s="190">
        <f t="shared" ref="G59:AN59" si="119">G101+G144+G187+G230+G273</f>
        <v>0</v>
      </c>
      <c r="H59" s="190">
        <f t="shared" si="119"/>
        <v>0</v>
      </c>
      <c r="I59" s="190">
        <f t="shared" si="119"/>
        <v>8.3668051620128434</v>
      </c>
      <c r="J59" s="190">
        <f t="shared" si="119"/>
        <v>8.3668051620128434</v>
      </c>
      <c r="K59" s="190">
        <f t="shared" si="119"/>
        <v>36.323439052149389</v>
      </c>
      <c r="L59" s="190">
        <f t="shared" si="119"/>
        <v>36.323439052149389</v>
      </c>
      <c r="M59" s="190">
        <f t="shared" si="119"/>
        <v>93.334270315329249</v>
      </c>
      <c r="N59" s="190">
        <f t="shared" si="119"/>
        <v>93.334270315329249</v>
      </c>
      <c r="O59" s="190">
        <f t="shared" si="119"/>
        <v>248.63987642201789</v>
      </c>
      <c r="P59" s="190">
        <f t="shared" si="119"/>
        <v>248.63987642201789</v>
      </c>
      <c r="Q59" s="190">
        <f t="shared" si="119"/>
        <v>259.37096002239815</v>
      </c>
      <c r="R59" s="190">
        <f t="shared" si="119"/>
        <v>259.37096002239815</v>
      </c>
      <c r="S59" s="190">
        <f t="shared" si="119"/>
        <v>0</v>
      </c>
      <c r="T59" s="190">
        <f t="shared" si="119"/>
        <v>1069.1336624441728</v>
      </c>
      <c r="U59" s="190">
        <f t="shared" si="119"/>
        <v>1069.1336624441728</v>
      </c>
      <c r="V59" s="190">
        <f t="shared" si="119"/>
        <v>0</v>
      </c>
      <c r="W59" s="190">
        <f t="shared" si="119"/>
        <v>2488.9611154966096</v>
      </c>
      <c r="X59" s="190">
        <f t="shared" si="119"/>
        <v>2488.9611154966096</v>
      </c>
      <c r="Y59" s="190">
        <f t="shared" si="119"/>
        <v>0</v>
      </c>
      <c r="Z59" s="190">
        <f t="shared" si="119"/>
        <v>5163.0302864195364</v>
      </c>
      <c r="AA59" s="190">
        <f t="shared" si="119"/>
        <v>5163.0302864195364</v>
      </c>
      <c r="AB59" s="190">
        <f t="shared" si="119"/>
        <v>0</v>
      </c>
      <c r="AC59" s="190">
        <f t="shared" si="119"/>
        <v>219.39672155846191</v>
      </c>
      <c r="AD59" s="190">
        <f t="shared" si="119"/>
        <v>219.39672155846191</v>
      </c>
      <c r="AE59" s="190">
        <f t="shared" si="119"/>
        <v>0</v>
      </c>
      <c r="AF59" s="190">
        <f t="shared" si="119"/>
        <v>894.27350425721431</v>
      </c>
      <c r="AG59" s="190">
        <f t="shared" si="119"/>
        <v>894.27350425721431</v>
      </c>
      <c r="AH59" s="190">
        <f t="shared" si="119"/>
        <v>0</v>
      </c>
      <c r="AI59" s="190">
        <f t="shared" si="119"/>
        <v>2061.8667529903505</v>
      </c>
      <c r="AJ59" s="190">
        <f t="shared" si="119"/>
        <v>2061.8667529903505</v>
      </c>
      <c r="AK59" s="190">
        <f t="shared" si="119"/>
        <v>0</v>
      </c>
      <c r="AL59" s="190">
        <f t="shared" si="119"/>
        <v>4406.759683690183</v>
      </c>
      <c r="AM59" s="190">
        <f t="shared" si="119"/>
        <v>4406.759683690183</v>
      </c>
      <c r="AN59" s="190">
        <f t="shared" si="119"/>
        <v>0</v>
      </c>
      <c r="AP59">
        <v>0.5</v>
      </c>
      <c r="AQ59">
        <v>5</v>
      </c>
    </row>
    <row r="60" spans="1:54" x14ac:dyDescent="0.2">
      <c r="A60" s="185" t="s">
        <v>55</v>
      </c>
      <c r="B60" s="163">
        <v>72.5</v>
      </c>
      <c r="C60" s="166" t="s">
        <v>170</v>
      </c>
      <c r="D60" s="163" t="s">
        <v>193</v>
      </c>
      <c r="E60" s="188"/>
      <c r="F60" s="190">
        <f t="shared" si="108"/>
        <v>505.2</v>
      </c>
      <c r="G60" s="190">
        <f t="shared" si="108"/>
        <v>0</v>
      </c>
      <c r="H60" s="190">
        <f t="shared" si="108"/>
        <v>0</v>
      </c>
      <c r="I60" s="190">
        <f t="shared" si="108"/>
        <v>8.9330838548315992</v>
      </c>
      <c r="J60" s="190">
        <f t="shared" si="108"/>
        <v>8.9330838548315992</v>
      </c>
      <c r="K60" s="190">
        <f t="shared" si="108"/>
        <v>38.440626383962112</v>
      </c>
      <c r="L60" s="190">
        <f t="shared" si="108"/>
        <v>38.440626383962112</v>
      </c>
      <c r="M60" s="190">
        <f t="shared" si="108"/>
        <v>96.942445795652617</v>
      </c>
      <c r="N60" s="190">
        <f t="shared" si="108"/>
        <v>96.942445795652617</v>
      </c>
      <c r="O60" s="190">
        <f t="shared" si="108"/>
        <v>244.0114327358026</v>
      </c>
      <c r="P60" s="190">
        <f t="shared" si="108"/>
        <v>244.0114327358026</v>
      </c>
      <c r="Q60" s="190">
        <f t="shared" si="108"/>
        <v>241.19326408045316</v>
      </c>
      <c r="R60" s="190">
        <f t="shared" si="108"/>
        <v>241.19326408045316</v>
      </c>
      <c r="S60" s="190">
        <f t="shared" si="108"/>
        <v>0</v>
      </c>
      <c r="T60" s="190">
        <f t="shared" si="108"/>
        <v>977.96509063985445</v>
      </c>
      <c r="U60" s="190">
        <f t="shared" si="108"/>
        <v>977.96509063985445</v>
      </c>
      <c r="V60" s="190">
        <f t="shared" ref="V60:AN60" si="120">V102+V145+V188+V231+V274</f>
        <v>0</v>
      </c>
      <c r="W60" s="190">
        <f t="shared" si="120"/>
        <v>2201.827208355226</v>
      </c>
      <c r="X60" s="190">
        <f t="shared" si="120"/>
        <v>2201.827208355226</v>
      </c>
      <c r="Y60" s="190">
        <f t="shared" si="120"/>
        <v>0</v>
      </c>
      <c r="Z60" s="190">
        <f t="shared" si="120"/>
        <v>4161.2153158505562</v>
      </c>
      <c r="AA60" s="190">
        <f t="shared" si="120"/>
        <v>4161.2153158505562</v>
      </c>
      <c r="AB60" s="190">
        <f t="shared" si="120"/>
        <v>0</v>
      </c>
      <c r="AC60" s="190">
        <f t="shared" si="120"/>
        <v>186.75921349338248</v>
      </c>
      <c r="AD60" s="190">
        <f t="shared" si="120"/>
        <v>186.75921349338248</v>
      </c>
      <c r="AE60" s="190">
        <f t="shared" si="120"/>
        <v>0</v>
      </c>
      <c r="AF60" s="190">
        <f t="shared" si="120"/>
        <v>755.08984125139546</v>
      </c>
      <c r="AG60" s="190">
        <f t="shared" si="120"/>
        <v>755.08984125139546</v>
      </c>
      <c r="AH60" s="190">
        <f t="shared" si="120"/>
        <v>0</v>
      </c>
      <c r="AI60" s="190">
        <f t="shared" si="120"/>
        <v>1712.809459500199</v>
      </c>
      <c r="AJ60" s="190">
        <f t="shared" si="120"/>
        <v>1712.809459500199</v>
      </c>
      <c r="AK60" s="190">
        <f t="shared" si="120"/>
        <v>0</v>
      </c>
      <c r="AL60" s="190">
        <f t="shared" si="120"/>
        <v>3500.8336243259628</v>
      </c>
      <c r="AM60" s="190">
        <f t="shared" si="120"/>
        <v>3500.8336243259628</v>
      </c>
      <c r="AN60" s="190">
        <f t="shared" si="120"/>
        <v>0</v>
      </c>
      <c r="AP60">
        <v>0.5</v>
      </c>
      <c r="AQ60">
        <v>5</v>
      </c>
    </row>
    <row r="61" spans="1:54" x14ac:dyDescent="0.2">
      <c r="A61" s="185" t="s">
        <v>56</v>
      </c>
      <c r="B61" s="163">
        <v>77.5</v>
      </c>
      <c r="C61" s="166" t="s">
        <v>170</v>
      </c>
      <c r="D61" s="163" t="s">
        <v>193</v>
      </c>
      <c r="E61" s="188"/>
      <c r="F61" s="190">
        <f t="shared" si="108"/>
        <v>394.8</v>
      </c>
      <c r="G61" s="190">
        <f t="shared" si="108"/>
        <v>0</v>
      </c>
      <c r="H61" s="190">
        <f t="shared" si="108"/>
        <v>0</v>
      </c>
      <c r="I61" s="190">
        <f t="shared" si="108"/>
        <v>11.389652503074414</v>
      </c>
      <c r="J61" s="190">
        <f t="shared" si="108"/>
        <v>11.389652503074414</v>
      </c>
      <c r="K61" s="190">
        <f t="shared" si="108"/>
        <v>48.045269053118624</v>
      </c>
      <c r="L61" s="190">
        <f t="shared" si="108"/>
        <v>48.045269053118624</v>
      </c>
      <c r="M61" s="190">
        <f t="shared" si="108"/>
        <v>116.24838310242011</v>
      </c>
      <c r="N61" s="190">
        <f t="shared" si="108"/>
        <v>116.24838310242011</v>
      </c>
      <c r="O61" s="190">
        <f t="shared" si="108"/>
        <v>259.97601040786122</v>
      </c>
      <c r="P61" s="190">
        <f t="shared" si="108"/>
        <v>259.97601040786122</v>
      </c>
      <c r="Q61" s="190">
        <f t="shared" si="108"/>
        <v>239.18270256456265</v>
      </c>
      <c r="R61" s="190">
        <f t="shared" si="108"/>
        <v>239.18270256456265</v>
      </c>
      <c r="S61" s="190">
        <f t="shared" si="108"/>
        <v>0</v>
      </c>
      <c r="T61" s="190">
        <f t="shared" si="108"/>
        <v>934.83140154536568</v>
      </c>
      <c r="U61" s="190">
        <f t="shared" si="108"/>
        <v>934.83140154536568</v>
      </c>
      <c r="V61" s="190">
        <f t="shared" ref="V61:AN61" si="121">V103+V146+V189+V232+V275</f>
        <v>0</v>
      </c>
      <c r="W61" s="190">
        <f t="shared" si="121"/>
        <v>1954.8268465704275</v>
      </c>
      <c r="X61" s="190">
        <f t="shared" si="121"/>
        <v>1954.8268465704275</v>
      </c>
      <c r="Y61" s="190">
        <f t="shared" si="121"/>
        <v>0</v>
      </c>
      <c r="Z61" s="190">
        <f t="shared" si="121"/>
        <v>3040.975990425035</v>
      </c>
      <c r="AA61" s="190">
        <f t="shared" si="121"/>
        <v>3040.975990425035</v>
      </c>
      <c r="AB61" s="190">
        <f t="shared" si="121"/>
        <v>0</v>
      </c>
      <c r="AC61" s="190">
        <f t="shared" si="121"/>
        <v>169.61287120850145</v>
      </c>
      <c r="AD61" s="190">
        <f t="shared" si="121"/>
        <v>169.61287120850145</v>
      </c>
      <c r="AE61" s="190">
        <f t="shared" si="121"/>
        <v>0</v>
      </c>
      <c r="AF61" s="190">
        <f t="shared" si="121"/>
        <v>673.28192981058805</v>
      </c>
      <c r="AG61" s="190">
        <f t="shared" si="121"/>
        <v>673.28192981058805</v>
      </c>
      <c r="AH61" s="190">
        <f t="shared" si="121"/>
        <v>0</v>
      </c>
      <c r="AI61" s="190">
        <f t="shared" si="121"/>
        <v>1472.928141727512</v>
      </c>
      <c r="AJ61" s="190">
        <f t="shared" si="121"/>
        <v>1472.928141727512</v>
      </c>
      <c r="AK61" s="190">
        <f t="shared" si="121"/>
        <v>0</v>
      </c>
      <c r="AL61" s="190">
        <f t="shared" si="121"/>
        <v>2743.519245236213</v>
      </c>
      <c r="AM61" s="190">
        <f t="shared" si="121"/>
        <v>2743.519245236213</v>
      </c>
      <c r="AN61" s="190">
        <f t="shared" si="121"/>
        <v>0</v>
      </c>
      <c r="AP61">
        <v>0.5</v>
      </c>
      <c r="AQ61">
        <v>5</v>
      </c>
    </row>
    <row r="62" spans="1:54" x14ac:dyDescent="0.2">
      <c r="A62" s="185" t="s">
        <v>57</v>
      </c>
      <c r="B62" s="163">
        <v>82.5</v>
      </c>
      <c r="C62" s="166" t="s">
        <v>170</v>
      </c>
      <c r="D62" s="163" t="s">
        <v>193</v>
      </c>
      <c r="E62" s="188"/>
      <c r="F62" s="190">
        <f t="shared" si="108"/>
        <v>292.19999999999993</v>
      </c>
      <c r="G62" s="190">
        <f t="shared" si="108"/>
        <v>0</v>
      </c>
      <c r="H62" s="190">
        <f t="shared" si="108"/>
        <v>0</v>
      </c>
      <c r="I62" s="190">
        <f t="shared" si="108"/>
        <v>11.654114770194115</v>
      </c>
      <c r="J62" s="190">
        <f t="shared" si="108"/>
        <v>11.654114770194115</v>
      </c>
      <c r="K62" s="190">
        <f t="shared" si="108"/>
        <v>48.203721170423194</v>
      </c>
      <c r="L62" s="190">
        <f t="shared" si="108"/>
        <v>48.203721170423194</v>
      </c>
      <c r="M62" s="190">
        <f t="shared" si="108"/>
        <v>112.07967258154278</v>
      </c>
      <c r="N62" s="190">
        <f t="shared" si="108"/>
        <v>112.07967258154278</v>
      </c>
      <c r="O62" s="190">
        <f t="shared" si="108"/>
        <v>225.88892866439951</v>
      </c>
      <c r="P62" s="190">
        <f t="shared" si="108"/>
        <v>225.88892866439951</v>
      </c>
      <c r="Q62" s="190">
        <f t="shared" si="108"/>
        <v>198.11995109329996</v>
      </c>
      <c r="R62" s="190">
        <f t="shared" si="108"/>
        <v>198.11995109329996</v>
      </c>
      <c r="S62" s="190">
        <f t="shared" si="108"/>
        <v>0</v>
      </c>
      <c r="T62" s="190">
        <f t="shared" si="108"/>
        <v>745.88735456179836</v>
      </c>
      <c r="U62" s="190">
        <f t="shared" si="108"/>
        <v>745.88735456179836</v>
      </c>
      <c r="V62" s="190">
        <f t="shared" ref="V62:AN62" si="122">V104+V147+V190+V233+V276</f>
        <v>0</v>
      </c>
      <c r="W62" s="190">
        <f t="shared" si="122"/>
        <v>1447.8949953761148</v>
      </c>
      <c r="X62" s="190">
        <f t="shared" si="122"/>
        <v>1447.8949953761148</v>
      </c>
      <c r="Y62" s="190">
        <f t="shared" si="122"/>
        <v>0</v>
      </c>
      <c r="Z62" s="190">
        <f t="shared" si="122"/>
        <v>1878.4690887231159</v>
      </c>
      <c r="AA62" s="190">
        <f t="shared" si="122"/>
        <v>1878.4690887231159</v>
      </c>
      <c r="AB62" s="190">
        <f t="shared" si="122"/>
        <v>0</v>
      </c>
      <c r="AC62" s="190">
        <f t="shared" si="122"/>
        <v>138.67406116113656</v>
      </c>
      <c r="AD62" s="190">
        <f t="shared" si="122"/>
        <v>138.67406116113656</v>
      </c>
      <c r="AE62" s="190">
        <f t="shared" si="122"/>
        <v>0</v>
      </c>
      <c r="AF62" s="190">
        <f t="shared" si="122"/>
        <v>540.57756952231114</v>
      </c>
      <c r="AG62" s="190">
        <f t="shared" si="122"/>
        <v>540.57756952231114</v>
      </c>
      <c r="AH62" s="190">
        <f t="shared" si="122"/>
        <v>0</v>
      </c>
      <c r="AI62" s="190">
        <f t="shared" si="122"/>
        <v>1142.2051505009019</v>
      </c>
      <c r="AJ62" s="190">
        <f t="shared" si="122"/>
        <v>1142.2051505009019</v>
      </c>
      <c r="AK62" s="190">
        <f t="shared" si="122"/>
        <v>0</v>
      </c>
      <c r="AL62" s="190">
        <f t="shared" si="122"/>
        <v>1961.9962959735933</v>
      </c>
      <c r="AM62" s="190">
        <f t="shared" si="122"/>
        <v>1961.9962959735933</v>
      </c>
      <c r="AN62" s="190">
        <f t="shared" si="122"/>
        <v>0</v>
      </c>
      <c r="AP62">
        <v>0.5</v>
      </c>
      <c r="AQ62">
        <v>5</v>
      </c>
    </row>
    <row r="63" spans="1:54" x14ac:dyDescent="0.2">
      <c r="A63" s="217" t="s">
        <v>220</v>
      </c>
      <c r="B63" s="186">
        <v>87.5</v>
      </c>
      <c r="C63" s="166" t="s">
        <v>170</v>
      </c>
      <c r="D63" s="163" t="s">
        <v>193</v>
      </c>
      <c r="E63" s="188"/>
      <c r="F63" s="190">
        <f t="shared" si="108"/>
        <v>194.20000000000002</v>
      </c>
      <c r="G63" s="190">
        <f t="shared" si="108"/>
        <v>0</v>
      </c>
      <c r="H63" s="190">
        <f t="shared" si="108"/>
        <v>0</v>
      </c>
      <c r="I63" s="190">
        <f t="shared" si="108"/>
        <v>12.47985408753015</v>
      </c>
      <c r="J63" s="190">
        <f t="shared" si="108"/>
        <v>12.47985408753015</v>
      </c>
      <c r="K63" s="190">
        <f t="shared" si="108"/>
        <v>49.435195339671708</v>
      </c>
      <c r="L63" s="190">
        <f t="shared" si="108"/>
        <v>49.435195339671708</v>
      </c>
      <c r="M63" s="190">
        <f t="shared" si="108"/>
        <v>105.70527921118185</v>
      </c>
      <c r="N63" s="190">
        <f t="shared" si="108"/>
        <v>105.70527921118185</v>
      </c>
      <c r="O63" s="190">
        <f t="shared" si="108"/>
        <v>176.36524510391149</v>
      </c>
      <c r="P63" s="190">
        <f t="shared" si="108"/>
        <v>176.36524510391149</v>
      </c>
      <c r="Q63" s="190">
        <f t="shared" si="108"/>
        <v>137.27839496283164</v>
      </c>
      <c r="R63" s="190">
        <f t="shared" si="108"/>
        <v>137.27839496283164</v>
      </c>
      <c r="S63" s="190">
        <f t="shared" si="108"/>
        <v>0</v>
      </c>
      <c r="T63" s="190">
        <f t="shared" si="108"/>
        <v>470.13804424065296</v>
      </c>
      <c r="U63" s="190">
        <f t="shared" si="108"/>
        <v>470.13804424065296</v>
      </c>
      <c r="V63" s="190">
        <f t="shared" ref="V63:AN64" si="123">V105+V148+V191+V234+V277</f>
        <v>0</v>
      </c>
      <c r="W63" s="190">
        <f t="shared" si="123"/>
        <v>755.28745668022134</v>
      </c>
      <c r="X63" s="190">
        <f t="shared" si="123"/>
        <v>755.28745668022134</v>
      </c>
      <c r="Y63" s="190">
        <f t="shared" si="123"/>
        <v>0</v>
      </c>
      <c r="Z63" s="190">
        <f t="shared" si="123"/>
        <v>632.35667443412194</v>
      </c>
      <c r="AA63" s="190">
        <f t="shared" si="123"/>
        <v>632.35667443412194</v>
      </c>
      <c r="AB63" s="190">
        <f t="shared" si="123"/>
        <v>0</v>
      </c>
      <c r="AC63" s="190">
        <f t="shared" si="123"/>
        <v>106.70426802151238</v>
      </c>
      <c r="AD63" s="190">
        <f t="shared" si="123"/>
        <v>106.70426802151238</v>
      </c>
      <c r="AE63" s="190">
        <f t="shared" si="123"/>
        <v>0</v>
      </c>
      <c r="AF63" s="190">
        <f t="shared" si="123"/>
        <v>399.65024916462136</v>
      </c>
      <c r="AG63" s="190">
        <f t="shared" si="123"/>
        <v>399.65024916462136</v>
      </c>
      <c r="AH63" s="190">
        <f t="shared" si="123"/>
        <v>0</v>
      </c>
      <c r="AI63" s="190">
        <f t="shared" si="123"/>
        <v>784.78068227533538</v>
      </c>
      <c r="AJ63" s="190">
        <f t="shared" si="123"/>
        <v>784.78068227533538</v>
      </c>
      <c r="AK63" s="190">
        <f t="shared" si="123"/>
        <v>0</v>
      </c>
      <c r="AL63" s="190">
        <f t="shared" si="123"/>
        <v>1165.0034817438907</v>
      </c>
      <c r="AM63" s="190">
        <f t="shared" si="123"/>
        <v>1165.0034817438907</v>
      </c>
      <c r="AN63" s="190">
        <f t="shared" si="123"/>
        <v>0</v>
      </c>
      <c r="AP63" s="44">
        <v>0.5</v>
      </c>
      <c r="AQ63" s="134" t="e">
        <f>2/#REF!</f>
        <v>#REF!</v>
      </c>
    </row>
    <row r="64" spans="1:54" ht="13.5" thickBot="1" x14ac:dyDescent="0.25">
      <c r="A64" s="218" t="s">
        <v>221</v>
      </c>
      <c r="B64" s="166">
        <v>95</v>
      </c>
      <c r="C64" s="166" t="s">
        <v>170</v>
      </c>
      <c r="D64" s="163" t="s">
        <v>193</v>
      </c>
      <c r="E64" s="188"/>
      <c r="F64" s="190">
        <f t="shared" si="108"/>
        <v>123</v>
      </c>
      <c r="G64" s="190">
        <f t="shared" si="108"/>
        <v>0</v>
      </c>
      <c r="H64" s="190">
        <f t="shared" si="108"/>
        <v>0</v>
      </c>
      <c r="I64" s="190">
        <f t="shared" si="108"/>
        <v>13.674753068138422</v>
      </c>
      <c r="J64" s="190">
        <f t="shared" si="108"/>
        <v>13.674753068138422</v>
      </c>
      <c r="K64" s="190">
        <f t="shared" si="108"/>
        <v>49.800154667663001</v>
      </c>
      <c r="L64" s="190">
        <f t="shared" si="108"/>
        <v>49.800154667663001</v>
      </c>
      <c r="M64" s="190">
        <f t="shared" si="108"/>
        <v>91.920510106844844</v>
      </c>
      <c r="N64" s="190">
        <f t="shared" si="108"/>
        <v>91.920510106844844</v>
      </c>
      <c r="O64" s="190">
        <f t="shared" si="108"/>
        <v>120.9011384475356</v>
      </c>
      <c r="P64" s="190">
        <f t="shared" si="108"/>
        <v>120.9011384475356</v>
      </c>
      <c r="Q64" s="190">
        <f t="shared" si="108"/>
        <v>54.699012272553688</v>
      </c>
      <c r="R64" s="190">
        <f t="shared" si="108"/>
        <v>54.699012272553688</v>
      </c>
      <c r="S64" s="190">
        <f t="shared" si="108"/>
        <v>0</v>
      </c>
      <c r="T64" s="190">
        <f t="shared" si="108"/>
        <v>128.66549477613847</v>
      </c>
      <c r="U64" s="190">
        <f t="shared" si="108"/>
        <v>128.66549477613847</v>
      </c>
      <c r="V64" s="190">
        <f t="shared" si="123"/>
        <v>0</v>
      </c>
      <c r="W64" s="190">
        <f t="shared" si="123"/>
        <v>53.599403226147913</v>
      </c>
      <c r="X64" s="190">
        <f t="shared" si="123"/>
        <v>53.599403226147913</v>
      </c>
      <c r="Y64" s="190">
        <f t="shared" si="123"/>
        <v>0</v>
      </c>
      <c r="Z64" s="190">
        <f t="shared" si="123"/>
        <v>-176.90816421514469</v>
      </c>
      <c r="AA64" s="190">
        <f t="shared" si="123"/>
        <v>-176.90816421514469</v>
      </c>
      <c r="AB64" s="190">
        <f t="shared" si="123"/>
        <v>0</v>
      </c>
      <c r="AC64" s="190">
        <f t="shared" si="123"/>
        <v>80.472726408890694</v>
      </c>
      <c r="AD64" s="190">
        <f t="shared" si="123"/>
        <v>80.472726408890694</v>
      </c>
      <c r="AE64" s="190">
        <f t="shared" si="123"/>
        <v>0</v>
      </c>
      <c r="AF64" s="190">
        <f t="shared" si="123"/>
        <v>278.92864378298174</v>
      </c>
      <c r="AG64" s="190">
        <f t="shared" si="123"/>
        <v>278.92864378298174</v>
      </c>
      <c r="AH64" s="190">
        <f t="shared" si="123"/>
        <v>0</v>
      </c>
      <c r="AI64" s="190">
        <f t="shared" si="123"/>
        <v>481.97728594551484</v>
      </c>
      <c r="AJ64" s="190">
        <f t="shared" si="123"/>
        <v>481.97728594551484</v>
      </c>
      <c r="AK64" s="190">
        <f t="shared" si="123"/>
        <v>0</v>
      </c>
      <c r="AL64" s="190">
        <f t="shared" si="123"/>
        <v>596.94715888398275</v>
      </c>
      <c r="AM64" s="190">
        <f t="shared" si="123"/>
        <v>596.94715888398275</v>
      </c>
      <c r="AN64" s="190">
        <f t="shared" si="123"/>
        <v>0</v>
      </c>
      <c r="AP64" s="160"/>
      <c r="AQ64" s="168"/>
    </row>
    <row r="65" spans="1:43" s="45" customFormat="1" ht="13.5" thickBot="1" x14ac:dyDescent="0.25">
      <c r="A65" s="30" t="s">
        <v>59</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row>
    <row r="66" spans="1:43" x14ac:dyDescent="0.2">
      <c r="A66" s="185" t="s">
        <v>21</v>
      </c>
      <c r="B66" s="163">
        <v>0.5</v>
      </c>
      <c r="C66" s="163" t="s">
        <v>166</v>
      </c>
      <c r="D66" s="163">
        <v>1</v>
      </c>
      <c r="F66" s="187">
        <f>HLOOKUP('III Tool Overview'!$H$7,LookUpData_Pop!$B$1:$AV$269,LookUpData_Pop!BB67,FALSE)/5</f>
        <v>0</v>
      </c>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P66">
        <v>0.1</v>
      </c>
      <c r="AQ66">
        <v>1</v>
      </c>
    </row>
    <row r="67" spans="1:43" x14ac:dyDescent="0.2">
      <c r="A67" s="185" t="s">
        <v>22</v>
      </c>
      <c r="B67" s="163">
        <v>2.5</v>
      </c>
      <c r="C67" s="163" t="s">
        <v>166</v>
      </c>
      <c r="D67" s="163">
        <v>1</v>
      </c>
      <c r="F67" s="187">
        <f>HLOOKUP('III Tool Overview'!$H$7,LookUpData_Pop!$B$1:$AV$269,LookUpData_Pop!BB68,FALSE)/5</f>
        <v>0</v>
      </c>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P67">
        <v>0.5</v>
      </c>
      <c r="AQ67">
        <v>4</v>
      </c>
    </row>
    <row r="68" spans="1:43" x14ac:dyDescent="0.2">
      <c r="A68" s="185" t="s">
        <v>23</v>
      </c>
      <c r="B68" s="163">
        <v>7.5</v>
      </c>
      <c r="C68" s="163" t="s">
        <v>166</v>
      </c>
      <c r="D68" s="163">
        <v>1</v>
      </c>
      <c r="F68" s="187">
        <f>HLOOKUP('III Tool Overview'!$H$7,LookUpData_Pop!$B$1:$AV$269,LookUpData_Pop!BB69,FALSE)/5</f>
        <v>0</v>
      </c>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P68">
        <v>0.5</v>
      </c>
      <c r="AQ68">
        <v>5</v>
      </c>
    </row>
    <row r="69" spans="1:43" x14ac:dyDescent="0.2">
      <c r="A69" s="185" t="s">
        <v>24</v>
      </c>
      <c r="B69" s="163">
        <v>12.5</v>
      </c>
      <c r="C69" s="163" t="s">
        <v>166</v>
      </c>
      <c r="D69" s="166">
        <v>1</v>
      </c>
      <c r="F69" s="187">
        <f>HLOOKUP('III Tool Overview'!$H$7,LookUpData_Pop!$B$1:$AV$269,LookUpData_Pop!BB70,FALSE)/5</f>
        <v>0</v>
      </c>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P69">
        <v>0.5</v>
      </c>
      <c r="AQ69">
        <v>5</v>
      </c>
    </row>
    <row r="70" spans="1:43" x14ac:dyDescent="0.2">
      <c r="A70" s="185" t="s">
        <v>25</v>
      </c>
      <c r="B70" s="163">
        <v>17.5</v>
      </c>
      <c r="C70" s="163" t="s">
        <v>166</v>
      </c>
      <c r="D70" s="166">
        <v>1</v>
      </c>
      <c r="E70" s="188">
        <f>HLOOKUP('III Tool Overview'!$H$7,Prevalence!$B$2:$AV$268,Prevalence!AW66,FALSE)</f>
        <v>0.29271941641373644</v>
      </c>
      <c r="F70" s="187">
        <f>HLOOKUP('III Tool Overview'!$H$7,LookUpData_Pop!$B$1:$AV$269,LookUpData_Pop!BB71,FALSE)/5</f>
        <v>0</v>
      </c>
      <c r="G70" s="176">
        <f>'III Tool Overview'!$H$10/110</f>
        <v>0</v>
      </c>
      <c r="H70" s="222">
        <f>IF('III Tool Overview'!$H$11="Even distribution",Targeting!C68,IF('III Tool Overview'!$H$11="Targeting to Q1",Targeting!D68,IF('III Tool Overview'!$H$11="Targeting to Q1 &amp; Q2",Targeting!E68,IF('III Tool Overview'!$H$11="Proportionate to need",Targeting!F68))))</f>
        <v>0</v>
      </c>
      <c r="I70"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Authority",0,new_ci(2,B70,C70,D70,$C$1,G70,1,F70,E70*F70)))))))</f>
        <v>0</v>
      </c>
      <c r="J7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Authority",0,new_ci(2,B70,C70,D70,$C$1,G70+H70,1,F70,E70*F70)))))))</f>
        <v>0</v>
      </c>
      <c r="K7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Authority",0,new_ci(5,B70,C70,D70,$C$1,G70,1,F70,E70*F70)))))))</f>
        <v>0</v>
      </c>
      <c r="L7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Authority",0,new_ci(5,B70,C70,D70,$C$1,G70+H70,1,F70,E70*F70)))))))</f>
        <v>0</v>
      </c>
      <c r="M7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Authority",0,new_ci(10,B70,C70,D70,$C$1,G70,1,F70,E70*F70)))))))</f>
        <v>0</v>
      </c>
      <c r="N7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Authority",0,new_ci(10,B70,C70,D70,$C$1,G70+H70,1,F70,E70*F70)))))))</f>
        <v>0</v>
      </c>
      <c r="O7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Authority",0,new_ci(20,B70,C70,D70,$C$1,G70,1,F70,E70*F70)))))))</f>
        <v>0</v>
      </c>
      <c r="P7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Authority",0,new_ci(20,B70,C70,D70,$C$1,G70+H70,1,F70,E70*F70)))))))</f>
        <v>0</v>
      </c>
      <c r="Q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Authority",0,new_yll(2,B70,C70,D70,$C$1,G70,1,F70,E70*F70)))))))</f>
        <v>0</v>
      </c>
      <c r="R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Authority",0,new_yll(2,B70,C70,D70,$C$1,G70+H70,1,F70,E70*F70)))))))</f>
        <v>0</v>
      </c>
      <c r="S70" s="190">
        <f t="shared" ref="S70" si="124">Q70-R70</f>
        <v>0</v>
      </c>
      <c r="T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Authority",0,new_yll(5,B70,C70,D70,$C$1,G70,1,F70,E70*F70)))))))</f>
        <v>0</v>
      </c>
      <c r="U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Authority",0,new_yll(5,B70,C70,D70,$C$1,G70+H70,1,F70,E70*F70)))))))</f>
        <v>0</v>
      </c>
      <c r="V70" s="190">
        <f>T70-U70</f>
        <v>0</v>
      </c>
      <c r="W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Authority",0,new_yll(10,B70,C70,D70,$C$1,G70,1,F70,E70*F70)))))))</f>
        <v>0</v>
      </c>
      <c r="X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Authority",0,new_yll(10,B70,C70,D70,$C$1,G70+H70,1,F70,E70*F70)))))))</f>
        <v>0</v>
      </c>
      <c r="Y70" s="190">
        <f>W70-X70</f>
        <v>0</v>
      </c>
      <c r="Z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Authority",0,new_yll(20,B70,C70,D70,$C$1,G70,1,F70,E70*F70)))))))</f>
        <v>0</v>
      </c>
      <c r="AA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Authority",0,new_yll(20,B70,C70,D70,$C$1,G70+H70,1,F70,E70*F70)))))))</f>
        <v>0</v>
      </c>
      <c r="AB70" s="190">
        <f>Z70-AA70</f>
        <v>0</v>
      </c>
      <c r="AC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Authority",0,hosp_count(2,B70,C70,D70,$C$1,G70,1,F70,E70*F70)))))))</f>
        <v>0</v>
      </c>
      <c r="AD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Authority",0,hosp_count(2,B70,C70,D70,$C$1,G70+H70,1,F70,E70*F70)))))))</f>
        <v>0</v>
      </c>
      <c r="AE70" s="189">
        <f>AC70-AD70</f>
        <v>0</v>
      </c>
      <c r="AF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Authority",0,hosp_count(5,B70,C70,D70,$C$1,G70,1,F70,E70*F70)))))))</f>
        <v>0</v>
      </c>
      <c r="AG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Authority",0,hosp_count(5,B70,C70,D70,$C$1,G70+H70,1,F70,E70*F70)))))))</f>
        <v>0</v>
      </c>
      <c r="AH70" s="189">
        <f>AF70-AG70</f>
        <v>0</v>
      </c>
      <c r="AI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Authority",0,hosp_count(10,B70,C70,D70,$C$1,G70,1,F70,E70*F70)))))))</f>
        <v>0</v>
      </c>
      <c r="AJ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Authority",0,hosp_count(10,B70,C70,D70,$C$1,G70+H70,1,F70,E70*F70)))))))</f>
        <v>0</v>
      </c>
      <c r="AK70" s="189">
        <f>AI70-AJ70</f>
        <v>0</v>
      </c>
      <c r="AL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Authority",0,hosp_count(20,B70,C70,D70,$C$1,G70,1,F70,E70*F70)))))))</f>
        <v>0</v>
      </c>
      <c r="AM7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Authority",0,hosp_count(20,B70,C70,D70,$C$1,G70+H70,1,F70,E70*F70)))))))</f>
        <v>0</v>
      </c>
      <c r="AN70" s="189">
        <f>AL70-AM70</f>
        <v>0</v>
      </c>
      <c r="AP70">
        <v>0.5</v>
      </c>
      <c r="AQ70">
        <v>5</v>
      </c>
    </row>
    <row r="71" spans="1:43" x14ac:dyDescent="0.2">
      <c r="A71" s="185" t="s">
        <v>26</v>
      </c>
      <c r="B71" s="163">
        <v>22.5</v>
      </c>
      <c r="C71" s="163" t="s">
        <v>166</v>
      </c>
      <c r="D71" s="166">
        <v>1</v>
      </c>
      <c r="E71" s="188">
        <f>HLOOKUP('III Tool Overview'!$H$7,Prevalence!$B$2:$AV$268,Prevalence!AW67,FALSE)</f>
        <v>0.29271941641373644</v>
      </c>
      <c r="F71" s="187">
        <f>HLOOKUP('III Tool Overview'!$H$7,LookUpData_Pop!$B$1:$AV$269,LookUpData_Pop!BB72,FALSE)/5</f>
        <v>0</v>
      </c>
      <c r="G71" s="176">
        <f>'III Tool Overview'!$H$10/110</f>
        <v>0</v>
      </c>
      <c r="H71" s="222">
        <f>IF('III Tool Overview'!$H$11="Even distribution",Targeting!C69,IF('III Tool Overview'!$H$11="Targeting to Q1",Targeting!D69,IF('III Tool Overview'!$H$11="Targeting to Q1 &amp; Q2",Targeting!E69,IF('III Tool Overview'!$H$11="Proportionate to need",Targeting!F69))))</f>
        <v>0</v>
      </c>
      <c r="I71"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Authority",0,new_ci(2,B71,C71,D71,$C$1,G71,1,F71,E71*F71)))))))</f>
        <v>0</v>
      </c>
      <c r="J7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Authority",0,new_ci(2,B71,C71,D71,$C$1,G71+H71,1,F71,E71*F71)))))))</f>
        <v>0</v>
      </c>
      <c r="K7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Authority",0,new_ci(5,B71,C71,D71,$C$1,G71,1,F71,E71*F71)))))))</f>
        <v>0</v>
      </c>
      <c r="L7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Authority",0,new_ci(5,B71,C71,D71,$C$1,G71+H71,1,F71,E71*F71)))))))</f>
        <v>0</v>
      </c>
      <c r="M7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Authority",0,new_ci(10,B71,C71,D71,$C$1,G71,1,F71,E71*F71)))))))</f>
        <v>0</v>
      </c>
      <c r="N7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Authority",0,new_ci(10,B71,C71,D71,$C$1,G71+H71,1,F71,E71*F71)))))))</f>
        <v>0</v>
      </c>
      <c r="O7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Authority",0,new_ci(20,B71,C71,D71,$C$1,G71,1,F71,E71*F71)))))))</f>
        <v>0</v>
      </c>
      <c r="P7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Authority",0,new_ci(20,B71,C71,D71,$C$1,G71+H71,1,F71,E71*F71)))))))</f>
        <v>0</v>
      </c>
      <c r="Q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Authority",0,new_yll(2,B71,C71,D71,$C$1,G71,1,F71,E71*F71)))))))</f>
        <v>0</v>
      </c>
      <c r="R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Authority",0,new_yll(2,B71,C71,D71,$C$1,G71+H71,1,F71,E71*F71)))))))</f>
        <v>0</v>
      </c>
      <c r="S71" s="190">
        <f t="shared" ref="S71:S85" si="125">Q71-R71</f>
        <v>0</v>
      </c>
      <c r="T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Authority",0,new_yll(5,B71,C71,D71,$C$1,G71,1,F71,E71*F71)))))))</f>
        <v>0</v>
      </c>
      <c r="U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Authority",0,new_yll(5,B71,C71,D71,$C$1,G71+H71,1,F71,E71*F71)))))))</f>
        <v>0</v>
      </c>
      <c r="V71" s="190">
        <f t="shared" ref="V71:V85" si="126">T71-U71</f>
        <v>0</v>
      </c>
      <c r="W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Authority",0,new_yll(10,B71,C71,D71,$C$1,G71,1,F71,E71*F71)))))))</f>
        <v>0</v>
      </c>
      <c r="X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Authority",0,new_yll(10,B71,C71,D71,$C$1,G71+H71,1,F71,E71*F71)))))))</f>
        <v>0</v>
      </c>
      <c r="Y71" s="190">
        <f t="shared" ref="Y71:Y85" si="127">W71-X71</f>
        <v>0</v>
      </c>
      <c r="Z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Authority",0,new_yll(20,B71,C71,D71,$C$1,G71,1,F71,E71*F71)))))))</f>
        <v>0</v>
      </c>
      <c r="AA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Authority",0,new_yll(20,B71,C71,D71,$C$1,G71+H71,1,F71,E71*F71)))))))</f>
        <v>0</v>
      </c>
      <c r="AB71" s="190">
        <f t="shared" ref="AB71:AB85" si="128">Z71-AA71</f>
        <v>0</v>
      </c>
      <c r="AC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Authority",0,hosp_count(2,B71,C71,D71,$C$1,G71,1,F71,E71*F71)))))))</f>
        <v>0</v>
      </c>
      <c r="AD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Authority",0,hosp_count(2,B71,C71,D71,$C$1,G71+H71,1,F71,E71*F71)))))))</f>
        <v>0</v>
      </c>
      <c r="AE71" s="189">
        <f t="shared" ref="AE71:AE85" si="129">AC71-AD71</f>
        <v>0</v>
      </c>
      <c r="AF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Authority",0,hosp_count(5,B71,C71,D71,$C$1,G71,1,F71,E71*F71)))))))</f>
        <v>0</v>
      </c>
      <c r="AG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Authority",0,hosp_count(5,B71,C71,D71,$C$1,G71+H71,1,F71,E71*F71)))))))</f>
        <v>0</v>
      </c>
      <c r="AH71" s="189">
        <f t="shared" ref="AH71:AH85" si="130">AF71-AG71</f>
        <v>0</v>
      </c>
      <c r="AI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Authority",0,hosp_count(10,B71,C71,D71,$C$1,G71,1,F71,E71*F71)))))))</f>
        <v>0</v>
      </c>
      <c r="AJ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Authority",0,hosp_count(10,B71,C71,D71,$C$1,G71+H71,1,F71,E71*F71)))))))</f>
        <v>0</v>
      </c>
      <c r="AK71" s="189">
        <f t="shared" ref="AK71:AK85" si="131">AI71-AJ71</f>
        <v>0</v>
      </c>
      <c r="AL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Authority",0,hosp_count(20,B71,C71,D71,$C$1,G71,1,F71,E71*F71)))))))</f>
        <v>0</v>
      </c>
      <c r="AM7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Authority",0,hosp_count(20,B71,C71,D71,$C$1,G71+H71,1,F71,E71*F71)))))))</f>
        <v>0</v>
      </c>
      <c r="AN71" s="189">
        <f t="shared" ref="AN71:AN85" si="132">AL71-AM71</f>
        <v>0</v>
      </c>
      <c r="AP71">
        <v>0.5</v>
      </c>
      <c r="AQ71">
        <v>5</v>
      </c>
    </row>
    <row r="72" spans="1:43" x14ac:dyDescent="0.2">
      <c r="A72" s="185" t="s">
        <v>27</v>
      </c>
      <c r="B72" s="163">
        <v>27.5</v>
      </c>
      <c r="C72" s="163" t="s">
        <v>166</v>
      </c>
      <c r="D72" s="166">
        <v>1</v>
      </c>
      <c r="E72" s="188">
        <f>HLOOKUP('III Tool Overview'!$H$7,Prevalence!$B$2:$AV$268,Prevalence!AW68,FALSE)</f>
        <v>0.265637132755635</v>
      </c>
      <c r="F72" s="187">
        <f>HLOOKUP('III Tool Overview'!$H$7,LookUpData_Pop!$B$1:$AV$269,LookUpData_Pop!BB73,FALSE)/5</f>
        <v>0</v>
      </c>
      <c r="G72" s="176">
        <f>'III Tool Overview'!$H$10/110</f>
        <v>0</v>
      </c>
      <c r="H72" s="222">
        <f>IF('III Tool Overview'!$H$11="Even distribution",Targeting!C70,IF('III Tool Overview'!$H$11="Targeting to Q1",Targeting!D70,IF('III Tool Overview'!$H$11="Targeting to Q1 &amp; Q2",Targeting!E70,IF('III Tool Overview'!$H$11="Proportionate to need",Targeting!F70))))</f>
        <v>0</v>
      </c>
      <c r="I72"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Authority",0,new_ci(2,B72,C72,D72,$C$1,G72,1,F72,E72*F72)))))))</f>
        <v>0</v>
      </c>
      <c r="J7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Authority",0,new_ci(2,B72,C72,D72,$C$1,G72+H72,1,F72,E72*F72)))))))</f>
        <v>0</v>
      </c>
      <c r="K7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Authority",0,new_ci(5,B72,C72,D72,$C$1,G72,1,F72,E72*F72)))))))</f>
        <v>0</v>
      </c>
      <c r="L7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Authority",0,new_ci(5,B72,C72,D72,$C$1,G72+H72,1,F72,E72*F72)))))))</f>
        <v>0</v>
      </c>
      <c r="M7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Authority",0,new_ci(10,B72,C72,D72,$C$1,G72,1,F72,E72*F72)))))))</f>
        <v>0</v>
      </c>
      <c r="N7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Authority",0,new_ci(10,B72,C72,D72,$C$1,G72+H72,1,F72,E72*F72)))))))</f>
        <v>0</v>
      </c>
      <c r="O7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Authority",0,new_ci(20,B72,C72,D72,$C$1,G72,1,F72,E72*F72)))))))</f>
        <v>0</v>
      </c>
      <c r="P7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Authority",0,new_ci(20,B72,C72,D72,$C$1,G72+H72,1,F72,E72*F72)))))))</f>
        <v>0</v>
      </c>
      <c r="Q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Authority",0,new_yll(2,B72,C72,D72,$C$1,G72,1,F72,E72*F72)))))))</f>
        <v>0</v>
      </c>
      <c r="R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Authority",0,new_yll(2,B72,C72,D72,$C$1,G72+H72,1,F72,E72*F72)))))))</f>
        <v>0</v>
      </c>
      <c r="S72" s="190">
        <f t="shared" si="125"/>
        <v>0</v>
      </c>
      <c r="T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Authority",0,new_yll(5,B72,C72,D72,$C$1,G72,1,F72,E72*F72)))))))</f>
        <v>0</v>
      </c>
      <c r="U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Authority",0,new_yll(5,B72,C72,D72,$C$1,G72+H72,1,F72,E72*F72)))))))</f>
        <v>0</v>
      </c>
      <c r="V72" s="190">
        <f t="shared" si="126"/>
        <v>0</v>
      </c>
      <c r="W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Authority",0,new_yll(10,B72,C72,D72,$C$1,G72,1,F72,E72*F72)))))))</f>
        <v>0</v>
      </c>
      <c r="X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Authority",0,new_yll(10,B72,C72,D72,$C$1,G72+H72,1,F72,E72*F72)))))))</f>
        <v>0</v>
      </c>
      <c r="Y72" s="190">
        <f t="shared" si="127"/>
        <v>0</v>
      </c>
      <c r="Z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Authority",0,new_yll(20,B72,C72,D72,$C$1,G72,1,F72,E72*F72)))))))</f>
        <v>0</v>
      </c>
      <c r="AA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Authority",0,new_yll(20,B72,C72,D72,$C$1,G72+H72,1,F72,E72*F72)))))))</f>
        <v>0</v>
      </c>
      <c r="AB72" s="190">
        <f t="shared" si="128"/>
        <v>0</v>
      </c>
      <c r="AC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Authority",0,hosp_count(2,B72,C72,D72,$C$1,G72,1,F72,E72*F72)))))))</f>
        <v>0</v>
      </c>
      <c r="AD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Authority",0,hosp_count(2,B72,C72,D72,$C$1,G72+H72,1,F72,E72*F72)))))))</f>
        <v>0</v>
      </c>
      <c r="AE72" s="189">
        <f t="shared" si="129"/>
        <v>0</v>
      </c>
      <c r="AF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Authority",0,hosp_count(5,B72,C72,D72,$C$1,G72,1,F72,E72*F72)))))))</f>
        <v>0</v>
      </c>
      <c r="AG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Authority",0,hosp_count(5,B72,C72,D72,$C$1,G72+H72,1,F72,E72*F72)))))))</f>
        <v>0</v>
      </c>
      <c r="AH72" s="189">
        <f t="shared" si="130"/>
        <v>0</v>
      </c>
      <c r="AI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Authority",0,hosp_count(10,B72,C72,D72,$C$1,G72,1,F72,E72*F72)))))))</f>
        <v>0</v>
      </c>
      <c r="AJ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Authority",0,hosp_count(10,B72,C72,D72,$C$1,G72+H72,1,F72,E72*F72)))))))</f>
        <v>0</v>
      </c>
      <c r="AK72" s="189">
        <f t="shared" si="131"/>
        <v>0</v>
      </c>
      <c r="AL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Authority",0,hosp_count(20,B72,C72,D72,$C$1,G72,1,F72,E72*F72)))))))</f>
        <v>0</v>
      </c>
      <c r="AM7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Authority",0,hosp_count(20,B72,C72,D72,$C$1,G72+H72,1,F72,E72*F72)))))))</f>
        <v>0</v>
      </c>
      <c r="AN72" s="189">
        <f t="shared" si="132"/>
        <v>0</v>
      </c>
      <c r="AP72">
        <v>0.5</v>
      </c>
      <c r="AQ72">
        <v>5</v>
      </c>
    </row>
    <row r="73" spans="1:43" x14ac:dyDescent="0.2">
      <c r="A73" s="185" t="s">
        <v>28</v>
      </c>
      <c r="B73" s="163">
        <v>32.5</v>
      </c>
      <c r="C73" s="163" t="s">
        <v>166</v>
      </c>
      <c r="D73" s="166">
        <v>1</v>
      </c>
      <c r="E73" s="188">
        <f>HLOOKUP('III Tool Overview'!$H$7,Prevalence!$B$2:$AV$268,Prevalence!AW69,FALSE)</f>
        <v>0.265637132755635</v>
      </c>
      <c r="F73" s="187">
        <f>HLOOKUP('III Tool Overview'!$H$7,LookUpData_Pop!$B$1:$AV$269,LookUpData_Pop!BB74,FALSE)/5</f>
        <v>0</v>
      </c>
      <c r="G73" s="176">
        <f>'III Tool Overview'!$H$10/110</f>
        <v>0</v>
      </c>
      <c r="H73" s="222">
        <f>IF('III Tool Overview'!$H$11="Even distribution",Targeting!C71,IF('III Tool Overview'!$H$11="Targeting to Q1",Targeting!D71,IF('III Tool Overview'!$H$11="Targeting to Q1 &amp; Q2",Targeting!E71,IF('III Tool Overview'!$H$11="Proportionate to need",Targeting!F71))))</f>
        <v>0</v>
      </c>
      <c r="I73"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Authority",0,new_ci(2,B73,C73,D73,$C$1,G73,1,F73,E73*F73)))))))</f>
        <v>0</v>
      </c>
      <c r="J7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Authority",0,new_ci(2,B73,C73,D73,$C$1,G73+H73,1,F73,E73*F73)))))))</f>
        <v>0</v>
      </c>
      <c r="K7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Authority",0,new_ci(5,B73,C73,D73,$C$1,G73,1,F73,E73*F73)))))))</f>
        <v>0</v>
      </c>
      <c r="L7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Authority",0,new_ci(5,B73,C73,D73,$C$1,G73+H73,1,F73,E73*F73)))))))</f>
        <v>0</v>
      </c>
      <c r="M7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Authority",0,new_ci(10,B73,C73,D73,$C$1,G73,1,F73,E73*F73)))))))</f>
        <v>0</v>
      </c>
      <c r="N7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Authority",0,new_ci(10,B73,C73,D73,$C$1,G73+H73,1,F73,E73*F73)))))))</f>
        <v>0</v>
      </c>
      <c r="O7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Authority",0,new_ci(20,B73,C73,D73,$C$1,G73,1,F73,E73*F73)))))))</f>
        <v>0</v>
      </c>
      <c r="P7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Authority",0,new_ci(20,B73,C73,D73,$C$1,G73+H73,1,F73,E73*F73)))))))</f>
        <v>0</v>
      </c>
      <c r="Q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Authority",0,new_yll(2,B73,C73,D73,$C$1,G73,1,F73,E73*F73)))))))</f>
        <v>0</v>
      </c>
      <c r="R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Authority",0,new_yll(2,B73,C73,D73,$C$1,G73+H73,1,F73,E73*F73)))))))</f>
        <v>0</v>
      </c>
      <c r="S73" s="190">
        <f t="shared" si="125"/>
        <v>0</v>
      </c>
      <c r="T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Authority",0,new_yll(5,B73,C73,D73,$C$1,G73,1,F73,E73*F73)))))))</f>
        <v>0</v>
      </c>
      <c r="U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Authority",0,new_yll(5,B73,C73,D73,$C$1,G73+H73,1,F73,E73*F73)))))))</f>
        <v>0</v>
      </c>
      <c r="V73" s="190">
        <f t="shared" si="126"/>
        <v>0</v>
      </c>
      <c r="W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Authority",0,new_yll(10,B73,C73,D73,$C$1,G73,1,F73,E73*F73)))))))</f>
        <v>0</v>
      </c>
      <c r="X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Authority",0,new_yll(10,B73,C73,D73,$C$1,G73+H73,1,F73,E73*F73)))))))</f>
        <v>0</v>
      </c>
      <c r="Y73" s="190">
        <f t="shared" si="127"/>
        <v>0</v>
      </c>
      <c r="Z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Authority",0,new_yll(20,B73,C73,D73,$C$1,G73,1,F73,E73*F73)))))))</f>
        <v>0</v>
      </c>
      <c r="AA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Authority",0,new_yll(20,B73,C73,D73,$C$1,G73+H73,1,F73,E73*F73)))))))</f>
        <v>0</v>
      </c>
      <c r="AB73" s="190">
        <f t="shared" si="128"/>
        <v>0</v>
      </c>
      <c r="AC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Authority",0,hosp_count(2,B73,C73,D73,$C$1,G73,1,F73,E73*F73)))))))</f>
        <v>0</v>
      </c>
      <c r="AD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Authority",0,hosp_count(2,B73,C73,D73,$C$1,G73+H73,1,F73,E73*F73)))))))</f>
        <v>0</v>
      </c>
      <c r="AE73" s="189">
        <f t="shared" si="129"/>
        <v>0</v>
      </c>
      <c r="AF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Authority",0,hosp_count(5,B73,C73,D73,$C$1,G73,1,F73,E73*F73)))))))</f>
        <v>0</v>
      </c>
      <c r="AG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Authority",0,hosp_count(5,B73,C73,D73,$C$1,G73+H73,1,F73,E73*F73)))))))</f>
        <v>0</v>
      </c>
      <c r="AH73" s="189">
        <f t="shared" si="130"/>
        <v>0</v>
      </c>
      <c r="AI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Authority",0,hosp_count(10,B73,C73,D73,$C$1,G73,1,F73,E73*F73)))))))</f>
        <v>0</v>
      </c>
      <c r="AJ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Authority",0,hosp_count(10,B73,C73,D73,$C$1,G73+H73,1,F73,E73*F73)))))))</f>
        <v>0</v>
      </c>
      <c r="AK73" s="189">
        <f t="shared" si="131"/>
        <v>0</v>
      </c>
      <c r="AL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Authority",0,hosp_count(20,B73,C73,D73,$C$1,G73,1,F73,E73*F73)))))))</f>
        <v>0</v>
      </c>
      <c r="AM7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Authority",0,hosp_count(20,B73,C73,D73,$C$1,G73+H73,1,F73,E73*F73)))))))</f>
        <v>0</v>
      </c>
      <c r="AN73" s="189">
        <f t="shared" si="132"/>
        <v>0</v>
      </c>
      <c r="AP73">
        <v>0.5</v>
      </c>
      <c r="AQ73">
        <v>5</v>
      </c>
    </row>
    <row r="74" spans="1:43" x14ac:dyDescent="0.2">
      <c r="A74" s="185" t="s">
        <v>29</v>
      </c>
      <c r="B74" s="163">
        <v>37.5</v>
      </c>
      <c r="C74" s="163" t="s">
        <v>166</v>
      </c>
      <c r="D74" s="166">
        <v>1</v>
      </c>
      <c r="E74" s="188">
        <f>HLOOKUP('III Tool Overview'!$H$7,Prevalence!$B$2:$AV$268,Prevalence!AW70,FALSE)</f>
        <v>0.29271733755872537</v>
      </c>
      <c r="F74" s="187">
        <f>HLOOKUP('III Tool Overview'!$H$7,LookUpData_Pop!$B$1:$AV$269,LookUpData_Pop!BB75,FALSE)/5</f>
        <v>0</v>
      </c>
      <c r="G74" s="176">
        <f>'III Tool Overview'!$H$10/110</f>
        <v>0</v>
      </c>
      <c r="H74" s="222">
        <f>IF('III Tool Overview'!$H$11="Even distribution",Targeting!C72,IF('III Tool Overview'!$H$11="Targeting to Q1",Targeting!D72,IF('III Tool Overview'!$H$11="Targeting to Q1 &amp; Q2",Targeting!E72,IF('III Tool Overview'!$H$11="Proportionate to need",Targeting!F72))))</f>
        <v>0</v>
      </c>
      <c r="I74"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Authority",0,new_ci(2,B74,C74,D74,$C$1,G74,1,F74,E74*F74)))))))</f>
        <v>0</v>
      </c>
      <c r="J7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Authority",0,new_ci(2,B74,C74,D74,$C$1,G74+H74,1,F74,E74*F74)))))))</f>
        <v>0</v>
      </c>
      <c r="K7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Authority",0,new_ci(5,B74,C74,D74,$C$1,G74,1,F74,E74*F74)))))))</f>
        <v>0</v>
      </c>
      <c r="L7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Authority",0,new_ci(5,B74,C74,D74,$C$1,G74+H74,1,F74,E74*F74)))))))</f>
        <v>0</v>
      </c>
      <c r="M7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Authority",0,new_ci(10,B74,C74,D74,$C$1,G74,1,F74,E74*F74)))))))</f>
        <v>0</v>
      </c>
      <c r="N7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Authority",0,new_ci(10,B74,C74,D74,$C$1,G74+H74,1,F74,E74*F74)))))))</f>
        <v>0</v>
      </c>
      <c r="O7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Authority",0,new_ci(20,B74,C74,D74,$C$1,G74,1,F74,E74*F74)))))))</f>
        <v>0</v>
      </c>
      <c r="P7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Authority",0,new_ci(20,B74,C74,D74,$C$1,G74+H74,1,F74,E74*F74)))))))</f>
        <v>0</v>
      </c>
      <c r="Q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Authority",0,new_yll(2,B74,C74,D74,$C$1,G74,1,F74,E74*F74)))))))</f>
        <v>0</v>
      </c>
      <c r="R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Authority",0,new_yll(2,B74,C74,D74,$C$1,G74+H74,1,F74,E74*F74)))))))</f>
        <v>0</v>
      </c>
      <c r="S74" s="190">
        <f t="shared" si="125"/>
        <v>0</v>
      </c>
      <c r="T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Authority",0,new_yll(5,B74,C74,D74,$C$1,G74,1,F74,E74*F74)))))))</f>
        <v>0</v>
      </c>
      <c r="U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Authority",0,new_yll(5,B74,C74,D74,$C$1,G74+H74,1,F74,E74*F74)))))))</f>
        <v>0</v>
      </c>
      <c r="V74" s="190">
        <f t="shared" si="126"/>
        <v>0</v>
      </c>
      <c r="W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Authority",0,new_yll(10,B74,C74,D74,$C$1,G74,1,F74,E74*F74)))))))</f>
        <v>0</v>
      </c>
      <c r="X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Authority",0,new_yll(10,B74,C74,D74,$C$1,G74+H74,1,F74,E74*F74)))))))</f>
        <v>0</v>
      </c>
      <c r="Y74" s="190">
        <f t="shared" si="127"/>
        <v>0</v>
      </c>
      <c r="Z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Authority",0,new_yll(20,B74,C74,D74,$C$1,G74,1,F74,E74*F74)))))))</f>
        <v>0</v>
      </c>
      <c r="AA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Authority",0,new_yll(20,B74,C74,D74,$C$1,G74+H74,1,F74,E74*F74)))))))</f>
        <v>0</v>
      </c>
      <c r="AB74" s="190">
        <f t="shared" si="128"/>
        <v>0</v>
      </c>
      <c r="AC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Authority",0,hosp_count(2,B74,C74,D74,$C$1,G74,1,F74,E74*F74)))))))</f>
        <v>0</v>
      </c>
      <c r="AD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Authority",0,hosp_count(2,B74,C74,D74,$C$1,G74+H74,1,F74,E74*F74)))))))</f>
        <v>0</v>
      </c>
      <c r="AE74" s="189">
        <f t="shared" si="129"/>
        <v>0</v>
      </c>
      <c r="AF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Authority",0,hosp_count(5,B74,C74,D74,$C$1,G74,1,F74,E74*F74)))))))</f>
        <v>0</v>
      </c>
      <c r="AG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Authority",0,hosp_count(5,B74,C74,D74,$C$1,G74+H74,1,F74,E74*F74)))))))</f>
        <v>0</v>
      </c>
      <c r="AH74" s="189">
        <f t="shared" si="130"/>
        <v>0</v>
      </c>
      <c r="AI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Authority",0,hosp_count(10,B74,C74,D74,$C$1,G74,1,F74,E74*F74)))))))</f>
        <v>0</v>
      </c>
      <c r="AJ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Authority",0,hosp_count(10,B74,C74,D74,$C$1,G74+H74,1,F74,E74*F74)))))))</f>
        <v>0</v>
      </c>
      <c r="AK74" s="189">
        <f t="shared" si="131"/>
        <v>0</v>
      </c>
      <c r="AL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Authority",0,hosp_count(20,B74,C74,D74,$C$1,G74,1,F74,E74*F74)))))))</f>
        <v>0</v>
      </c>
      <c r="AM7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Authority",0,hosp_count(20,B74,C74,D74,$C$1,G74+H74,1,F74,E74*F74)))))))</f>
        <v>0</v>
      </c>
      <c r="AN74" s="189">
        <f t="shared" si="132"/>
        <v>0</v>
      </c>
      <c r="AP74">
        <v>0.5</v>
      </c>
      <c r="AQ74">
        <v>5</v>
      </c>
    </row>
    <row r="75" spans="1:43" x14ac:dyDescent="0.2">
      <c r="A75" s="185" t="s">
        <v>30</v>
      </c>
      <c r="B75" s="163">
        <v>42.5</v>
      </c>
      <c r="C75" s="163" t="s">
        <v>166</v>
      </c>
      <c r="D75" s="166">
        <v>1</v>
      </c>
      <c r="E75" s="188">
        <f>HLOOKUP('III Tool Overview'!$H$7,Prevalence!$B$2:$AV$268,Prevalence!AW71,FALSE)</f>
        <v>0.29271733755872537</v>
      </c>
      <c r="F75" s="187">
        <f>HLOOKUP('III Tool Overview'!$H$7,LookUpData_Pop!$B$1:$AV$269,LookUpData_Pop!BB76,FALSE)/5</f>
        <v>0</v>
      </c>
      <c r="G75" s="176">
        <f>'III Tool Overview'!$H$10/110</f>
        <v>0</v>
      </c>
      <c r="H75" s="222">
        <f>IF('III Tool Overview'!$H$11="Even distribution",Targeting!C73,IF('III Tool Overview'!$H$11="Targeting to Q1",Targeting!D73,IF('III Tool Overview'!$H$11="Targeting to Q1 &amp; Q2",Targeting!E73,IF('III Tool Overview'!$H$11="Proportionate to need",Targeting!F73))))</f>
        <v>0</v>
      </c>
      <c r="I75"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Authority",0,new_ci(2,B75,C75,D75,$C$1,G75,1,F75,E75*F75)))))))</f>
        <v>0</v>
      </c>
      <c r="J7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Authority",0,new_ci(2,B75,C75,D75,$C$1,G75+H75,1,F75,E75*F75)))))))</f>
        <v>0</v>
      </c>
      <c r="K7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Authority",0,new_ci(5,B75,C75,D75,$C$1,G75,1,F75,E75*F75)))))))</f>
        <v>0</v>
      </c>
      <c r="L7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Authority",0,new_ci(5,B75,C75,D75,$C$1,G75+H75,1,F75,E75*F75)))))))</f>
        <v>0</v>
      </c>
      <c r="M7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Authority",0,new_ci(10,B75,C75,D75,$C$1,G75,1,F75,E75*F75)))))))</f>
        <v>0</v>
      </c>
      <c r="N7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Authority",0,new_ci(10,B75,C75,D75,$C$1,G75+H75,1,F75,E75*F75)))))))</f>
        <v>0</v>
      </c>
      <c r="O7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Authority",0,new_ci(20,B75,C75,D75,$C$1,G75,1,F75,E75*F75)))))))</f>
        <v>0</v>
      </c>
      <c r="P7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Authority",0,new_ci(20,B75,C75,D75,$C$1,G75+H75,1,F75,E75*F75)))))))</f>
        <v>0</v>
      </c>
      <c r="Q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Authority",0,new_yll(2,B75,C75,D75,$C$1,G75,1,F75,E75*F75)))))))</f>
        <v>0</v>
      </c>
      <c r="R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Authority",0,new_yll(2,B75,C75,D75,$C$1,G75+H75,1,F75,E75*F75)))))))</f>
        <v>0</v>
      </c>
      <c r="S75" s="190">
        <f t="shared" si="125"/>
        <v>0</v>
      </c>
      <c r="T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Authority",0,new_yll(5,B75,C75,D75,$C$1,G75,1,F75,E75*F75)))))))</f>
        <v>0</v>
      </c>
      <c r="U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Authority",0,new_yll(5,B75,C75,D75,$C$1,G75+H75,1,F75,E75*F75)))))))</f>
        <v>0</v>
      </c>
      <c r="V75" s="190">
        <f t="shared" si="126"/>
        <v>0</v>
      </c>
      <c r="W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Authority",0,new_yll(10,B75,C75,D75,$C$1,G75,1,F75,E75*F75)))))))</f>
        <v>0</v>
      </c>
      <c r="X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Authority",0,new_yll(10,B75,C75,D75,$C$1,G75+H75,1,F75,E75*F75)))))))</f>
        <v>0</v>
      </c>
      <c r="Y75" s="190">
        <f t="shared" si="127"/>
        <v>0</v>
      </c>
      <c r="Z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Authority",0,new_yll(20,B75,C75,D75,$C$1,G75,1,F75,E75*F75)))))))</f>
        <v>0</v>
      </c>
      <c r="AA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Authority",0,new_yll(20,B75,C75,D75,$C$1,G75+H75,1,F75,E75*F75)))))))</f>
        <v>0</v>
      </c>
      <c r="AB75" s="190">
        <f t="shared" si="128"/>
        <v>0</v>
      </c>
      <c r="AC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Authority",0,hosp_count(2,B75,C75,D75,$C$1,G75,1,F75,E75*F75)))))))</f>
        <v>0</v>
      </c>
      <c r="AD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Authority",0,hosp_count(2,B75,C75,D75,$C$1,G75+H75,1,F75,E75*F75)))))))</f>
        <v>0</v>
      </c>
      <c r="AE75" s="189">
        <f t="shared" si="129"/>
        <v>0</v>
      </c>
      <c r="AF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Authority",0,hosp_count(5,B75,C75,D75,$C$1,G75,1,F75,E75*F75)))))))</f>
        <v>0</v>
      </c>
      <c r="AG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Authority",0,hosp_count(5,B75,C75,D75,$C$1,G75+H75,1,F75,E75*F75)))))))</f>
        <v>0</v>
      </c>
      <c r="AH75" s="189">
        <f t="shared" si="130"/>
        <v>0</v>
      </c>
      <c r="AI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Authority",0,hosp_count(10,B75,C75,D75,$C$1,G75,1,F75,E75*F75)))))))</f>
        <v>0</v>
      </c>
      <c r="AJ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Authority",0,hosp_count(10,B75,C75,D75,$C$1,G75+H75,1,F75,E75*F75)))))))</f>
        <v>0</v>
      </c>
      <c r="AK75" s="189">
        <f t="shared" si="131"/>
        <v>0</v>
      </c>
      <c r="AL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Authority",0,hosp_count(20,B75,C75,D75,$C$1,G75,1,F75,E75*F75)))))))</f>
        <v>0</v>
      </c>
      <c r="AM7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Authority",0,hosp_count(20,B75,C75,D75,$C$1,G75+H75,1,F75,E75*F75)))))))</f>
        <v>0</v>
      </c>
      <c r="AN75" s="189">
        <f t="shared" si="132"/>
        <v>0</v>
      </c>
      <c r="AP75">
        <v>0.5</v>
      </c>
      <c r="AQ75">
        <v>5</v>
      </c>
    </row>
    <row r="76" spans="1:43" x14ac:dyDescent="0.2">
      <c r="A76" s="185" t="s">
        <v>31</v>
      </c>
      <c r="B76" s="163">
        <v>47.5</v>
      </c>
      <c r="C76" s="163" t="s">
        <v>166</v>
      </c>
      <c r="D76" s="166">
        <v>1</v>
      </c>
      <c r="E76" s="188">
        <f>HLOOKUP('III Tool Overview'!$H$7,Prevalence!$B$2:$AV$268,Prevalence!AW72,FALSE)</f>
        <v>0.3135505830532303</v>
      </c>
      <c r="F76" s="187">
        <f>HLOOKUP('III Tool Overview'!$H$7,LookUpData_Pop!$B$1:$AV$269,LookUpData_Pop!BB77,FALSE)/5</f>
        <v>0</v>
      </c>
      <c r="G76" s="176">
        <f>'III Tool Overview'!$H$10/110</f>
        <v>0</v>
      </c>
      <c r="H76" s="222">
        <f>IF('III Tool Overview'!$H$11="Even distribution",Targeting!C74,IF('III Tool Overview'!$H$11="Targeting to Q1",Targeting!D74,IF('III Tool Overview'!$H$11="Targeting to Q1 &amp; Q2",Targeting!E74,IF('III Tool Overview'!$H$11="Proportionate to need",Targeting!F74))))</f>
        <v>0</v>
      </c>
      <c r="I76"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Authority",0,new_ci(2,B76,C76,D76,$C$1,G76,1,F76,E76*F76)))))))</f>
        <v>0</v>
      </c>
      <c r="J7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Authority",0,new_ci(2,B76,C76,D76,$C$1,G76+H76,1,F76,E76*F76)))))))</f>
        <v>0</v>
      </c>
      <c r="K7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Authority",0,new_ci(5,B76,C76,D76,$C$1,G76,1,F76,E76*F76)))))))</f>
        <v>0</v>
      </c>
      <c r="L7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Authority",0,new_ci(5,B76,C76,D76,$C$1,G76+H76,1,F76,E76*F76)))))))</f>
        <v>0</v>
      </c>
      <c r="M7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Authority",0,new_ci(10,B76,C76,D76,$C$1,G76,1,F76,E76*F76)))))))</f>
        <v>0</v>
      </c>
      <c r="N7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Authority",0,new_ci(10,B76,C76,D76,$C$1,G76+H76,1,F76,E76*F76)))))))</f>
        <v>0</v>
      </c>
      <c r="O7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Authority",0,new_ci(20,B76,C76,D76,$C$1,G76,1,F76,E76*F76)))))))</f>
        <v>0</v>
      </c>
      <c r="P7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Authority",0,new_ci(20,B76,C76,D76,$C$1,G76+H76,1,F76,E76*F76)))))))</f>
        <v>0</v>
      </c>
      <c r="Q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Authority",0,new_yll(2,B76,C76,D76,$C$1,G76,1,F76,E76*F76)))))))</f>
        <v>0</v>
      </c>
      <c r="R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Authority",0,new_yll(2,B76,C76,D76,$C$1,G76+H76,1,F76,E76*F76)))))))</f>
        <v>0</v>
      </c>
      <c r="S76" s="190">
        <f t="shared" si="125"/>
        <v>0</v>
      </c>
      <c r="T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Authority",0,new_yll(5,B76,C76,D76,$C$1,G76,1,F76,E76*F76)))))))</f>
        <v>0</v>
      </c>
      <c r="U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Authority",0,new_yll(5,B76,C76,D76,$C$1,G76+H76,1,F76,E76*F76)))))))</f>
        <v>0</v>
      </c>
      <c r="V76" s="190">
        <f t="shared" si="126"/>
        <v>0</v>
      </c>
      <c r="W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Authority",0,new_yll(10,B76,C76,D76,$C$1,G76,1,F76,E76*F76)))))))</f>
        <v>0</v>
      </c>
      <c r="X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Authority",0,new_yll(10,B76,C76,D76,$C$1,G76+H76,1,F76,E76*F76)))))))</f>
        <v>0</v>
      </c>
      <c r="Y76" s="190">
        <f t="shared" si="127"/>
        <v>0</v>
      </c>
      <c r="Z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Authority",0,new_yll(20,B76,C76,D76,$C$1,G76,1,F76,E76*F76)))))))</f>
        <v>0</v>
      </c>
      <c r="AA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Authority",0,new_yll(20,B76,C76,D76,$C$1,G76+H76,1,F76,E76*F76)))))))</f>
        <v>0</v>
      </c>
      <c r="AB76" s="190">
        <f t="shared" si="128"/>
        <v>0</v>
      </c>
      <c r="AC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Authority",0,hosp_count(2,B76,C76,D76,$C$1,G76,1,F76,E76*F76)))))))</f>
        <v>0</v>
      </c>
      <c r="AD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Authority",0,hosp_count(2,B76,C76,D76,$C$1,G76+H76,1,F76,E76*F76)))))))</f>
        <v>0</v>
      </c>
      <c r="AE76" s="189">
        <f t="shared" si="129"/>
        <v>0</v>
      </c>
      <c r="AF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Authority",0,hosp_count(5,B76,C76,D76,$C$1,G76,1,F76,E76*F76)))))))</f>
        <v>0</v>
      </c>
      <c r="AG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Authority",0,hosp_count(5,B76,C76,D76,$C$1,G76+H76,1,F76,E76*F76)))))))</f>
        <v>0</v>
      </c>
      <c r="AH76" s="189">
        <f t="shared" si="130"/>
        <v>0</v>
      </c>
      <c r="AI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Authority",0,hosp_count(10,B76,C76,D76,$C$1,G76,1,F76,E76*F76)))))))</f>
        <v>0</v>
      </c>
      <c r="AJ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Authority",0,hosp_count(10,B76,C76,D76,$C$1,G76+H76,1,F76,E76*F76)))))))</f>
        <v>0</v>
      </c>
      <c r="AK76" s="189">
        <f t="shared" si="131"/>
        <v>0</v>
      </c>
      <c r="AL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Authority",0,hosp_count(20,B76,C76,D76,$C$1,G76,1,F76,E76*F76)))))))</f>
        <v>0</v>
      </c>
      <c r="AM7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Authority",0,hosp_count(20,B76,C76,D76,$C$1,G76+H76,1,F76,E76*F76)))))))</f>
        <v>0</v>
      </c>
      <c r="AN76" s="189">
        <f t="shared" si="132"/>
        <v>0</v>
      </c>
      <c r="AP76">
        <v>0.5</v>
      </c>
      <c r="AQ76">
        <v>5</v>
      </c>
    </row>
    <row r="77" spans="1:43" x14ac:dyDescent="0.2">
      <c r="A77" s="185" t="s">
        <v>32</v>
      </c>
      <c r="B77" s="163">
        <v>52.5</v>
      </c>
      <c r="C77" s="163" t="s">
        <v>166</v>
      </c>
      <c r="D77" s="166">
        <v>1</v>
      </c>
      <c r="E77" s="188">
        <f>HLOOKUP('III Tool Overview'!$H$7,Prevalence!$B$2:$AV$268,Prevalence!AW73,FALSE)</f>
        <v>0.3135505830532303</v>
      </c>
      <c r="F77" s="187">
        <f>HLOOKUP('III Tool Overview'!$H$7,LookUpData_Pop!$B$1:$AV$269,LookUpData_Pop!BB78,FALSE)/5</f>
        <v>0</v>
      </c>
      <c r="G77" s="176">
        <f>'III Tool Overview'!$H$10/110</f>
        <v>0</v>
      </c>
      <c r="H77" s="222">
        <f>IF('III Tool Overview'!$H$11="Even distribution",Targeting!C75,IF('III Tool Overview'!$H$11="Targeting to Q1",Targeting!D75,IF('III Tool Overview'!$H$11="Targeting to Q1 &amp; Q2",Targeting!E75,IF('III Tool Overview'!$H$11="Proportionate to need",Targeting!F75))))</f>
        <v>0</v>
      </c>
      <c r="I77"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Authority",0,new_ci(2,B77,C77,D77,$C$1,G77,1,F77,E77*F77)))))))</f>
        <v>0</v>
      </c>
      <c r="J7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Authority",0,new_ci(2,B77,C77,D77,$C$1,G77+H77,1,F77,E77*F77)))))))</f>
        <v>0</v>
      </c>
      <c r="K7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Authority",0,new_ci(5,B77,C77,D77,$C$1,G77,1,F77,E77*F77)))))))</f>
        <v>0</v>
      </c>
      <c r="L7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Authority",0,new_ci(5,B77,C77,D77,$C$1,G77+H77,1,F77,E77*F77)))))))</f>
        <v>0</v>
      </c>
      <c r="M7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Authority",0,new_ci(10,B77,C77,D77,$C$1,G77,1,F77,E77*F77)))))))</f>
        <v>0</v>
      </c>
      <c r="N7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Authority",0,new_ci(10,B77,C77,D77,$C$1,G77+H77,1,F77,E77*F77)))))))</f>
        <v>0</v>
      </c>
      <c r="O7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Authority",0,new_ci(20,B77,C77,D77,$C$1,G77,1,F77,E77*F77)))))))</f>
        <v>0</v>
      </c>
      <c r="P7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Authority",0,new_ci(20,B77,C77,D77,$C$1,G77+H77,1,F77,E77*F77)))))))</f>
        <v>0</v>
      </c>
      <c r="Q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Authority",0,new_yll(2,B77,C77,D77,$C$1,G77,1,F77,E77*F77)))))))</f>
        <v>0</v>
      </c>
      <c r="R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Authority",0,new_yll(2,B77,C77,D77,$C$1,G77+H77,1,F77,E77*F77)))))))</f>
        <v>0</v>
      </c>
      <c r="S77" s="190">
        <f t="shared" si="125"/>
        <v>0</v>
      </c>
      <c r="T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Authority",0,new_yll(5,B77,C77,D77,$C$1,G77,1,F77,E77*F77)))))))</f>
        <v>0</v>
      </c>
      <c r="U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Authority",0,new_yll(5,B77,C77,D77,$C$1,G77+H77,1,F77,E77*F77)))))))</f>
        <v>0</v>
      </c>
      <c r="V77" s="190">
        <f t="shared" si="126"/>
        <v>0</v>
      </c>
      <c r="W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Authority",0,new_yll(10,B77,C77,D77,$C$1,G77,1,F77,E77*F77)))))))</f>
        <v>0</v>
      </c>
      <c r="X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Authority",0,new_yll(10,B77,C77,D77,$C$1,G77+H77,1,F77,E77*F77)))))))</f>
        <v>0</v>
      </c>
      <c r="Y77" s="190">
        <f t="shared" si="127"/>
        <v>0</v>
      </c>
      <c r="Z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Authority",0,new_yll(20,B77,C77,D77,$C$1,G77,1,F77,E77*F77)))))))</f>
        <v>0</v>
      </c>
      <c r="AA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Authority",0,new_yll(20,B77,C77,D77,$C$1,G77+H77,1,F77,E77*F77)))))))</f>
        <v>0</v>
      </c>
      <c r="AB77" s="190">
        <f t="shared" si="128"/>
        <v>0</v>
      </c>
      <c r="AC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Authority",0,hosp_count(2,B77,C77,D77,$C$1,G77,1,F77,E77*F77)))))))</f>
        <v>0</v>
      </c>
      <c r="AD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Authority",0,hosp_count(2,B77,C77,D77,$C$1,G77+H77,1,F77,E77*F77)))))))</f>
        <v>0</v>
      </c>
      <c r="AE77" s="189">
        <f t="shared" si="129"/>
        <v>0</v>
      </c>
      <c r="AF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Authority",0,hosp_count(5,B77,C77,D77,$C$1,G77,1,F77,E77*F77)))))))</f>
        <v>0</v>
      </c>
      <c r="AG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Authority",0,hosp_count(5,B77,C77,D77,$C$1,G77+H77,1,F77,E77*F77)))))))</f>
        <v>0</v>
      </c>
      <c r="AH77" s="189">
        <f t="shared" si="130"/>
        <v>0</v>
      </c>
      <c r="AI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Authority",0,hosp_count(10,B77,C77,D77,$C$1,G77,1,F77,E77*F77)))))))</f>
        <v>0</v>
      </c>
      <c r="AJ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Authority",0,hosp_count(10,B77,C77,D77,$C$1,G77+H77,1,F77,E77*F77)))))))</f>
        <v>0</v>
      </c>
      <c r="AK77" s="189">
        <f t="shared" si="131"/>
        <v>0</v>
      </c>
      <c r="AL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Authority",0,hosp_count(20,B77,C77,D77,$C$1,G77,1,F77,E77*F77)))))))</f>
        <v>0</v>
      </c>
      <c r="AM7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Authority",0,hosp_count(20,B77,C77,D77,$C$1,G77+H77,1,F77,E77*F77)))))))</f>
        <v>0</v>
      </c>
      <c r="AN77" s="189">
        <f t="shared" si="132"/>
        <v>0</v>
      </c>
      <c r="AP77">
        <v>0.5</v>
      </c>
      <c r="AQ77">
        <v>5</v>
      </c>
    </row>
    <row r="78" spans="1:43" x14ac:dyDescent="0.2">
      <c r="A78" s="185" t="s">
        <v>33</v>
      </c>
      <c r="B78" s="163">
        <v>57.5</v>
      </c>
      <c r="C78" s="163" t="s">
        <v>166</v>
      </c>
      <c r="D78" s="166">
        <v>1</v>
      </c>
      <c r="E78" s="188">
        <f>HLOOKUP('III Tool Overview'!$H$7,Prevalence!$B$2:$AV$268,Prevalence!AW74,FALSE)</f>
        <v>0.28396120025165</v>
      </c>
      <c r="F78" s="187">
        <f>HLOOKUP('III Tool Overview'!$H$7,LookUpData_Pop!$B$1:$AV$269,LookUpData_Pop!BB79,FALSE)/5</f>
        <v>0</v>
      </c>
      <c r="G78" s="176">
        <f>'III Tool Overview'!$H$10/110</f>
        <v>0</v>
      </c>
      <c r="H78" s="222">
        <f>IF('III Tool Overview'!$H$11="Even distribution",Targeting!C76,IF('III Tool Overview'!$H$11="Targeting to Q1",Targeting!D76,IF('III Tool Overview'!$H$11="Targeting to Q1 &amp; Q2",Targeting!E76,IF('III Tool Overview'!$H$11="Proportionate to need",Targeting!F76))))</f>
        <v>0</v>
      </c>
      <c r="I78"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Authority",0,new_ci(2,B78,C78,D78,$C$1,G78,1,F78,E78*F78)))))))</f>
        <v>0</v>
      </c>
      <c r="J7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Authority",0,new_ci(2,B78,C78,D78,$C$1,G78+H78,1,F78,E78*F78)))))))</f>
        <v>0</v>
      </c>
      <c r="K7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Authority",0,new_ci(5,B78,C78,D78,$C$1,G78,1,F78,E78*F78)))))))</f>
        <v>0</v>
      </c>
      <c r="L7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Authority",0,new_ci(5,B78,C78,D78,$C$1,G78+H78,1,F78,E78*F78)))))))</f>
        <v>0</v>
      </c>
      <c r="M7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Authority",0,new_ci(10,B78,C78,D78,$C$1,G78,1,F78,E78*F78)))))))</f>
        <v>0</v>
      </c>
      <c r="N7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Authority",0,new_ci(10,B78,C78,D78,$C$1,G78+H78,1,F78,E78*F78)))))))</f>
        <v>0</v>
      </c>
      <c r="O7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Authority",0,new_ci(20,B78,C78,D78,$C$1,G78,1,F78,E78*F78)))))))</f>
        <v>0</v>
      </c>
      <c r="P7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Authority",0,new_ci(20,B78,C78,D78,$C$1,G78+H78,1,F78,E78*F78)))))))</f>
        <v>0</v>
      </c>
      <c r="Q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Authority",0,new_yll(2,B78,C78,D78,$C$1,G78,1,F78,E78*F78)))))))</f>
        <v>0</v>
      </c>
      <c r="R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Authority",0,new_yll(2,B78,C78,D78,$C$1,G78+H78,1,F78,E78*F78)))))))</f>
        <v>0</v>
      </c>
      <c r="S78" s="190">
        <f t="shared" si="125"/>
        <v>0</v>
      </c>
      <c r="T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Authority",0,new_yll(5,B78,C78,D78,$C$1,G78,1,F78,E78*F78)))))))</f>
        <v>0</v>
      </c>
      <c r="U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Authority",0,new_yll(5,B78,C78,D78,$C$1,G78+H78,1,F78,E78*F78)))))))</f>
        <v>0</v>
      </c>
      <c r="V78" s="190">
        <f t="shared" si="126"/>
        <v>0</v>
      </c>
      <c r="W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Authority",0,new_yll(10,B78,C78,D78,$C$1,G78,1,F78,E78*F78)))))))</f>
        <v>0</v>
      </c>
      <c r="X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Authority",0,new_yll(10,B78,C78,D78,$C$1,G78+H78,1,F78,E78*F78)))))))</f>
        <v>0</v>
      </c>
      <c r="Y78" s="190">
        <f t="shared" si="127"/>
        <v>0</v>
      </c>
      <c r="Z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Authority",0,new_yll(20,B78,C78,D78,$C$1,G78,1,F78,E78*F78)))))))</f>
        <v>0</v>
      </c>
      <c r="AA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Authority",0,new_yll(20,B78,C78,D78,$C$1,G78+H78,1,F78,E78*F78)))))))</f>
        <v>0</v>
      </c>
      <c r="AB78" s="190">
        <f t="shared" si="128"/>
        <v>0</v>
      </c>
      <c r="AC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Authority",0,hosp_count(2,B78,C78,D78,$C$1,G78,1,F78,E78*F78)))))))</f>
        <v>0</v>
      </c>
      <c r="AD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Authority",0,hosp_count(2,B78,C78,D78,$C$1,G78+H78,1,F78,E78*F78)))))))</f>
        <v>0</v>
      </c>
      <c r="AE78" s="189">
        <f t="shared" si="129"/>
        <v>0</v>
      </c>
      <c r="AF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Authority",0,hosp_count(5,B78,C78,D78,$C$1,G78,1,F78,E78*F78)))))))</f>
        <v>0</v>
      </c>
      <c r="AG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Authority",0,hosp_count(5,B78,C78,D78,$C$1,G78+H78,1,F78,E78*F78)))))))</f>
        <v>0</v>
      </c>
      <c r="AH78" s="189">
        <f t="shared" si="130"/>
        <v>0</v>
      </c>
      <c r="AI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Authority",0,hosp_count(10,B78,C78,D78,$C$1,G78,1,F78,E78*F78)))))))</f>
        <v>0</v>
      </c>
      <c r="AJ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Authority",0,hosp_count(10,B78,C78,D78,$C$1,G78+H78,1,F78,E78*F78)))))))</f>
        <v>0</v>
      </c>
      <c r="AK78" s="189">
        <f t="shared" si="131"/>
        <v>0</v>
      </c>
      <c r="AL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Authority",0,hosp_count(20,B78,C78,D78,$C$1,G78,1,F78,E78*F78)))))))</f>
        <v>0</v>
      </c>
      <c r="AM7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Authority",0,hosp_count(20,B78,C78,D78,$C$1,G78+H78,1,F78,E78*F78)))))))</f>
        <v>0</v>
      </c>
      <c r="AN78" s="189">
        <f t="shared" si="132"/>
        <v>0</v>
      </c>
      <c r="AP78">
        <v>0.5</v>
      </c>
      <c r="AQ78">
        <v>5</v>
      </c>
    </row>
    <row r="79" spans="1:43" x14ac:dyDescent="0.2">
      <c r="A79" s="185" t="s">
        <v>34</v>
      </c>
      <c r="B79" s="163">
        <v>62.5</v>
      </c>
      <c r="C79" s="163" t="s">
        <v>166</v>
      </c>
      <c r="D79" s="166">
        <v>1</v>
      </c>
      <c r="E79" s="188">
        <f>HLOOKUP('III Tool Overview'!$H$7,Prevalence!$B$2:$AV$268,Prevalence!AW75,FALSE)</f>
        <v>0.28396120025165</v>
      </c>
      <c r="F79" s="187">
        <f>HLOOKUP('III Tool Overview'!$H$7,LookUpData_Pop!$B$1:$AV$269,LookUpData_Pop!BB80,FALSE)/5</f>
        <v>0</v>
      </c>
      <c r="G79" s="176">
        <f>'III Tool Overview'!$H$10/110</f>
        <v>0</v>
      </c>
      <c r="H79" s="222">
        <f>IF('III Tool Overview'!$H$11="Even distribution",Targeting!C77,IF('III Tool Overview'!$H$11="Targeting to Q1",Targeting!D77,IF('III Tool Overview'!$H$11="Targeting to Q1 &amp; Q2",Targeting!E77,IF('III Tool Overview'!$H$11="Proportionate to need",Targeting!F77))))</f>
        <v>0</v>
      </c>
      <c r="I79"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Authority",0,new_ci(2,B79,C79,D79,$C$1,G79,1,F79,E79*F79)))))))</f>
        <v>0</v>
      </c>
      <c r="J7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Authority",0,new_ci(2,B79,C79,D79,$C$1,G79+H79,1,F79,E79*F79)))))))</f>
        <v>0</v>
      </c>
      <c r="K7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Authority",0,new_ci(5,B79,C79,D79,$C$1,G79,1,F79,E79*F79)))))))</f>
        <v>0</v>
      </c>
      <c r="L7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Authority",0,new_ci(5,B79,C79,D79,$C$1,G79+H79,1,F79,E79*F79)))))))</f>
        <v>0</v>
      </c>
      <c r="M7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Authority",0,new_ci(10,B79,C79,D79,$C$1,G79,1,F79,E79*F79)))))))</f>
        <v>0</v>
      </c>
      <c r="N7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Authority",0,new_ci(10,B79,C79,D79,$C$1,G79+H79,1,F79,E79*F79)))))))</f>
        <v>0</v>
      </c>
      <c r="O7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Authority",0,new_ci(20,B79,C79,D79,$C$1,G79,1,F79,E79*F79)))))))</f>
        <v>0</v>
      </c>
      <c r="P7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Authority",0,new_ci(20,B79,C79,D79,$C$1,G79+H79,1,F79,E79*F79)))))))</f>
        <v>0</v>
      </c>
      <c r="Q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Authority",0,new_yll(2,B79,C79,D79,$C$1,G79,1,F79,E79*F79)))))))</f>
        <v>0</v>
      </c>
      <c r="R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Authority",0,new_yll(2,B79,C79,D79,$C$1,G79+H79,1,F79,E79*F79)))))))</f>
        <v>0</v>
      </c>
      <c r="S79" s="190">
        <f t="shared" si="125"/>
        <v>0</v>
      </c>
      <c r="T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Authority",0,new_yll(5,B79,C79,D79,$C$1,G79,1,F79,E79*F79)))))))</f>
        <v>0</v>
      </c>
      <c r="U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Authority",0,new_yll(5,B79,C79,D79,$C$1,G79+H79,1,F79,E79*F79)))))))</f>
        <v>0</v>
      </c>
      <c r="V79" s="190">
        <f t="shared" si="126"/>
        <v>0</v>
      </c>
      <c r="W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Authority",0,new_yll(10,B79,C79,D79,$C$1,G79,1,F79,E79*F79)))))))</f>
        <v>0</v>
      </c>
      <c r="X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Authority",0,new_yll(10,B79,C79,D79,$C$1,G79+H79,1,F79,E79*F79)))))))</f>
        <v>0</v>
      </c>
      <c r="Y79" s="190">
        <f t="shared" si="127"/>
        <v>0</v>
      </c>
      <c r="Z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Authority",0,new_yll(20,B79,C79,D79,$C$1,G79,1,F79,E79*F79)))))))</f>
        <v>0</v>
      </c>
      <c r="AA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Authority",0,new_yll(20,B79,C79,D79,$C$1,G79+H79,1,F79,E79*F79)))))))</f>
        <v>0</v>
      </c>
      <c r="AB79" s="190">
        <f t="shared" si="128"/>
        <v>0</v>
      </c>
      <c r="AC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Authority",0,hosp_count(2,B79,C79,D79,$C$1,G79,1,F79,E79*F79)))))))</f>
        <v>0</v>
      </c>
      <c r="AD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Authority",0,hosp_count(2,B79,C79,D79,$C$1,G79+H79,1,F79,E79*F79)))))))</f>
        <v>0</v>
      </c>
      <c r="AE79" s="189">
        <f t="shared" si="129"/>
        <v>0</v>
      </c>
      <c r="AF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Authority",0,hosp_count(5,B79,C79,D79,$C$1,G79,1,F79,E79*F79)))))))</f>
        <v>0</v>
      </c>
      <c r="AG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Authority",0,hosp_count(5,B79,C79,D79,$C$1,G79+H79,1,F79,E79*F79)))))))</f>
        <v>0</v>
      </c>
      <c r="AH79" s="189">
        <f t="shared" si="130"/>
        <v>0</v>
      </c>
      <c r="AI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Authority",0,hosp_count(10,B79,C79,D79,$C$1,G79,1,F79,E79*F79)))))))</f>
        <v>0</v>
      </c>
      <c r="AJ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Authority",0,hosp_count(10,B79,C79,D79,$C$1,G79+H79,1,F79,E79*F79)))))))</f>
        <v>0</v>
      </c>
      <c r="AK79" s="189">
        <f t="shared" si="131"/>
        <v>0</v>
      </c>
      <c r="AL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Authority",0,hosp_count(20,B79,C79,D79,$C$1,G79,1,F79,E79*F79)))))))</f>
        <v>0</v>
      </c>
      <c r="AM7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Authority",0,hosp_count(20,B79,C79,D79,$C$1,G79+H79,1,F79,E79*F79)))))))</f>
        <v>0</v>
      </c>
      <c r="AN79" s="189">
        <f t="shared" si="132"/>
        <v>0</v>
      </c>
      <c r="AP79">
        <v>0.5</v>
      </c>
      <c r="AQ79">
        <v>5</v>
      </c>
    </row>
    <row r="80" spans="1:43" x14ac:dyDescent="0.2">
      <c r="A80" s="185" t="s">
        <v>35</v>
      </c>
      <c r="B80" s="163">
        <v>67.5</v>
      </c>
      <c r="C80" s="163" t="s">
        <v>166</v>
      </c>
      <c r="D80" s="166">
        <v>1</v>
      </c>
      <c r="E80" s="188">
        <f>HLOOKUP('III Tool Overview'!$H$7,Prevalence!$B$2:$AV$268,Prevalence!AW76,FALSE)</f>
        <v>0.24452220240711559</v>
      </c>
      <c r="F80" s="187">
        <f>HLOOKUP('III Tool Overview'!$H$7,LookUpData_Pop!$B$1:$AV$269,LookUpData_Pop!BB81,FALSE)/5</f>
        <v>0</v>
      </c>
      <c r="G80" s="176">
        <f>'III Tool Overview'!$H$10/110</f>
        <v>0</v>
      </c>
      <c r="H80" s="222">
        <f>IF('III Tool Overview'!$H$11="Even distribution",Targeting!C78,IF('III Tool Overview'!$H$11="Targeting to Q1",Targeting!D78,IF('III Tool Overview'!$H$11="Targeting to Q1 &amp; Q2",Targeting!E78,IF('III Tool Overview'!$H$11="Proportionate to need",Targeting!F78))))</f>
        <v>0</v>
      </c>
      <c r="I80"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Authority",0,new_ci(2,B80,C80,D80,$C$1,G80,1,F80,E80*F80)))))))</f>
        <v>0</v>
      </c>
      <c r="J8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Authority",0,new_ci(2,B80,C80,D80,$C$1,G80+H80,1,F80,E80*F80)))))))</f>
        <v>0</v>
      </c>
      <c r="K8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Authority",0,new_ci(5,B80,C80,D80,$C$1,G80,1,F80,E80*F80)))))))</f>
        <v>0</v>
      </c>
      <c r="L8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Authority",0,new_ci(5,B80,C80,D80,$C$1,G80+H80,1,F80,E80*F80)))))))</f>
        <v>0</v>
      </c>
      <c r="M8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Authority",0,new_ci(10,B80,C80,D80,$C$1,G80,1,F80,E80*F80)))))))</f>
        <v>0</v>
      </c>
      <c r="N8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Authority",0,new_ci(10,B80,C80,D80,$C$1,G80+H80,1,F80,E80*F80)))))))</f>
        <v>0</v>
      </c>
      <c r="O8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Authority",0,new_ci(20,B80,C80,D80,$C$1,G80,1,F80,E80*F80)))))))</f>
        <v>0</v>
      </c>
      <c r="P8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Authority",0,new_ci(20,B80,C80,D80,$C$1,G80+H80,1,F80,E80*F80)))))))</f>
        <v>0</v>
      </c>
      <c r="Q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Authority",0,new_yll(2,B80,C80,D80,$C$1,G80,1,F80,E80*F80)))))))</f>
        <v>0</v>
      </c>
      <c r="R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Authority",0,new_yll(2,B80,C80,D80,$C$1,G80+H80,1,F80,E80*F80)))))))</f>
        <v>0</v>
      </c>
      <c r="S80" s="190">
        <f t="shared" si="125"/>
        <v>0</v>
      </c>
      <c r="T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Authority",0,new_yll(5,B80,C80,D80,$C$1,G80,1,F80,E80*F80)))))))</f>
        <v>0</v>
      </c>
      <c r="U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Authority",0,new_yll(5,B80,C80,D80,$C$1,G80+H80,1,F80,E80*F80)))))))</f>
        <v>0</v>
      </c>
      <c r="V80" s="190">
        <f t="shared" si="126"/>
        <v>0</v>
      </c>
      <c r="W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Authority",0,new_yll(10,B80,C80,D80,$C$1,G80,1,F80,E80*F80)))))))</f>
        <v>0</v>
      </c>
      <c r="X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Authority",0,new_yll(10,B80,C80,D80,$C$1,G80+H80,1,F80,E80*F80)))))))</f>
        <v>0</v>
      </c>
      <c r="Y80" s="190">
        <f t="shared" si="127"/>
        <v>0</v>
      </c>
      <c r="Z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Authority",0,new_yll(20,B80,C80,D80,$C$1,G80,1,F80,E80*F80)))))))</f>
        <v>0</v>
      </c>
      <c r="AA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Authority",0,new_yll(20,B80,C80,D80,$C$1,G80+H80,1,F80,E80*F80)))))))</f>
        <v>0</v>
      </c>
      <c r="AB80" s="190">
        <f t="shared" si="128"/>
        <v>0</v>
      </c>
      <c r="AC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Authority",0,hosp_count(2,B80,C80,D80,$C$1,G80,1,F80,E80*F80)))))))</f>
        <v>0</v>
      </c>
      <c r="AD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Authority",0,hosp_count(2,B80,C80,D80,$C$1,G80+H80,1,F80,E80*F80)))))))</f>
        <v>0</v>
      </c>
      <c r="AE80" s="189">
        <f t="shared" si="129"/>
        <v>0</v>
      </c>
      <c r="AF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Authority",0,hosp_count(5,B80,C80,D80,$C$1,G80,1,F80,E80*F80)))))))</f>
        <v>0</v>
      </c>
      <c r="AG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Authority",0,hosp_count(5,B80,C80,D80,$C$1,G80+H80,1,F80,E80*F80)))))))</f>
        <v>0</v>
      </c>
      <c r="AH80" s="189">
        <f t="shared" si="130"/>
        <v>0</v>
      </c>
      <c r="AI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Authority",0,hosp_count(10,B80,C80,D80,$C$1,G80,1,F80,E80*F80)))))))</f>
        <v>0</v>
      </c>
      <c r="AJ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Authority",0,hosp_count(10,B80,C80,D80,$C$1,G80+H80,1,F80,E80*F80)))))))</f>
        <v>0</v>
      </c>
      <c r="AK80" s="189">
        <f t="shared" si="131"/>
        <v>0</v>
      </c>
      <c r="AL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Authority",0,hosp_count(20,B80,C80,D80,$C$1,G80,1,F80,E80*F80)))))))</f>
        <v>0</v>
      </c>
      <c r="AM8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Authority",0,hosp_count(20,B80,C80,D80,$C$1,G80+H80,1,F80,E80*F80)))))))</f>
        <v>0</v>
      </c>
      <c r="AN80" s="189">
        <f t="shared" si="132"/>
        <v>0</v>
      </c>
      <c r="AP80">
        <v>0.5</v>
      </c>
      <c r="AQ80">
        <v>5</v>
      </c>
    </row>
    <row r="81" spans="1:43" x14ac:dyDescent="0.2">
      <c r="A81" s="185" t="s">
        <v>36</v>
      </c>
      <c r="B81" s="163">
        <v>72.5</v>
      </c>
      <c r="C81" s="163" t="s">
        <v>166</v>
      </c>
      <c r="D81" s="166">
        <v>1</v>
      </c>
      <c r="E81" s="188">
        <f>HLOOKUP('III Tool Overview'!$H$7,Prevalence!$B$2:$AV$268,Prevalence!AW77,FALSE)</f>
        <v>0.24452220240711559</v>
      </c>
      <c r="F81" s="187">
        <f>HLOOKUP('III Tool Overview'!$H$7,LookUpData_Pop!$B$1:$AV$269,LookUpData_Pop!BB82,FALSE)/5</f>
        <v>0</v>
      </c>
      <c r="G81" s="176">
        <f>'III Tool Overview'!$H$10/110</f>
        <v>0</v>
      </c>
      <c r="H81" s="222">
        <f>IF('III Tool Overview'!$H$11="Even distribution",Targeting!C79,IF('III Tool Overview'!$H$11="Targeting to Q1",Targeting!D79,IF('III Tool Overview'!$H$11="Targeting to Q1 &amp; Q2",Targeting!E79,IF('III Tool Overview'!$H$11="Proportionate to need",Targeting!F79))))</f>
        <v>0</v>
      </c>
      <c r="I81"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Authority",0,new_ci(2,B81,C81,D81,$C$1,G81,1,F81,E81*F81)))))))</f>
        <v>0</v>
      </c>
      <c r="J8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Authority",0,new_ci(2,B81,C81,D81,$C$1,G81+H81,1,F81,E81*F81)))))))</f>
        <v>0</v>
      </c>
      <c r="K8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Authority",0,new_ci(5,B81,C81,D81,$C$1,G81,1,F81,E81*F81)))))))</f>
        <v>0</v>
      </c>
      <c r="L8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Authority",0,new_ci(5,B81,C81,D81,$C$1,G81+H81,1,F81,E81*F81)))))))</f>
        <v>0</v>
      </c>
      <c r="M8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Authority",0,new_ci(10,B81,C81,D81,$C$1,G81,1,F81,E81*F81)))))))</f>
        <v>0</v>
      </c>
      <c r="N8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Authority",0,new_ci(10,B81,C81,D81,$C$1,G81+H81,1,F81,E81*F81)))))))</f>
        <v>0</v>
      </c>
      <c r="O8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Authority",0,new_ci(20,B81,C81,D81,$C$1,G81,1,F81,E81*F81)))))))</f>
        <v>0</v>
      </c>
      <c r="P8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Authority",0,new_ci(20,B81,C81,D81,$C$1,G81+H81,1,F81,E81*F81)))))))</f>
        <v>0</v>
      </c>
      <c r="Q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Authority",0,new_yll(2,B81,C81,D81,$C$1,G81,1,F81,E81*F81)))))))</f>
        <v>0</v>
      </c>
      <c r="R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Authority",0,new_yll(2,B81,C81,D81,$C$1,G81+H81,1,F81,E81*F81)))))))</f>
        <v>0</v>
      </c>
      <c r="S81" s="190">
        <f t="shared" si="125"/>
        <v>0</v>
      </c>
      <c r="T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Authority",0,new_yll(5,B81,C81,D81,$C$1,G81,1,F81,E81*F81)))))))</f>
        <v>0</v>
      </c>
      <c r="U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Authority",0,new_yll(5,B81,C81,D81,$C$1,G81+H81,1,F81,E81*F81)))))))</f>
        <v>0</v>
      </c>
      <c r="V81" s="190">
        <f t="shared" si="126"/>
        <v>0</v>
      </c>
      <c r="W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Authority",0,new_yll(10,B81,C81,D81,$C$1,G81,1,F81,E81*F81)))))))</f>
        <v>0</v>
      </c>
      <c r="X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Authority",0,new_yll(10,B81,C81,D81,$C$1,G81+H81,1,F81,E81*F81)))))))</f>
        <v>0</v>
      </c>
      <c r="Y81" s="190">
        <f t="shared" si="127"/>
        <v>0</v>
      </c>
      <c r="Z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Authority",0,new_yll(20,B81,C81,D81,$C$1,G81,1,F81,E81*F81)))))))</f>
        <v>0</v>
      </c>
      <c r="AA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Authority",0,new_yll(20,B81,C81,D81,$C$1,G81+H81,1,F81,E81*F81)))))))</f>
        <v>0</v>
      </c>
      <c r="AB81" s="190">
        <f t="shared" si="128"/>
        <v>0</v>
      </c>
      <c r="AC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Authority",0,hosp_count(2,B81,C81,D81,$C$1,G81,1,F81,E81*F81)))))))</f>
        <v>0</v>
      </c>
      <c r="AD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Authority",0,hosp_count(2,B81,C81,D81,$C$1,G81+H81,1,F81,E81*F81)))))))</f>
        <v>0</v>
      </c>
      <c r="AE81" s="189">
        <f t="shared" si="129"/>
        <v>0</v>
      </c>
      <c r="AF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Authority",0,hosp_count(5,B81,C81,D81,$C$1,G81,1,F81,E81*F81)))))))</f>
        <v>0</v>
      </c>
      <c r="AG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Authority",0,hosp_count(5,B81,C81,D81,$C$1,G81+H81,1,F81,E81*F81)))))))</f>
        <v>0</v>
      </c>
      <c r="AH81" s="189">
        <f t="shared" si="130"/>
        <v>0</v>
      </c>
      <c r="AI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Authority",0,hosp_count(10,B81,C81,D81,$C$1,G81,1,F81,E81*F81)))))))</f>
        <v>0</v>
      </c>
      <c r="AJ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Authority",0,hosp_count(10,B81,C81,D81,$C$1,G81+H81,1,F81,E81*F81)))))))</f>
        <v>0</v>
      </c>
      <c r="AK81" s="189">
        <f t="shared" si="131"/>
        <v>0</v>
      </c>
      <c r="AL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Authority",0,hosp_count(20,B81,C81,D81,$C$1,G81,1,F81,E81*F81)))))))</f>
        <v>0</v>
      </c>
      <c r="AM8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Authority",0,hosp_count(20,B81,C81,D81,$C$1,G81+H81,1,F81,E81*F81)))))))</f>
        <v>0</v>
      </c>
      <c r="AN81" s="189">
        <f t="shared" si="132"/>
        <v>0</v>
      </c>
      <c r="AP81">
        <v>0.5</v>
      </c>
      <c r="AQ81">
        <v>5</v>
      </c>
    </row>
    <row r="82" spans="1:43" x14ac:dyDescent="0.2">
      <c r="A82" s="185" t="s">
        <v>37</v>
      </c>
      <c r="B82" s="163">
        <v>77.5</v>
      </c>
      <c r="C82" s="163" t="s">
        <v>166</v>
      </c>
      <c r="D82" s="166">
        <v>1</v>
      </c>
      <c r="E82" s="188">
        <f>HLOOKUP('III Tool Overview'!$H$7,Prevalence!$B$2:$AV$268,Prevalence!AW78,FALSE)</f>
        <v>8.5022051674600904E-2</v>
      </c>
      <c r="F82" s="187">
        <f>HLOOKUP('III Tool Overview'!$H$7,LookUpData_Pop!$B$1:$AV$269,LookUpData_Pop!BB83,FALSE)/5</f>
        <v>0</v>
      </c>
      <c r="G82" s="176">
        <f>'III Tool Overview'!$H$10/110</f>
        <v>0</v>
      </c>
      <c r="H82" s="222">
        <f>IF('III Tool Overview'!$H$11="Even distribution",Targeting!C80,IF('III Tool Overview'!$H$11="Targeting to Q1",Targeting!D80,IF('III Tool Overview'!$H$11="Targeting to Q1 &amp; Q2",Targeting!E80,IF('III Tool Overview'!$H$11="Proportionate to need",Targeting!F80))))</f>
        <v>0</v>
      </c>
      <c r="I82"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Authority",0,new_ci(2,B82,C82,D82,$C$1,G82,1,F82,E82*F82)))))))</f>
        <v>0</v>
      </c>
      <c r="J8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Authority",0,new_ci(2,B82,C82,D82,$C$1,G82+H82,1,F82,E82*F82)))))))</f>
        <v>0</v>
      </c>
      <c r="K8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Authority",0,new_ci(5,B82,C82,D82,$C$1,G82,1,F82,E82*F82)))))))</f>
        <v>0</v>
      </c>
      <c r="L8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Authority",0,new_ci(5,B82,C82,D82,$C$1,G82+H82,1,F82,E82*F82)))))))</f>
        <v>0</v>
      </c>
      <c r="M8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Authority",0,new_ci(10,B82,C82,D82,$C$1,G82,1,F82,E82*F82)))))))</f>
        <v>0</v>
      </c>
      <c r="N8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Authority",0,new_ci(10,B82,C82,D82,$C$1,G82+H82,1,F82,E82*F82)))))))</f>
        <v>0</v>
      </c>
      <c r="O8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Authority",0,new_ci(20,B82,C82,D82,$C$1,G82,1,F82,E82*F82)))))))</f>
        <v>0</v>
      </c>
      <c r="P8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Authority",0,new_ci(20,B82,C82,D82,$C$1,G82+H82,1,F82,E82*F82)))))))</f>
        <v>0</v>
      </c>
      <c r="Q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Authority",0,new_yll(2,B82,C82,D82,$C$1,G82,1,F82,E82*F82)))))))</f>
        <v>0</v>
      </c>
      <c r="R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Authority",0,new_yll(2,B82,C82,D82,$C$1,G82+H82,1,F82,E82*F82)))))))</f>
        <v>0</v>
      </c>
      <c r="S82" s="190">
        <f t="shared" si="125"/>
        <v>0</v>
      </c>
      <c r="T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Authority",0,new_yll(5,B82,C82,D82,$C$1,G82,1,F82,E82*F82)))))))</f>
        <v>0</v>
      </c>
      <c r="U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Authority",0,new_yll(5,B82,C82,D82,$C$1,G82+H82,1,F82,E82*F82)))))))</f>
        <v>0</v>
      </c>
      <c r="V82" s="190">
        <f t="shared" si="126"/>
        <v>0</v>
      </c>
      <c r="W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Authority",0,new_yll(10,B82,C82,D82,$C$1,G82,1,F82,E82*F82)))))))</f>
        <v>0</v>
      </c>
      <c r="X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Authority",0,new_yll(10,B82,C82,D82,$C$1,G82+H82,1,F82,E82*F82)))))))</f>
        <v>0</v>
      </c>
      <c r="Y82" s="190">
        <f t="shared" si="127"/>
        <v>0</v>
      </c>
      <c r="Z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Authority",0,new_yll(20,B82,C82,D82,$C$1,G82,1,F82,E82*F82)))))))</f>
        <v>0</v>
      </c>
      <c r="AA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Authority",0,new_yll(20,B82,C82,D82,$C$1,G82+H82,1,F82,E82*F82)))))))</f>
        <v>0</v>
      </c>
      <c r="AB82" s="190">
        <f t="shared" si="128"/>
        <v>0</v>
      </c>
      <c r="AC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Authority",0,hosp_count(2,B82,C82,D82,$C$1,G82,1,F82,E82*F82)))))))</f>
        <v>0</v>
      </c>
      <c r="AD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Authority",0,hosp_count(2,B82,C82,D82,$C$1,G82+H82,1,F82,E82*F82)))))))</f>
        <v>0</v>
      </c>
      <c r="AE82" s="189">
        <f t="shared" si="129"/>
        <v>0</v>
      </c>
      <c r="AF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Authority",0,hosp_count(5,B82,C82,D82,$C$1,G82,1,F82,E82*F82)))))))</f>
        <v>0</v>
      </c>
      <c r="AG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Authority",0,hosp_count(5,B82,C82,D82,$C$1,G82+H82,1,F82,E82*F82)))))))</f>
        <v>0</v>
      </c>
      <c r="AH82" s="189">
        <f t="shared" si="130"/>
        <v>0</v>
      </c>
      <c r="AI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Authority",0,hosp_count(10,B82,C82,D82,$C$1,G82,1,F82,E82*F82)))))))</f>
        <v>0</v>
      </c>
      <c r="AJ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Authority",0,hosp_count(10,B82,C82,D82,$C$1,G82+H82,1,F82,E82*F82)))))))</f>
        <v>0</v>
      </c>
      <c r="AK82" s="189">
        <f t="shared" si="131"/>
        <v>0</v>
      </c>
      <c r="AL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Authority",0,hosp_count(20,B82,C82,D82,$C$1,G82,1,F82,E82*F82)))))))</f>
        <v>0</v>
      </c>
      <c r="AM8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Authority",0,hosp_count(20,B82,C82,D82,$C$1,G82+H82,1,F82,E82*F82)))))))</f>
        <v>0</v>
      </c>
      <c r="AN82" s="189">
        <f t="shared" si="132"/>
        <v>0</v>
      </c>
      <c r="AP82">
        <v>0.5</v>
      </c>
      <c r="AQ82">
        <v>5</v>
      </c>
    </row>
    <row r="83" spans="1:43" x14ac:dyDescent="0.2">
      <c r="A83" s="185" t="s">
        <v>38</v>
      </c>
      <c r="B83" s="163">
        <v>82.5</v>
      </c>
      <c r="C83" s="163" t="s">
        <v>166</v>
      </c>
      <c r="D83" s="166">
        <v>1</v>
      </c>
      <c r="E83" s="188">
        <f>HLOOKUP('III Tool Overview'!$H$7,Prevalence!$B$2:$AV$268,Prevalence!AW79,FALSE)</f>
        <v>8.5022051674600904E-2</v>
      </c>
      <c r="F83" s="187">
        <f>HLOOKUP('III Tool Overview'!$H$7,LookUpData_Pop!$B$1:$AV$269,LookUpData_Pop!BB84,FALSE)/5</f>
        <v>0</v>
      </c>
      <c r="G83" s="176">
        <f>'III Tool Overview'!$H$10/110</f>
        <v>0</v>
      </c>
      <c r="H83" s="222">
        <f>IF('III Tool Overview'!$H$11="Even distribution",Targeting!C81,IF('III Tool Overview'!$H$11="Targeting to Q1",Targeting!D81,IF('III Tool Overview'!$H$11="Targeting to Q1 &amp; Q2",Targeting!E81,IF('III Tool Overview'!$H$11="Proportionate to need",Targeting!F81))))</f>
        <v>0</v>
      </c>
      <c r="I83"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Authority",0,new_ci(2,B83,C83,D83,$C$1,G83,1,F83,E83*F83)))))))</f>
        <v>0</v>
      </c>
      <c r="J8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Authority",0,new_ci(2,B83,C83,D83,$C$1,G83+H83,1,F83,E83*F83)))))))</f>
        <v>0</v>
      </c>
      <c r="K8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Authority",0,new_ci(5,B83,C83,D83,$C$1,G83,1,F83,E83*F83)))))))</f>
        <v>0</v>
      </c>
      <c r="L8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Authority",0,new_ci(5,B83,C83,D83,$C$1,G83+H83,1,F83,E83*F83)))))))</f>
        <v>0</v>
      </c>
      <c r="M8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Authority",0,new_ci(10,B83,C83,D83,$C$1,G83,1,F83,E83*F83)))))))</f>
        <v>0</v>
      </c>
      <c r="N8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Authority",0,new_ci(10,B83,C83,D83,$C$1,G83+H83,1,F83,E83*F83)))))))</f>
        <v>0</v>
      </c>
      <c r="O8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Authority",0,new_ci(20,B83,C83,D83,$C$1,G83,1,F83,E83*F83)))))))</f>
        <v>0</v>
      </c>
      <c r="P8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Authority",0,new_ci(20,B83,C83,D83,$C$1,G83+H83,1,F83,E83*F83)))))))</f>
        <v>0</v>
      </c>
      <c r="Q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Authority",0,new_yll(2,B83,C83,D83,$C$1,G83,1,F83,E83*F83)))))))</f>
        <v>0</v>
      </c>
      <c r="R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Authority",0,new_yll(2,B83,C83,D83,$C$1,G83+H83,1,F83,E83*F83)))))))</f>
        <v>0</v>
      </c>
      <c r="S83" s="190">
        <f t="shared" si="125"/>
        <v>0</v>
      </c>
      <c r="T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Authority",0,new_yll(5,B83,C83,D83,$C$1,G83,1,F83,E83*F83)))))))</f>
        <v>0</v>
      </c>
      <c r="U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Authority",0,new_yll(5,B83,C83,D83,$C$1,G83+H83,1,F83,E83*F83)))))))</f>
        <v>0</v>
      </c>
      <c r="V83" s="190">
        <f t="shared" si="126"/>
        <v>0</v>
      </c>
      <c r="W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Authority",0,new_yll(10,B83,C83,D83,$C$1,G83,1,F83,E83*F83)))))))</f>
        <v>0</v>
      </c>
      <c r="X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Authority",0,new_yll(10,B83,C83,D83,$C$1,G83+H83,1,F83,E83*F83)))))))</f>
        <v>0</v>
      </c>
      <c r="Y83" s="190">
        <f t="shared" si="127"/>
        <v>0</v>
      </c>
      <c r="Z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Authority",0,new_yll(20,B83,C83,D83,$C$1,G83,1,F83,E83*F83)))))))</f>
        <v>0</v>
      </c>
      <c r="AA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Authority",0,new_yll(20,B83,C83,D83,$C$1,G83+H83,1,F83,E83*F83)))))))</f>
        <v>0</v>
      </c>
      <c r="AB83" s="190">
        <f t="shared" si="128"/>
        <v>0</v>
      </c>
      <c r="AC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Authority",0,hosp_count(2,B83,C83,D83,$C$1,G83,1,F83,E83*F83)))))))</f>
        <v>0</v>
      </c>
      <c r="AD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Authority",0,hosp_count(2,B83,C83,D83,$C$1,G83+H83,1,F83,E83*F83)))))))</f>
        <v>0</v>
      </c>
      <c r="AE83" s="189">
        <f t="shared" si="129"/>
        <v>0</v>
      </c>
      <c r="AF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Authority",0,hosp_count(5,B83,C83,D83,$C$1,G83,1,F83,E83*F83)))))))</f>
        <v>0</v>
      </c>
      <c r="AG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Authority",0,hosp_count(5,B83,C83,D83,$C$1,G83+H83,1,F83,E83*F83)))))))</f>
        <v>0</v>
      </c>
      <c r="AH83" s="189">
        <f t="shared" si="130"/>
        <v>0</v>
      </c>
      <c r="AI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Authority",0,hosp_count(10,B83,C83,D83,$C$1,G83,1,F83,E83*F83)))))))</f>
        <v>0</v>
      </c>
      <c r="AJ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Authority",0,hosp_count(10,B83,C83,D83,$C$1,G83+H83,1,F83,E83*F83)))))))</f>
        <v>0</v>
      </c>
      <c r="AK83" s="189">
        <f t="shared" si="131"/>
        <v>0</v>
      </c>
      <c r="AL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Authority",0,hosp_count(20,B83,C83,D83,$C$1,G83,1,F83,E83*F83)))))))</f>
        <v>0</v>
      </c>
      <c r="AM8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Authority",0,hosp_count(20,B83,C83,D83,$C$1,G83+H83,1,F83,E83*F83)))))))</f>
        <v>0</v>
      </c>
      <c r="AN83" s="189">
        <f t="shared" si="132"/>
        <v>0</v>
      </c>
      <c r="AP83">
        <v>0.5</v>
      </c>
      <c r="AQ83">
        <v>5</v>
      </c>
    </row>
    <row r="84" spans="1:43" s="160" customFormat="1" x14ac:dyDescent="0.2">
      <c r="A84" s="185" t="s">
        <v>218</v>
      </c>
      <c r="B84" s="163">
        <v>87.5</v>
      </c>
      <c r="C84" s="163" t="s">
        <v>166</v>
      </c>
      <c r="D84" s="163">
        <v>1</v>
      </c>
      <c r="E84" s="188">
        <f>HLOOKUP('III Tool Overview'!$H$7,Prevalence!$B$2:$AV$268,Prevalence!AW80,FALSE)</f>
        <v>8.5022051674600904E-2</v>
      </c>
      <c r="F84" s="187">
        <f>HLOOKUP('III Tool Overview'!$H$7,LookUpData_Pop!$B$1:$AV$269,LookUpData_Pop!BB85,FALSE)/5</f>
        <v>0</v>
      </c>
      <c r="G84" s="176">
        <f>'III Tool Overview'!$H$10/110</f>
        <v>0</v>
      </c>
      <c r="H84" s="222">
        <f>IF('III Tool Overview'!$H$11="Even distribution",Targeting!C82,IF('III Tool Overview'!$H$11="Targeting to Q1",Targeting!D82,IF('III Tool Overview'!$H$11="Targeting to Q1 &amp; Q2",Targeting!E82,IF('III Tool Overview'!$H$11="Proportionate to need",Targeting!F82))))</f>
        <v>0</v>
      </c>
      <c r="I84"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Authority",0,new_ci(2,B84,C84,D84,$C$1,G84,1,F84,E84*F84)))))))</f>
        <v>0</v>
      </c>
      <c r="J8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Authority",0,new_ci(2,B84,C84,D84,$C$1,G84+H84,1,F84,E84*F84)))))))</f>
        <v>0</v>
      </c>
      <c r="K8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Authority",0,new_ci(5,B84,C84,D84,$C$1,G84,1,F84,E84*F84)))))))</f>
        <v>0</v>
      </c>
      <c r="L8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Authority",0,new_ci(5,B84,C84,D84,$C$1,G84+H84,1,F84,E84*F84)))))))</f>
        <v>0</v>
      </c>
      <c r="M8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Authority",0,new_ci(10,B84,C84,D84,$C$1,G84,1,F84,E84*F84)))))))</f>
        <v>0</v>
      </c>
      <c r="N8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Authority",0,new_ci(10,B84,C84,D84,$C$1,G84+H84,1,F84,E84*F84)))))))</f>
        <v>0</v>
      </c>
      <c r="O8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Authority",0,new_ci(20,B84,C84,D84,$C$1,G84,1,F84,E84*F84)))))))</f>
        <v>0</v>
      </c>
      <c r="P8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Authority",0,new_ci(20,B84,C84,D84,$C$1,G84+H84,1,F84,E84*F84)))))))</f>
        <v>0</v>
      </c>
      <c r="Q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Authority",0,new_yll(2,B84,C84,D84,$C$1,G84,1,F84,E84*F84)))))))</f>
        <v>0</v>
      </c>
      <c r="R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Authority",0,new_yll(2,B84,C84,D84,$C$1,G84+H84,1,F84,E84*F84)))))))</f>
        <v>0</v>
      </c>
      <c r="S84" s="190">
        <f t="shared" si="125"/>
        <v>0</v>
      </c>
      <c r="T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Authority",0,new_yll(5,B84,C84,D84,$C$1,G84,1,F84,E84*F84)))))))</f>
        <v>0</v>
      </c>
      <c r="U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Authority",0,new_yll(5,B84,C84,D84,$C$1,G84+H84,1,F84,E84*F84)))))))</f>
        <v>0</v>
      </c>
      <c r="V84" s="190">
        <f t="shared" si="126"/>
        <v>0</v>
      </c>
      <c r="W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Authority",0,new_yll(10,B84,C84,D84,$C$1,G84,1,F84,E84*F84)))))))</f>
        <v>0</v>
      </c>
      <c r="X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Authority",0,new_yll(10,B84,C84,D84,$C$1,G84+H84,1,F84,E84*F84)))))))</f>
        <v>0</v>
      </c>
      <c r="Y84" s="190">
        <f t="shared" si="127"/>
        <v>0</v>
      </c>
      <c r="Z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Authority",0,new_yll(20,B84,C84,D84,$C$1,G84,1,F84,E84*F84)))))))</f>
        <v>0</v>
      </c>
      <c r="AA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Authority",0,new_yll(20,B84,C84,D84,$C$1,G84+H84,1,F84,E84*F84)))))))</f>
        <v>0</v>
      </c>
      <c r="AB84" s="190">
        <f t="shared" si="128"/>
        <v>0</v>
      </c>
      <c r="AC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Authority",0,hosp_count(2,B84,C84,D84,$C$1,G84,1,F84,E84*F84)))))))</f>
        <v>0</v>
      </c>
      <c r="AD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Authority",0,hosp_count(2,B84,C84,D84,$C$1,G84+H84,1,F84,E84*F84)))))))</f>
        <v>0</v>
      </c>
      <c r="AE84" s="189">
        <f t="shared" si="129"/>
        <v>0</v>
      </c>
      <c r="AF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Authority",0,hosp_count(5,B84,C84,D84,$C$1,G84,1,F84,E84*F84)))))))</f>
        <v>0</v>
      </c>
      <c r="AG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Authority",0,hosp_count(5,B84,C84,D84,$C$1,G84+H84,1,F84,E84*F84)))))))</f>
        <v>0</v>
      </c>
      <c r="AH84" s="189">
        <f t="shared" si="130"/>
        <v>0</v>
      </c>
      <c r="AI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Authority",0,hosp_count(10,B84,C84,D84,$C$1,G84,1,F84,E84*F84)))))))</f>
        <v>0</v>
      </c>
      <c r="AJ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Authority",0,hosp_count(10,B84,C84,D84,$C$1,G84+H84,1,F84,E84*F84)))))))</f>
        <v>0</v>
      </c>
      <c r="AK84" s="189">
        <f t="shared" si="131"/>
        <v>0</v>
      </c>
      <c r="AL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Authority",0,hosp_count(20,B84,C84,D84,$C$1,G84,1,F84,E84*F84)))))))</f>
        <v>0</v>
      </c>
      <c r="AM8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Authority",0,hosp_count(20,B84,C84,D84,$C$1,G84+H84,1,F84,E84*F84)))))))</f>
        <v>0</v>
      </c>
      <c r="AN84" s="189">
        <f t="shared" si="132"/>
        <v>0</v>
      </c>
      <c r="AP84" s="160">
        <v>0.5</v>
      </c>
      <c r="AQ84" s="168" t="e">
        <f>2/#REF!</f>
        <v>#REF!</v>
      </c>
    </row>
    <row r="85" spans="1:43" s="160" customFormat="1" x14ac:dyDescent="0.2">
      <c r="A85" s="185" t="s">
        <v>219</v>
      </c>
      <c r="B85" s="166">
        <v>95</v>
      </c>
      <c r="C85" s="166" t="s">
        <v>166</v>
      </c>
      <c r="D85" s="166">
        <v>1</v>
      </c>
      <c r="E85" s="188">
        <f>HLOOKUP('III Tool Overview'!$H$7,Prevalence!$B$2:$AV$268,Prevalence!AW81,FALSE)</f>
        <v>8.5022051674600904E-2</v>
      </c>
      <c r="F85" s="187">
        <f>HLOOKUP('III Tool Overview'!$H$7,LookUpData_Pop!$B$1:$AV$269,LookUpData_Pop!BB86,FALSE)/5</f>
        <v>0</v>
      </c>
      <c r="G85" s="176">
        <f>'III Tool Overview'!$H$10/110</f>
        <v>0</v>
      </c>
      <c r="H85" s="222">
        <f>IF('III Tool Overview'!$H$11="Even distribution",Targeting!C83,IF('III Tool Overview'!$H$11="Targeting to Q1",Targeting!D83,IF('III Tool Overview'!$H$11="Targeting to Q1 &amp; Q2",Targeting!E83,IF('III Tool Overview'!$H$11="Proportionate to need",Targeting!F83))))</f>
        <v>0</v>
      </c>
      <c r="I85" s="188">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Authority",0,new_ci(2,B85,C85,D85,$C$1,G85,1,F85,E85*F85)))))))</f>
        <v>0</v>
      </c>
      <c r="J8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Authority",0,new_ci(2,B85,C85,D85,$C$1,G85+H85,1,F85,E85*F85)))))))</f>
        <v>0</v>
      </c>
      <c r="K8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Authority",0,new_ci(5,B85,C85,D85,$C$1,G85,1,F85,E85*F85)))))))</f>
        <v>0</v>
      </c>
      <c r="L8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Authority",0,new_ci(5,B85,C85,D85,$C$1,G85+H85,1,F85,E85*F85)))))))</f>
        <v>0</v>
      </c>
      <c r="M8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Authority",0,new_ci(10,B85,C85,D85,$C$1,G85,1,F85,E85*F85)))))))</f>
        <v>0</v>
      </c>
      <c r="N8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Authority",0,new_ci(10,B85,C85,D85,$C$1,G85+H85,1,F85,E85*F85)))))))</f>
        <v>0</v>
      </c>
      <c r="O8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Authority",0,new_ci(20,B85,C85,D85,$C$1,G85,1,F85,E85*F85)))))))</f>
        <v>0</v>
      </c>
      <c r="P8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Authority",0,new_ci(20,B85,C85,D85,$C$1,G85+H85,1,F85,E85*F85)))))))</f>
        <v>0</v>
      </c>
      <c r="Q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Authority",0,new_yll(2,B85,C85,D85,$C$1,G85,1,F85,E85*F85)))))))</f>
        <v>0</v>
      </c>
      <c r="R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Authority",0,new_yll(2,B85,C85,D85,$C$1,G85+H85,1,F85,E85*F85)))))))</f>
        <v>0</v>
      </c>
      <c r="S85" s="190">
        <f t="shared" si="125"/>
        <v>0</v>
      </c>
      <c r="T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Authority",0,new_yll(5,B85,C85,D85,$C$1,G85,1,F85,E85*F85)))))))</f>
        <v>0</v>
      </c>
      <c r="U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Authority",0,new_yll(5,B85,C85,D85,$C$1,G85+H85,1,F85,E85*F85)))))))</f>
        <v>0</v>
      </c>
      <c r="V85" s="190">
        <f t="shared" si="126"/>
        <v>0</v>
      </c>
      <c r="W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Authority",0,new_yll(10,B85,C85,D85,$C$1,G85,1,F85,E85*F85)))))))</f>
        <v>0</v>
      </c>
      <c r="X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Authority",0,new_yll(10,B85,C85,D85,$C$1,G85+H85,1,F85,E85*F85)))))))</f>
        <v>0</v>
      </c>
      <c r="Y85" s="190">
        <f t="shared" si="127"/>
        <v>0</v>
      </c>
      <c r="Z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Authority",0,new_yll(20,B85,C85,D85,$C$1,G85,1,F85,E85*F85)))))))</f>
        <v>0</v>
      </c>
      <c r="AA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Authority",0,new_yll(20,B85,C85,D85,$C$1,G85+H85,1,F85,E85*F85)))))))</f>
        <v>0</v>
      </c>
      <c r="AB85" s="190">
        <f t="shared" si="128"/>
        <v>0</v>
      </c>
      <c r="AC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Authority",0,hosp_count(2,B85,C85,D85,$C$1,G85,1,F85,E85*F85)))))))</f>
        <v>0</v>
      </c>
      <c r="AD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Authority",0,hosp_count(2,B85,C85,D85,$C$1,G85+H85,1,F85,E85*F85)))))))</f>
        <v>0</v>
      </c>
      <c r="AE85" s="189">
        <f t="shared" si="129"/>
        <v>0</v>
      </c>
      <c r="AF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Authority",0,hosp_count(5,B85,C85,D85,$C$1,G85,1,F85,E85*F85)))))))</f>
        <v>0</v>
      </c>
      <c r="AG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Authority",0,hosp_count(5,B85,C85,D85,$C$1,G85+H85,1,F85,E85*F85)))))))</f>
        <v>0</v>
      </c>
      <c r="AH85" s="189">
        <f t="shared" si="130"/>
        <v>0</v>
      </c>
      <c r="AI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Authority",0,hosp_count(10,B85,C85,D85,$C$1,G85,1,F85,E85*F85)))))))</f>
        <v>0</v>
      </c>
      <c r="AJ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Authority",0,hosp_count(10,B85,C85,D85,$C$1,G85+H85,1,F85,E85*F85)))))))</f>
        <v>0</v>
      </c>
      <c r="AK85" s="189">
        <f t="shared" si="131"/>
        <v>0</v>
      </c>
      <c r="AL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Authority",0,hosp_count(20,B85,C85,D85,$C$1,G85,1,F85,E85*F85)))))))</f>
        <v>0</v>
      </c>
      <c r="AM8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Authority",0,hosp_count(20,B85,C85,D85,$C$1,G85+H85,1,F85,E85*F85)))))))</f>
        <v>0</v>
      </c>
      <c r="AN85" s="189">
        <f t="shared" si="132"/>
        <v>0</v>
      </c>
      <c r="AQ85" s="168"/>
    </row>
    <row r="86" spans="1:43" s="170" customFormat="1" x14ac:dyDescent="0.2">
      <c r="A86" s="169" t="s">
        <v>182</v>
      </c>
      <c r="B86" s="171"/>
      <c r="C86" s="171"/>
      <c r="D86" s="171"/>
      <c r="E86" s="191"/>
      <c r="F86" s="192">
        <f>SUM(F70:F85)</f>
        <v>0</v>
      </c>
      <c r="G86" s="192">
        <f t="shared" ref="G86:AN86" si="133">SUM(G70:G85)</f>
        <v>0</v>
      </c>
      <c r="H86" s="192">
        <f t="shared" si="133"/>
        <v>0</v>
      </c>
      <c r="I86" s="192">
        <f t="shared" si="133"/>
        <v>0</v>
      </c>
      <c r="J86" s="192">
        <f t="shared" si="133"/>
        <v>0</v>
      </c>
      <c r="K86" s="192">
        <f t="shared" si="133"/>
        <v>0</v>
      </c>
      <c r="L86" s="192">
        <f t="shared" si="133"/>
        <v>0</v>
      </c>
      <c r="M86" s="192">
        <f t="shared" si="133"/>
        <v>0</v>
      </c>
      <c r="N86" s="192">
        <f t="shared" si="133"/>
        <v>0</v>
      </c>
      <c r="O86" s="192">
        <f t="shared" si="133"/>
        <v>0</v>
      </c>
      <c r="P86" s="192">
        <f t="shared" si="133"/>
        <v>0</v>
      </c>
      <c r="Q86" s="192">
        <f t="shared" si="133"/>
        <v>0</v>
      </c>
      <c r="R86" s="192">
        <f t="shared" si="133"/>
        <v>0</v>
      </c>
      <c r="S86" s="192">
        <f t="shared" si="133"/>
        <v>0</v>
      </c>
      <c r="T86" s="192">
        <f t="shared" si="133"/>
        <v>0</v>
      </c>
      <c r="U86" s="192">
        <f t="shared" si="133"/>
        <v>0</v>
      </c>
      <c r="V86" s="192">
        <f t="shared" si="133"/>
        <v>0</v>
      </c>
      <c r="W86" s="192">
        <f t="shared" si="133"/>
        <v>0</v>
      </c>
      <c r="X86" s="192">
        <f t="shared" si="133"/>
        <v>0</v>
      </c>
      <c r="Y86" s="192">
        <f t="shared" si="133"/>
        <v>0</v>
      </c>
      <c r="Z86" s="192">
        <f t="shared" si="133"/>
        <v>0</v>
      </c>
      <c r="AA86" s="192">
        <f t="shared" si="133"/>
        <v>0</v>
      </c>
      <c r="AB86" s="192">
        <f t="shared" si="133"/>
        <v>0</v>
      </c>
      <c r="AC86" s="192">
        <f t="shared" si="133"/>
        <v>0</v>
      </c>
      <c r="AD86" s="192">
        <f t="shared" si="133"/>
        <v>0</v>
      </c>
      <c r="AE86" s="192">
        <f t="shared" si="133"/>
        <v>0</v>
      </c>
      <c r="AF86" s="192">
        <f t="shared" si="133"/>
        <v>0</v>
      </c>
      <c r="AG86" s="192">
        <f t="shared" si="133"/>
        <v>0</v>
      </c>
      <c r="AH86" s="192">
        <f t="shared" si="133"/>
        <v>0</v>
      </c>
      <c r="AI86" s="192">
        <f t="shared" si="133"/>
        <v>0</v>
      </c>
      <c r="AJ86" s="192">
        <f t="shared" si="133"/>
        <v>0</v>
      </c>
      <c r="AK86" s="192">
        <f t="shared" si="133"/>
        <v>0</v>
      </c>
      <c r="AL86" s="192">
        <f t="shared" si="133"/>
        <v>0</v>
      </c>
      <c r="AM86" s="192">
        <f t="shared" si="133"/>
        <v>0</v>
      </c>
      <c r="AN86" s="192">
        <f t="shared" si="133"/>
        <v>0</v>
      </c>
      <c r="AQ86" s="172"/>
    </row>
    <row r="87" spans="1:43" x14ac:dyDescent="0.2">
      <c r="A87" s="185" t="s">
        <v>40</v>
      </c>
      <c r="B87" s="163">
        <v>0.5</v>
      </c>
      <c r="C87" s="166" t="s">
        <v>170</v>
      </c>
      <c r="D87" s="166">
        <v>1</v>
      </c>
      <c r="E87" s="163"/>
      <c r="F87" s="187">
        <f>HLOOKUP('III Tool Overview'!$H$7,LookUpData_Pop!$B$1:$AV$269,LookUpData_Pop!BB87,FALSE)/5</f>
        <v>0</v>
      </c>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P87">
        <v>0.1</v>
      </c>
      <c r="AQ87">
        <v>1</v>
      </c>
    </row>
    <row r="88" spans="1:43" x14ac:dyDescent="0.2">
      <c r="A88" s="185" t="s">
        <v>41</v>
      </c>
      <c r="B88" s="163">
        <v>2.5</v>
      </c>
      <c r="C88" s="166" t="s">
        <v>170</v>
      </c>
      <c r="D88" s="166">
        <v>1</v>
      </c>
      <c r="E88" s="163"/>
      <c r="F88" s="187">
        <f>HLOOKUP('III Tool Overview'!$H$7,LookUpData_Pop!$B$1:$AV$269,LookUpData_Pop!BB88,FALSE)/5</f>
        <v>0</v>
      </c>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P88">
        <v>0.5</v>
      </c>
      <c r="AQ88">
        <v>4</v>
      </c>
    </row>
    <row r="89" spans="1:43" x14ac:dyDescent="0.2">
      <c r="A89" s="185" t="s">
        <v>42</v>
      </c>
      <c r="B89" s="163">
        <v>7.5</v>
      </c>
      <c r="C89" s="166" t="s">
        <v>170</v>
      </c>
      <c r="D89" s="166">
        <v>1</v>
      </c>
      <c r="E89" s="163"/>
      <c r="F89" s="187">
        <f>HLOOKUP('III Tool Overview'!$H$7,LookUpData_Pop!$B$1:$AV$269,LookUpData_Pop!BB89,FALSE)/5</f>
        <v>0</v>
      </c>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P89">
        <v>0.5</v>
      </c>
      <c r="AQ89">
        <v>5</v>
      </c>
    </row>
    <row r="90" spans="1:43" x14ac:dyDescent="0.2">
      <c r="A90" s="185" t="s">
        <v>43</v>
      </c>
      <c r="B90" s="163">
        <v>12.5</v>
      </c>
      <c r="C90" s="166" t="s">
        <v>170</v>
      </c>
      <c r="D90" s="166">
        <v>1</v>
      </c>
      <c r="E90" s="163"/>
      <c r="F90" s="187">
        <f>HLOOKUP('III Tool Overview'!$H$7,LookUpData_Pop!$B$1:$AV$269,LookUpData_Pop!BB90,FALSE)/5</f>
        <v>0</v>
      </c>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P90">
        <v>0.5</v>
      </c>
      <c r="AQ90">
        <v>5</v>
      </c>
    </row>
    <row r="91" spans="1:43" x14ac:dyDescent="0.2">
      <c r="A91" s="185" t="s">
        <v>44</v>
      </c>
      <c r="B91" s="163">
        <v>17.5</v>
      </c>
      <c r="C91" s="166" t="s">
        <v>170</v>
      </c>
      <c r="D91" s="166">
        <v>1</v>
      </c>
      <c r="E91" s="188">
        <f>HLOOKUP('III Tool Overview'!$H$7,Prevalence!$B$2:$AV$268,Prevalence!AW86,FALSE)</f>
        <v>0.23529100826293986</v>
      </c>
      <c r="F91" s="187">
        <f>HLOOKUP('III Tool Overview'!$H$7,LookUpData_Pop!$B$1:$AV$269,LookUpData_Pop!BB91,FALSE)/5</f>
        <v>0</v>
      </c>
      <c r="G91" s="176">
        <f>'III Tool Overview'!$H$10/110</f>
        <v>0</v>
      </c>
      <c r="H91" s="254">
        <f>IF('III Tool Overview'!$H$11="Even distribution",Targeting!C89,IF('III Tool Overview'!$H$11="Targeting to Q1",Targeting!D89,IF('III Tool Overview'!$H$11="Targeting to Q1 &amp; Q2",Targeting!E89,IF('III Tool Overview'!$H$11="Proportionate to need",Targeting!F89))))</f>
        <v>0</v>
      </c>
      <c r="I91"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Authority",0,new_ci(2,B91,C91,D91,$C$1,G91,1,F91,E91*F91)))))))</f>
        <v>0</v>
      </c>
      <c r="J9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Authority",0,new_ci(2,B91,C91,D91,$C$1,G91+H91,1,F91,E91*F91)))))))</f>
        <v>0</v>
      </c>
      <c r="K9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Authority",0,new_ci(5,B91,C91,D91,$C$1,G91,1,F91,E91*F91)))))))</f>
        <v>0</v>
      </c>
      <c r="L9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Authority",0,new_ci(5,B91,C91,D91,$C$1,G91+H91,1,F91,E91*F91)))))))</f>
        <v>0</v>
      </c>
      <c r="M9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Authority",0,new_ci(10,B91,C91,D91,$C$1,G91,1,F91,E91*F91)))))))</f>
        <v>0</v>
      </c>
      <c r="N9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Authority",0,new_ci(10,B91,C91,D91,$C$1,G91+H91,1,F91,E91*F91)))))))</f>
        <v>0</v>
      </c>
      <c r="O9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Authority",0,new_ci(20,B91,C91,D91,$C$1,G91,1,F91,E91*F91)))))))</f>
        <v>0</v>
      </c>
      <c r="P9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Authority",0,new_ci(20,B91,C91,D91,$C$1,G91+H91,1,F91,E91*F91)))))))</f>
        <v>0</v>
      </c>
      <c r="Q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Authority",0,new_yll(2,B91,C91,D91,$C$1,G91,1,F91,E91*F91)))))))</f>
        <v>0</v>
      </c>
      <c r="R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Authority",0,new_yll(2,B91,C91,D91,$C$1,G91+H91,1,F91,E91*F91)))))))</f>
        <v>0</v>
      </c>
      <c r="S91" s="190">
        <f t="shared" ref="S91" si="134">Q91-R91</f>
        <v>0</v>
      </c>
      <c r="T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Authority",0,new_yll(5,B91,C91,D91,$C$1,G91,1,F91,E91*F91)))))))</f>
        <v>0</v>
      </c>
      <c r="U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Authority",0,new_yll(5,B91,C91,D91,$C$1,G91+H91,1,F91,E91*F91)))))))</f>
        <v>0</v>
      </c>
      <c r="V91" s="190">
        <f>T91-U91</f>
        <v>0</v>
      </c>
      <c r="W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Authority",0,new_yll(10,B91,C91,D91,$C$1,G91,1,F91,E91*F91)))))))</f>
        <v>0</v>
      </c>
      <c r="X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Authority",0,new_yll(10,B91,C91,D91,$C$1,G91+H91,1,F91,E91*F91)))))))</f>
        <v>0</v>
      </c>
      <c r="Y91" s="190">
        <f>W91-X91</f>
        <v>0</v>
      </c>
      <c r="Z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Authority",0,new_yll(20,B91,C91,D91,$C$1,G91,1,F91,E91*F91)))))))</f>
        <v>0</v>
      </c>
      <c r="AA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Authority",0,new_yll(20,B91,C91,D91,$C$1,G91+H91,1,F91,E91*F91)))))))</f>
        <v>0</v>
      </c>
      <c r="AB91" s="190">
        <f>Z91-AA91</f>
        <v>0</v>
      </c>
      <c r="AC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Authority",0,hosp_count(2,B91,C91,D91,$C$1,G91,1,F91,E91*F91)))))))</f>
        <v>0</v>
      </c>
      <c r="AD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Authority",0,hosp_count(2,B91,C91,D91,$C$1,G91+H91,1,F91,E91*F91)))))))</f>
        <v>0</v>
      </c>
      <c r="AE91" s="189">
        <f>AC91-AD91</f>
        <v>0</v>
      </c>
      <c r="AF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Authority",0,hosp_count(5,B91,C91,D91,$C$1,G91,1,F91,E91*F91)))))))</f>
        <v>0</v>
      </c>
      <c r="AG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Authority",0,hosp_count(5,B91,C91,D91,$C$1,G91+H91,1,F91,E91*F91)))))))</f>
        <v>0</v>
      </c>
      <c r="AH91" s="189">
        <f>AF91-AG91</f>
        <v>0</v>
      </c>
      <c r="AI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Authority",0,hosp_count(10,B91,C91,D91,$C$1,G91,1,F91,E91*F91)))))))</f>
        <v>0</v>
      </c>
      <c r="AJ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Authority",0,hosp_count(10,B91,C91,D91,$C$1,G91+H91,1,F91,E91*F91)))))))</f>
        <v>0</v>
      </c>
      <c r="AK91" s="189">
        <f>AI91-AJ91</f>
        <v>0</v>
      </c>
      <c r="AL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Authority",0,hosp_count(20,B91,C91,D91,$C$1,G91,1,F91,E91*F91)))))))</f>
        <v>0</v>
      </c>
      <c r="AM9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Authority",0,hosp_count(20,B91,C91,D91,$C$1,G91+H91,1,F91,E91*F91)))))))</f>
        <v>0</v>
      </c>
      <c r="AN91" s="189">
        <f>AL91-AM91</f>
        <v>0</v>
      </c>
      <c r="AP91">
        <v>0.5</v>
      </c>
      <c r="AQ91">
        <v>5</v>
      </c>
    </row>
    <row r="92" spans="1:43" x14ac:dyDescent="0.2">
      <c r="A92" s="185" t="s">
        <v>45</v>
      </c>
      <c r="B92" s="163">
        <v>22.5</v>
      </c>
      <c r="C92" s="166" t="s">
        <v>170</v>
      </c>
      <c r="D92" s="166">
        <v>1</v>
      </c>
      <c r="E92" s="188">
        <f>HLOOKUP('III Tool Overview'!$H$7,Prevalence!$B$2:$AV$268,Prevalence!AW87,FALSE)</f>
        <v>0.23529100826293986</v>
      </c>
      <c r="F92" s="187">
        <f>HLOOKUP('III Tool Overview'!$H$7,LookUpData_Pop!$B$1:$AV$269,LookUpData_Pop!BB92,FALSE)/5</f>
        <v>0</v>
      </c>
      <c r="G92" s="176">
        <f>'III Tool Overview'!$H$10/110</f>
        <v>0</v>
      </c>
      <c r="H92" s="254">
        <f>IF('III Tool Overview'!$H$11="Even distribution",Targeting!C90,IF('III Tool Overview'!$H$11="Targeting to Q1",Targeting!D90,IF('III Tool Overview'!$H$11="Targeting to Q1 &amp; Q2",Targeting!E90,IF('III Tool Overview'!$H$11="Proportionate to need",Targeting!F90))))</f>
        <v>0</v>
      </c>
      <c r="I92"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Authority",0,new_ci(2,B92,C92,D92,$C$1,G92,1,F92,E92*F92)))))))</f>
        <v>0</v>
      </c>
      <c r="J9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Authority",0,new_ci(2,B92,C92,D92,$C$1,G92+H92,1,F92,E92*F92)))))))</f>
        <v>0</v>
      </c>
      <c r="K9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Authority",0,new_ci(5,B92,C92,D92,$C$1,G92,1,F92,E92*F92)))))))</f>
        <v>0</v>
      </c>
      <c r="L9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Authority",0,new_ci(5,B92,C92,D92,$C$1,G92+H92,1,F92,E92*F92)))))))</f>
        <v>0</v>
      </c>
      <c r="M9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Authority",0,new_ci(10,B92,C92,D92,$C$1,G92,1,F92,E92*F92)))))))</f>
        <v>0</v>
      </c>
      <c r="N9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Authority",0,new_ci(10,B92,C92,D92,$C$1,G92+H92,1,F92,E92*F92)))))))</f>
        <v>0</v>
      </c>
      <c r="O9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Authority",0,new_ci(20,B92,C92,D92,$C$1,G92,1,F92,E92*F92)))))))</f>
        <v>0</v>
      </c>
      <c r="P9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Authority",0,new_ci(20,B92,C92,D92,$C$1,G92+H92,1,F92,E92*F92)))))))</f>
        <v>0</v>
      </c>
      <c r="Q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Authority",0,new_yll(2,B92,C92,D92,$C$1,G92,1,F92,E92*F92)))))))</f>
        <v>0</v>
      </c>
      <c r="R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Authority",0,new_yll(2,B92,C92,D92,$C$1,G92+H92,1,F92,E92*F92)))))))</f>
        <v>0</v>
      </c>
      <c r="S92" s="190">
        <f t="shared" ref="S92:S106" si="135">Q92-R92</f>
        <v>0</v>
      </c>
      <c r="T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Authority",0,new_yll(5,B92,C92,D92,$C$1,G92,1,F92,E92*F92)))))))</f>
        <v>0</v>
      </c>
      <c r="U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Authority",0,new_yll(5,B92,C92,D92,$C$1,G92+H92,1,F92,E92*F92)))))))</f>
        <v>0</v>
      </c>
      <c r="V92" s="190">
        <f t="shared" ref="V92:V106" si="136">T92-U92</f>
        <v>0</v>
      </c>
      <c r="W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Authority",0,new_yll(10,B92,C92,D92,$C$1,G92,1,F92,E92*F92)))))))</f>
        <v>0</v>
      </c>
      <c r="X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Authority",0,new_yll(10,B92,C92,D92,$C$1,G92+H92,1,F92,E92*F92)))))))</f>
        <v>0</v>
      </c>
      <c r="Y92" s="190">
        <f t="shared" ref="Y92:Y106" si="137">W92-X92</f>
        <v>0</v>
      </c>
      <c r="Z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Authority",0,new_yll(20,B92,C92,D92,$C$1,G92,1,F92,E92*F92)))))))</f>
        <v>0</v>
      </c>
      <c r="AA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Authority",0,new_yll(20,B92,C92,D92,$C$1,G92+H92,1,F92,E92*F92)))))))</f>
        <v>0</v>
      </c>
      <c r="AB92" s="190">
        <f t="shared" ref="AB92:AB106" si="138">Z92-AA92</f>
        <v>0</v>
      </c>
      <c r="AC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Authority",0,hosp_count(2,B92,C92,D92,$C$1,G92,1,F92,E92*F92)))))))</f>
        <v>0</v>
      </c>
      <c r="AD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Authority",0,hosp_count(2,B92,C92,D92,$C$1,G92+H92,1,F92,E92*F92)))))))</f>
        <v>0</v>
      </c>
      <c r="AE92" s="189">
        <f t="shared" ref="AE92:AE106" si="139">AC92-AD92</f>
        <v>0</v>
      </c>
      <c r="AF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Authority",0,hosp_count(5,B92,C92,D92,$C$1,G92,1,F92,E92*F92)))))))</f>
        <v>0</v>
      </c>
      <c r="AG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Authority",0,hosp_count(5,B92,C92,D92,$C$1,G92+H92,1,F92,E92*F92)))))))</f>
        <v>0</v>
      </c>
      <c r="AH92" s="189">
        <f t="shared" ref="AH92:AH106" si="140">AF92-AG92</f>
        <v>0</v>
      </c>
      <c r="AI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Authority",0,hosp_count(10,B92,C92,D92,$C$1,G92,1,F92,E92*F92)))))))</f>
        <v>0</v>
      </c>
      <c r="AJ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Authority",0,hosp_count(10,B92,C92,D92,$C$1,G92+H92,1,F92,E92*F92)))))))</f>
        <v>0</v>
      </c>
      <c r="AK92" s="189">
        <f t="shared" ref="AK92:AK106" si="141">AI92-AJ92</f>
        <v>0</v>
      </c>
      <c r="AL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Authority",0,hosp_count(20,B92,C92,D92,$C$1,G92,1,F92,E92*F92)))))))</f>
        <v>0</v>
      </c>
      <c r="AM9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Authority",0,hosp_count(20,B92,C92,D92,$C$1,G92+H92,1,F92,E92*F92)))))))</f>
        <v>0</v>
      </c>
      <c r="AN92" s="189">
        <f t="shared" ref="AN92:AN106" si="142">AL92-AM92</f>
        <v>0</v>
      </c>
      <c r="AP92">
        <v>0.5</v>
      </c>
      <c r="AQ92">
        <v>5</v>
      </c>
    </row>
    <row r="93" spans="1:43" x14ac:dyDescent="0.2">
      <c r="A93" s="185" t="s">
        <v>46</v>
      </c>
      <c r="B93" s="163">
        <v>27.5</v>
      </c>
      <c r="C93" s="166" t="s">
        <v>170</v>
      </c>
      <c r="D93" s="166">
        <v>1</v>
      </c>
      <c r="E93" s="188">
        <f>HLOOKUP('III Tool Overview'!$H$7,Prevalence!$B$2:$AV$268,Prevalence!AW88,FALSE)</f>
        <v>0.15791616656811591</v>
      </c>
      <c r="F93" s="187">
        <f>HLOOKUP('III Tool Overview'!$H$7,LookUpData_Pop!$B$1:$AV$269,LookUpData_Pop!BB93,FALSE)/5</f>
        <v>0</v>
      </c>
      <c r="G93" s="176">
        <f>'III Tool Overview'!$H$10/110</f>
        <v>0</v>
      </c>
      <c r="H93" s="254">
        <f>IF('III Tool Overview'!$H$11="Even distribution",Targeting!C91,IF('III Tool Overview'!$H$11="Targeting to Q1",Targeting!D91,IF('III Tool Overview'!$H$11="Targeting to Q1 &amp; Q2",Targeting!E91,IF('III Tool Overview'!$H$11="Proportionate to need",Targeting!F91))))</f>
        <v>0</v>
      </c>
      <c r="I93"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Authority",0,new_ci(2,B93,C93,D93,$C$1,G93,1,F93,E93*F93)))))))</f>
        <v>0</v>
      </c>
      <c r="J9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Authority",0,new_ci(2,B93,C93,D93,$C$1,G93+H93,1,F93,E93*F93)))))))</f>
        <v>0</v>
      </c>
      <c r="K9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Authority",0,new_ci(5,B93,C93,D93,$C$1,G93,1,F93,E93*F93)))))))</f>
        <v>0</v>
      </c>
      <c r="L9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Authority",0,new_ci(5,B93,C93,D93,$C$1,G93+H93,1,F93,E93*F93)))))))</f>
        <v>0</v>
      </c>
      <c r="M9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Authority",0,new_ci(10,B93,C93,D93,$C$1,G93,1,F93,E93*F93)))))))</f>
        <v>0</v>
      </c>
      <c r="N9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Authority",0,new_ci(10,B93,C93,D93,$C$1,G93+H93,1,F93,E93*F93)))))))</f>
        <v>0</v>
      </c>
      <c r="O9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Authority",0,new_ci(20,B93,C93,D93,$C$1,G93,1,F93,E93*F93)))))))</f>
        <v>0</v>
      </c>
      <c r="P9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Authority",0,new_ci(20,B93,C93,D93,$C$1,G93+H93,1,F93,E93*F93)))))))</f>
        <v>0</v>
      </c>
      <c r="Q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Authority",0,new_yll(2,B93,C93,D93,$C$1,G93,1,F93,E93*F93)))))))</f>
        <v>0</v>
      </c>
      <c r="R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Authority",0,new_yll(2,B93,C93,D93,$C$1,G93+H93,1,F93,E93*F93)))))))</f>
        <v>0</v>
      </c>
      <c r="S93" s="190">
        <f t="shared" si="135"/>
        <v>0</v>
      </c>
      <c r="T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Authority",0,new_yll(5,B93,C93,D93,$C$1,G93,1,F93,E93*F93)))))))</f>
        <v>0</v>
      </c>
      <c r="U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Authority",0,new_yll(5,B93,C93,D93,$C$1,G93+H93,1,F93,E93*F93)))))))</f>
        <v>0</v>
      </c>
      <c r="V93" s="190">
        <f t="shared" si="136"/>
        <v>0</v>
      </c>
      <c r="W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Authority",0,new_yll(10,B93,C93,D93,$C$1,G93,1,F93,E93*F93)))))))</f>
        <v>0</v>
      </c>
      <c r="X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Authority",0,new_yll(10,B93,C93,D93,$C$1,G93+H93,1,F93,E93*F93)))))))</f>
        <v>0</v>
      </c>
      <c r="Y93" s="190">
        <f t="shared" si="137"/>
        <v>0</v>
      </c>
      <c r="Z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Authority",0,new_yll(20,B93,C93,D93,$C$1,G93,1,F93,E93*F93)))))))</f>
        <v>0</v>
      </c>
      <c r="AA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Authority",0,new_yll(20,B93,C93,D93,$C$1,G93+H93,1,F93,E93*F93)))))))</f>
        <v>0</v>
      </c>
      <c r="AB93" s="190">
        <f t="shared" si="138"/>
        <v>0</v>
      </c>
      <c r="AC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Authority",0,hosp_count(2,B93,C93,D93,$C$1,G93,1,F93,E93*F93)))))))</f>
        <v>0</v>
      </c>
      <c r="AD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Authority",0,hosp_count(2,B93,C93,D93,$C$1,G93+H93,1,F93,E93*F93)))))))</f>
        <v>0</v>
      </c>
      <c r="AE93" s="189">
        <f t="shared" si="139"/>
        <v>0</v>
      </c>
      <c r="AF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Authority",0,hosp_count(5,B93,C93,D93,$C$1,G93,1,F93,E93*F93)))))))</f>
        <v>0</v>
      </c>
      <c r="AG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Authority",0,hosp_count(5,B93,C93,D93,$C$1,G93+H93,1,F93,E93*F93)))))))</f>
        <v>0</v>
      </c>
      <c r="AH93" s="189">
        <f t="shared" si="140"/>
        <v>0</v>
      </c>
      <c r="AI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Authority",0,hosp_count(10,B93,C93,D93,$C$1,G93,1,F93,E93*F93)))))))</f>
        <v>0</v>
      </c>
      <c r="AJ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Authority",0,hosp_count(10,B93,C93,D93,$C$1,G93+H93,1,F93,E93*F93)))))))</f>
        <v>0</v>
      </c>
      <c r="AK93" s="189">
        <f t="shared" si="141"/>
        <v>0</v>
      </c>
      <c r="AL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Authority",0,hosp_count(20,B93,C93,D93,$C$1,G93,1,F93,E93*F93)))))))</f>
        <v>0</v>
      </c>
      <c r="AM9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Authority",0,hosp_count(20,B93,C93,D93,$C$1,G93+H93,1,F93,E93*F93)))))))</f>
        <v>0</v>
      </c>
      <c r="AN93" s="189">
        <f t="shared" si="142"/>
        <v>0</v>
      </c>
      <c r="AP93">
        <v>0.5</v>
      </c>
      <c r="AQ93">
        <v>5</v>
      </c>
    </row>
    <row r="94" spans="1:43" x14ac:dyDescent="0.2">
      <c r="A94" s="185" t="s">
        <v>47</v>
      </c>
      <c r="B94" s="163">
        <v>32.5</v>
      </c>
      <c r="C94" s="166" t="s">
        <v>170</v>
      </c>
      <c r="D94" s="166">
        <v>1</v>
      </c>
      <c r="E94" s="188">
        <f>HLOOKUP('III Tool Overview'!$H$7,Prevalence!$B$2:$AV$268,Prevalence!AW89,FALSE)</f>
        <v>0.15791616656811591</v>
      </c>
      <c r="F94" s="187">
        <f>HLOOKUP('III Tool Overview'!$H$7,LookUpData_Pop!$B$1:$AV$269,LookUpData_Pop!BB94,FALSE)/5</f>
        <v>0</v>
      </c>
      <c r="G94" s="176">
        <f>'III Tool Overview'!$H$10/110</f>
        <v>0</v>
      </c>
      <c r="H94" s="254">
        <f>IF('III Tool Overview'!$H$11="Even distribution",Targeting!C92,IF('III Tool Overview'!$H$11="Targeting to Q1",Targeting!D92,IF('III Tool Overview'!$H$11="Targeting to Q1 &amp; Q2",Targeting!E92,IF('III Tool Overview'!$H$11="Proportionate to need",Targeting!F92))))</f>
        <v>0</v>
      </c>
      <c r="I94"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Authority",0,new_ci(2,B94,C94,D94,$C$1,G94,1,F94,E94*F94)))))))</f>
        <v>0</v>
      </c>
      <c r="J9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Authority",0,new_ci(2,B94,C94,D94,$C$1,G94+H94,1,F94,E94*F94)))))))</f>
        <v>0</v>
      </c>
      <c r="K9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Authority",0,new_ci(5,B94,C94,D94,$C$1,G94,1,F94,E94*F94)))))))</f>
        <v>0</v>
      </c>
      <c r="L9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Authority",0,new_ci(5,B94,C94,D94,$C$1,G94+H94,1,F94,E94*F94)))))))</f>
        <v>0</v>
      </c>
      <c r="M9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Authority",0,new_ci(10,B94,C94,D94,$C$1,G94,1,F94,E94*F94)))))))</f>
        <v>0</v>
      </c>
      <c r="N9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Authority",0,new_ci(10,B94,C94,D94,$C$1,G94+H94,1,F94,E94*F94)))))))</f>
        <v>0</v>
      </c>
      <c r="O9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Authority",0,new_ci(20,B94,C94,D94,$C$1,G94,1,F94,E94*F94)))))))</f>
        <v>0</v>
      </c>
      <c r="P9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Authority",0,new_ci(20,B94,C94,D94,$C$1,G94+H94,1,F94,E94*F94)))))))</f>
        <v>0</v>
      </c>
      <c r="Q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Authority",0,new_yll(2,B94,C94,D94,$C$1,G94,1,F94,E94*F94)))))))</f>
        <v>0</v>
      </c>
      <c r="R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Authority",0,new_yll(2,B94,C94,D94,$C$1,G94+H94,1,F94,E94*F94)))))))</f>
        <v>0</v>
      </c>
      <c r="S94" s="190">
        <f t="shared" si="135"/>
        <v>0</v>
      </c>
      <c r="T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Authority",0,new_yll(5,B94,C94,D94,$C$1,G94,1,F94,E94*F94)))))))</f>
        <v>0</v>
      </c>
      <c r="U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Authority",0,new_yll(5,B94,C94,D94,$C$1,G94+H94,1,F94,E94*F94)))))))</f>
        <v>0</v>
      </c>
      <c r="V94" s="190">
        <f t="shared" si="136"/>
        <v>0</v>
      </c>
      <c r="W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Authority",0,new_yll(10,B94,C94,D94,$C$1,G94,1,F94,E94*F94)))))))</f>
        <v>0</v>
      </c>
      <c r="X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Authority",0,new_yll(10,B94,C94,D94,$C$1,G94+H94,1,F94,E94*F94)))))))</f>
        <v>0</v>
      </c>
      <c r="Y94" s="190">
        <f t="shared" si="137"/>
        <v>0</v>
      </c>
      <c r="Z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Authority",0,new_yll(20,B94,C94,D94,$C$1,G94,1,F94,E94*F94)))))))</f>
        <v>0</v>
      </c>
      <c r="AA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Authority",0,new_yll(20,B94,C94,D94,$C$1,G94+H94,1,F94,E94*F94)))))))</f>
        <v>0</v>
      </c>
      <c r="AB94" s="190">
        <f t="shared" si="138"/>
        <v>0</v>
      </c>
      <c r="AC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Authority",0,hosp_count(2,B94,C94,D94,$C$1,G94,1,F94,E94*F94)))))))</f>
        <v>0</v>
      </c>
      <c r="AD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Authority",0,hosp_count(2,B94,C94,D94,$C$1,G94+H94,1,F94,E94*F94)))))))</f>
        <v>0</v>
      </c>
      <c r="AE94" s="189">
        <f t="shared" si="139"/>
        <v>0</v>
      </c>
      <c r="AF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Authority",0,hosp_count(5,B94,C94,D94,$C$1,G94,1,F94,E94*F94)))))))</f>
        <v>0</v>
      </c>
      <c r="AG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Authority",0,hosp_count(5,B94,C94,D94,$C$1,G94+H94,1,F94,E94*F94)))))))</f>
        <v>0</v>
      </c>
      <c r="AH94" s="189">
        <f t="shared" si="140"/>
        <v>0</v>
      </c>
      <c r="AI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Authority",0,hosp_count(10,B94,C94,D94,$C$1,G94,1,F94,E94*F94)))))))</f>
        <v>0</v>
      </c>
      <c r="AJ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Authority",0,hosp_count(10,B94,C94,D94,$C$1,G94+H94,1,F94,E94*F94)))))))</f>
        <v>0</v>
      </c>
      <c r="AK94" s="189">
        <f t="shared" si="141"/>
        <v>0</v>
      </c>
      <c r="AL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Authority",0,hosp_count(20,B94,C94,D94,$C$1,G94,1,F94,E94*F94)))))))</f>
        <v>0</v>
      </c>
      <c r="AM9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Authority",0,hosp_count(20,B94,C94,D94,$C$1,G94+H94,1,F94,E94*F94)))))))</f>
        <v>0</v>
      </c>
      <c r="AN94" s="189">
        <f t="shared" si="142"/>
        <v>0</v>
      </c>
      <c r="AP94">
        <v>0.5</v>
      </c>
      <c r="AQ94">
        <v>5</v>
      </c>
    </row>
    <row r="95" spans="1:43" x14ac:dyDescent="0.2">
      <c r="A95" s="185" t="s">
        <v>48</v>
      </c>
      <c r="B95" s="163">
        <v>37.5</v>
      </c>
      <c r="C95" s="166" t="s">
        <v>170</v>
      </c>
      <c r="D95" s="166">
        <v>1</v>
      </c>
      <c r="E95" s="188">
        <f>HLOOKUP('III Tool Overview'!$H$7,Prevalence!$B$2:$AV$268,Prevalence!AW90,FALSE)</f>
        <v>0.14159647235671058</v>
      </c>
      <c r="F95" s="187">
        <f>HLOOKUP('III Tool Overview'!$H$7,LookUpData_Pop!$B$1:$AV$269,LookUpData_Pop!BB95,FALSE)/5</f>
        <v>0</v>
      </c>
      <c r="G95" s="176">
        <f>'III Tool Overview'!$H$10/110</f>
        <v>0</v>
      </c>
      <c r="H95" s="254">
        <f>IF('III Tool Overview'!$H$11="Even distribution",Targeting!C93,IF('III Tool Overview'!$H$11="Targeting to Q1",Targeting!D93,IF('III Tool Overview'!$H$11="Targeting to Q1 &amp; Q2",Targeting!E93,IF('III Tool Overview'!$H$11="Proportionate to need",Targeting!F93))))</f>
        <v>0</v>
      </c>
      <c r="I95"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Authority",0,new_ci(2,B95,C95,D95,$C$1,G95,1,F95,E95*F95)))))))</f>
        <v>0</v>
      </c>
      <c r="J9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Authority",0,new_ci(2,B95,C95,D95,$C$1,G95+H95,1,F95,E95*F95)))))))</f>
        <v>0</v>
      </c>
      <c r="K9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Authority",0,new_ci(5,B95,C95,D95,$C$1,G95,1,F95,E95*F95)))))))</f>
        <v>0</v>
      </c>
      <c r="L9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Authority",0,new_ci(5,B95,C95,D95,$C$1,G95+H95,1,F95,E95*F95)))))))</f>
        <v>0</v>
      </c>
      <c r="M9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Authority",0,new_ci(10,B95,C95,D95,$C$1,G95,1,F95,E95*F95)))))))</f>
        <v>0</v>
      </c>
      <c r="N9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Authority",0,new_ci(10,B95,C95,D95,$C$1,G95+H95,1,F95,E95*F95)))))))</f>
        <v>0</v>
      </c>
      <c r="O9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Authority",0,new_ci(20,B95,C95,D95,$C$1,G95,1,F95,E95*F95)))))))</f>
        <v>0</v>
      </c>
      <c r="P9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Authority",0,new_ci(20,B95,C95,D95,$C$1,G95+H95,1,F95,E95*F95)))))))</f>
        <v>0</v>
      </c>
      <c r="Q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Authority",0,new_yll(2,B95,C95,D95,$C$1,G95,1,F95,E95*F95)))))))</f>
        <v>0</v>
      </c>
      <c r="R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Authority",0,new_yll(2,B95,C95,D95,$C$1,G95+H95,1,F95,E95*F95)))))))</f>
        <v>0</v>
      </c>
      <c r="S95" s="190">
        <f t="shared" si="135"/>
        <v>0</v>
      </c>
      <c r="T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Authority",0,new_yll(5,B95,C95,D95,$C$1,G95,1,F95,E95*F95)))))))</f>
        <v>0</v>
      </c>
      <c r="U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Authority",0,new_yll(5,B95,C95,D95,$C$1,G95+H95,1,F95,E95*F95)))))))</f>
        <v>0</v>
      </c>
      <c r="V95" s="190">
        <f t="shared" si="136"/>
        <v>0</v>
      </c>
      <c r="W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Authority",0,new_yll(10,B95,C95,D95,$C$1,G95,1,F95,E95*F95)))))))</f>
        <v>0</v>
      </c>
      <c r="X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Authority",0,new_yll(10,B95,C95,D95,$C$1,G95+H95,1,F95,E95*F95)))))))</f>
        <v>0</v>
      </c>
      <c r="Y95" s="190">
        <f t="shared" si="137"/>
        <v>0</v>
      </c>
      <c r="Z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Authority",0,new_yll(20,B95,C95,D95,$C$1,G95,1,F95,E95*F95)))))))</f>
        <v>0</v>
      </c>
      <c r="AA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Authority",0,new_yll(20,B95,C95,D95,$C$1,G95+H95,1,F95,E95*F95)))))))</f>
        <v>0</v>
      </c>
      <c r="AB95" s="190">
        <f t="shared" si="138"/>
        <v>0</v>
      </c>
      <c r="AC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Authority",0,hosp_count(2,B95,C95,D95,$C$1,G95,1,F95,E95*F95)))))))</f>
        <v>0</v>
      </c>
      <c r="AD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Authority",0,hosp_count(2,B95,C95,D95,$C$1,G95+H95,1,F95,E95*F95)))))))</f>
        <v>0</v>
      </c>
      <c r="AE95" s="189">
        <f t="shared" si="139"/>
        <v>0</v>
      </c>
      <c r="AF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Authority",0,hosp_count(5,B95,C95,D95,$C$1,G95,1,F95,E95*F95)))))))</f>
        <v>0</v>
      </c>
      <c r="AG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Authority",0,hosp_count(5,B95,C95,D95,$C$1,G95+H95,1,F95,E95*F95)))))))</f>
        <v>0</v>
      </c>
      <c r="AH95" s="189">
        <f t="shared" si="140"/>
        <v>0</v>
      </c>
      <c r="AI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Authority",0,hosp_count(10,B95,C95,D95,$C$1,G95,1,F95,E95*F95)))))))</f>
        <v>0</v>
      </c>
      <c r="AJ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Authority",0,hosp_count(10,B95,C95,D95,$C$1,G95+H95,1,F95,E95*F95)))))))</f>
        <v>0</v>
      </c>
      <c r="AK95" s="189">
        <f t="shared" si="141"/>
        <v>0</v>
      </c>
      <c r="AL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Authority",0,hosp_count(20,B95,C95,D95,$C$1,G95,1,F95,E95*F95)))))))</f>
        <v>0</v>
      </c>
      <c r="AM9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Authority",0,hosp_count(20,B95,C95,D95,$C$1,G95+H95,1,F95,E95*F95)))))))</f>
        <v>0</v>
      </c>
      <c r="AN95" s="189">
        <f t="shared" si="142"/>
        <v>0</v>
      </c>
      <c r="AP95">
        <v>0.5</v>
      </c>
      <c r="AQ95">
        <v>5</v>
      </c>
    </row>
    <row r="96" spans="1:43" x14ac:dyDescent="0.2">
      <c r="A96" s="185" t="s">
        <v>49</v>
      </c>
      <c r="B96" s="163">
        <v>42.5</v>
      </c>
      <c r="C96" s="166" t="s">
        <v>170</v>
      </c>
      <c r="D96" s="166">
        <v>1</v>
      </c>
      <c r="E96" s="188">
        <f>HLOOKUP('III Tool Overview'!$H$7,Prevalence!$B$2:$AV$268,Prevalence!AW91,FALSE)</f>
        <v>0.14159647235671058</v>
      </c>
      <c r="F96" s="187">
        <f>HLOOKUP('III Tool Overview'!$H$7,LookUpData_Pop!$B$1:$AV$269,LookUpData_Pop!BB96,FALSE)/5</f>
        <v>0</v>
      </c>
      <c r="G96" s="176">
        <f>'III Tool Overview'!$H$10/110</f>
        <v>0</v>
      </c>
      <c r="H96" s="254">
        <f>IF('III Tool Overview'!$H$11="Even distribution",Targeting!C94,IF('III Tool Overview'!$H$11="Targeting to Q1",Targeting!D94,IF('III Tool Overview'!$H$11="Targeting to Q1 &amp; Q2",Targeting!E94,IF('III Tool Overview'!$H$11="Proportionate to need",Targeting!F94))))</f>
        <v>0</v>
      </c>
      <c r="I96"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Authority",0,new_ci(2,B96,C96,D96,$C$1,G96,1,F96,E96*F96)))))))</f>
        <v>0</v>
      </c>
      <c r="J9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Authority",0,new_ci(2,B96,C96,D96,$C$1,G96+H96,1,F96,E96*F96)))))))</f>
        <v>0</v>
      </c>
      <c r="K9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Authority",0,new_ci(5,B96,C96,D96,$C$1,G96,1,F96,E96*F96)))))))</f>
        <v>0</v>
      </c>
      <c r="L9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Authority",0,new_ci(5,B96,C96,D96,$C$1,G96+H96,1,F96,E96*F96)))))))</f>
        <v>0</v>
      </c>
      <c r="M9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Authority",0,new_ci(10,B96,C96,D96,$C$1,G96,1,F96,E96*F96)))))))</f>
        <v>0</v>
      </c>
      <c r="N9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Authority",0,new_ci(10,B96,C96,D96,$C$1,G96+H96,1,F96,E96*F96)))))))</f>
        <v>0</v>
      </c>
      <c r="O9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Authority",0,new_ci(20,B96,C96,D96,$C$1,G96,1,F96,E96*F96)))))))</f>
        <v>0</v>
      </c>
      <c r="P9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Authority",0,new_ci(20,B96,C96,D96,$C$1,G96+H96,1,F96,E96*F96)))))))</f>
        <v>0</v>
      </c>
      <c r="Q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Authority",0,new_yll(2,B96,C96,D96,$C$1,G96,1,F96,E96*F96)))))))</f>
        <v>0</v>
      </c>
      <c r="R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Authority",0,new_yll(2,B96,C96,D96,$C$1,G96+H96,1,F96,E96*F96)))))))</f>
        <v>0</v>
      </c>
      <c r="S96" s="190">
        <f t="shared" si="135"/>
        <v>0</v>
      </c>
      <c r="T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Authority",0,new_yll(5,B96,C96,D96,$C$1,G96,1,F96,E96*F96)))))))</f>
        <v>0</v>
      </c>
      <c r="U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Authority",0,new_yll(5,B96,C96,D96,$C$1,G96+H96,1,F96,E96*F96)))))))</f>
        <v>0</v>
      </c>
      <c r="V96" s="190">
        <f t="shared" si="136"/>
        <v>0</v>
      </c>
      <c r="W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Authority",0,new_yll(10,B96,C96,D96,$C$1,G96,1,F96,E96*F96)))))))</f>
        <v>0</v>
      </c>
      <c r="X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Authority",0,new_yll(10,B96,C96,D96,$C$1,G96+H96,1,F96,E96*F96)))))))</f>
        <v>0</v>
      </c>
      <c r="Y96" s="190">
        <f t="shared" si="137"/>
        <v>0</v>
      </c>
      <c r="Z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Authority",0,new_yll(20,B96,C96,D96,$C$1,G96,1,F96,E96*F96)))))))</f>
        <v>0</v>
      </c>
      <c r="AA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Authority",0,new_yll(20,B96,C96,D96,$C$1,G96+H96,1,F96,E96*F96)))))))</f>
        <v>0</v>
      </c>
      <c r="AB96" s="190">
        <f t="shared" si="138"/>
        <v>0</v>
      </c>
      <c r="AC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Authority",0,hosp_count(2,B96,C96,D96,$C$1,G96,1,F96,E96*F96)))))))</f>
        <v>0</v>
      </c>
      <c r="AD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Authority",0,hosp_count(2,B96,C96,D96,$C$1,G96+H96,1,F96,E96*F96)))))))</f>
        <v>0</v>
      </c>
      <c r="AE96" s="189">
        <f t="shared" si="139"/>
        <v>0</v>
      </c>
      <c r="AF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Authority",0,hosp_count(5,B96,C96,D96,$C$1,G96,1,F96,E96*F96)))))))</f>
        <v>0</v>
      </c>
      <c r="AG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Authority",0,hosp_count(5,B96,C96,D96,$C$1,G96+H96,1,F96,E96*F96)))))))</f>
        <v>0</v>
      </c>
      <c r="AH96" s="189">
        <f t="shared" si="140"/>
        <v>0</v>
      </c>
      <c r="AI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Authority",0,hosp_count(10,B96,C96,D96,$C$1,G96,1,F96,E96*F96)))))))</f>
        <v>0</v>
      </c>
      <c r="AJ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Authority",0,hosp_count(10,B96,C96,D96,$C$1,G96+H96,1,F96,E96*F96)))))))</f>
        <v>0</v>
      </c>
      <c r="AK96" s="189">
        <f t="shared" si="141"/>
        <v>0</v>
      </c>
      <c r="AL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Authority",0,hosp_count(20,B96,C96,D96,$C$1,G96,1,F96,E96*F96)))))))</f>
        <v>0</v>
      </c>
      <c r="AM9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Authority",0,hosp_count(20,B96,C96,D96,$C$1,G96+H96,1,F96,E96*F96)))))))</f>
        <v>0</v>
      </c>
      <c r="AN96" s="189">
        <f t="shared" si="142"/>
        <v>0</v>
      </c>
      <c r="AP96">
        <v>0.5</v>
      </c>
      <c r="AQ96">
        <v>5</v>
      </c>
    </row>
    <row r="97" spans="1:43" x14ac:dyDescent="0.2">
      <c r="A97" s="185" t="s">
        <v>50</v>
      </c>
      <c r="B97" s="163">
        <v>47.5</v>
      </c>
      <c r="C97" s="166" t="s">
        <v>170</v>
      </c>
      <c r="D97" s="166">
        <v>1</v>
      </c>
      <c r="E97" s="188">
        <f>HLOOKUP('III Tool Overview'!$H$7,Prevalence!$B$2:$AV$268,Prevalence!AW92,FALSE)</f>
        <v>0.14053437080023953</v>
      </c>
      <c r="F97" s="187">
        <f>HLOOKUP('III Tool Overview'!$H$7,LookUpData_Pop!$B$1:$AV$269,LookUpData_Pop!BB97,FALSE)/5</f>
        <v>0</v>
      </c>
      <c r="G97" s="176">
        <f>'III Tool Overview'!$H$10/110</f>
        <v>0</v>
      </c>
      <c r="H97" s="254">
        <f>IF('III Tool Overview'!$H$11="Even distribution",Targeting!C95,IF('III Tool Overview'!$H$11="Targeting to Q1",Targeting!D95,IF('III Tool Overview'!$H$11="Targeting to Q1 &amp; Q2",Targeting!E95,IF('III Tool Overview'!$H$11="Proportionate to need",Targeting!F95))))</f>
        <v>0</v>
      </c>
      <c r="I97"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Authority",0,new_ci(2,B97,C97,D97,$C$1,G97,1,F97,E97*F97)))))))</f>
        <v>0</v>
      </c>
      <c r="J9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Authority",0,new_ci(2,B97,C97,D97,$C$1,G97+H97,1,F97,E97*F97)))))))</f>
        <v>0</v>
      </c>
      <c r="K9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Authority",0,new_ci(5,B97,C97,D97,$C$1,G97,1,F97,E97*F97)))))))</f>
        <v>0</v>
      </c>
      <c r="L9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Authority",0,new_ci(5,B97,C97,D97,$C$1,G97+H97,1,F97,E97*F97)))))))</f>
        <v>0</v>
      </c>
      <c r="M9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Authority",0,new_ci(10,B97,C97,D97,$C$1,G97,1,F97,E97*F97)))))))</f>
        <v>0</v>
      </c>
      <c r="N9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Authority",0,new_ci(10,B97,C97,D97,$C$1,G97+H97,1,F97,E97*F97)))))))</f>
        <v>0</v>
      </c>
      <c r="O9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Authority",0,new_ci(20,B97,C97,D97,$C$1,G97,1,F97,E97*F97)))))))</f>
        <v>0</v>
      </c>
      <c r="P97"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Authority",0,new_ci(20,B97,C97,D97,$C$1,G97+H97,1,F97,E97*F97)))))))</f>
        <v>0</v>
      </c>
      <c r="Q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Authority",0,new_yll(2,B97,C97,D97,$C$1,G97,1,F97,E97*F97)))))))</f>
        <v>0</v>
      </c>
      <c r="R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Authority",0,new_yll(2,B97,C97,D97,$C$1,G97+H97,1,F97,E97*F97)))))))</f>
        <v>0</v>
      </c>
      <c r="S97" s="190">
        <f t="shared" si="135"/>
        <v>0</v>
      </c>
      <c r="T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Authority",0,new_yll(5,B97,C97,D97,$C$1,G97,1,F97,E97*F97)))))))</f>
        <v>0</v>
      </c>
      <c r="U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Authority",0,new_yll(5,B97,C97,D97,$C$1,G97+H97,1,F97,E97*F97)))))))</f>
        <v>0</v>
      </c>
      <c r="V97" s="190">
        <f t="shared" si="136"/>
        <v>0</v>
      </c>
      <c r="W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Authority",0,new_yll(10,B97,C97,D97,$C$1,G97,1,F97,E97*F97)))))))</f>
        <v>0</v>
      </c>
      <c r="X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Authority",0,new_yll(10,B97,C97,D97,$C$1,G97+H97,1,F97,E97*F97)))))))</f>
        <v>0</v>
      </c>
      <c r="Y97" s="190">
        <f t="shared" si="137"/>
        <v>0</v>
      </c>
      <c r="Z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Authority",0,new_yll(20,B97,C97,D97,$C$1,G97,1,F97,E97*F97)))))))</f>
        <v>0</v>
      </c>
      <c r="AA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Authority",0,new_yll(20,B97,C97,D97,$C$1,G97+H97,1,F97,E97*F97)))))))</f>
        <v>0</v>
      </c>
      <c r="AB97" s="190">
        <f t="shared" si="138"/>
        <v>0</v>
      </c>
      <c r="AC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Authority",0,hosp_count(2,B97,C97,D97,$C$1,G97,1,F97,E97*F97)))))))</f>
        <v>0</v>
      </c>
      <c r="AD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Authority",0,hosp_count(2,B97,C97,D97,$C$1,G97+H97,1,F97,E97*F97)))))))</f>
        <v>0</v>
      </c>
      <c r="AE97" s="189">
        <f t="shared" si="139"/>
        <v>0</v>
      </c>
      <c r="AF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Authority",0,hosp_count(5,B97,C97,D97,$C$1,G97,1,F97,E97*F97)))))))</f>
        <v>0</v>
      </c>
      <c r="AG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Authority",0,hosp_count(5,B97,C97,D97,$C$1,G97+H97,1,F97,E97*F97)))))))</f>
        <v>0</v>
      </c>
      <c r="AH97" s="189">
        <f t="shared" si="140"/>
        <v>0</v>
      </c>
      <c r="AI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Authority",0,hosp_count(10,B97,C97,D97,$C$1,G97,1,F97,E97*F97)))))))</f>
        <v>0</v>
      </c>
      <c r="AJ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Authority",0,hosp_count(10,B97,C97,D97,$C$1,G97+H97,1,F97,E97*F97)))))))</f>
        <v>0</v>
      </c>
      <c r="AK97" s="189">
        <f t="shared" si="141"/>
        <v>0</v>
      </c>
      <c r="AL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Authority",0,hosp_count(20,B97,C97,D97,$C$1,G97,1,F97,E97*F97)))))))</f>
        <v>0</v>
      </c>
      <c r="AM97"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Authority",0,hosp_count(20,B97,C97,D97,$C$1,G97+H97,1,F97,E97*F97)))))))</f>
        <v>0</v>
      </c>
      <c r="AN97" s="189">
        <f t="shared" si="142"/>
        <v>0</v>
      </c>
      <c r="AP97">
        <v>0.5</v>
      </c>
      <c r="AQ97">
        <v>5</v>
      </c>
    </row>
    <row r="98" spans="1:43" x14ac:dyDescent="0.2">
      <c r="A98" s="185" t="s">
        <v>51</v>
      </c>
      <c r="B98" s="163">
        <v>52.5</v>
      </c>
      <c r="C98" s="166" t="s">
        <v>170</v>
      </c>
      <c r="D98" s="166">
        <v>1</v>
      </c>
      <c r="E98" s="188">
        <f>HLOOKUP('III Tool Overview'!$H$7,Prevalence!$B$2:$AV$268,Prevalence!AW93,FALSE)</f>
        <v>0.14053437080023953</v>
      </c>
      <c r="F98" s="187">
        <f>HLOOKUP('III Tool Overview'!$H$7,LookUpData_Pop!$B$1:$AV$269,LookUpData_Pop!BB98,FALSE)/5</f>
        <v>0</v>
      </c>
      <c r="G98" s="176">
        <f>'III Tool Overview'!$H$10/110</f>
        <v>0</v>
      </c>
      <c r="H98" s="254">
        <f>IF('III Tool Overview'!$H$11="Even distribution",Targeting!C96,IF('III Tool Overview'!$H$11="Targeting to Q1",Targeting!D96,IF('III Tool Overview'!$H$11="Targeting to Q1 &amp; Q2",Targeting!E96,IF('III Tool Overview'!$H$11="Proportionate to need",Targeting!F96))))</f>
        <v>0</v>
      </c>
      <c r="I98"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Authority",0,new_ci(2,B98,C98,D98,$C$1,G98,1,F98,E98*F98)))))))</f>
        <v>0</v>
      </c>
      <c r="J9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Authority",0,new_ci(2,B98,C98,D98,$C$1,G98+H98,1,F98,E98*F98)))))))</f>
        <v>0</v>
      </c>
      <c r="K9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Authority",0,new_ci(5,B98,C98,D98,$C$1,G98,1,F98,E98*F98)))))))</f>
        <v>0</v>
      </c>
      <c r="L9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Authority",0,new_ci(5,B98,C98,D98,$C$1,G98+H98,1,F98,E98*F98)))))))</f>
        <v>0</v>
      </c>
      <c r="M9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Authority",0,new_ci(10,B98,C98,D98,$C$1,G98,1,F98,E98*F98)))))))</f>
        <v>0</v>
      </c>
      <c r="N9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Authority",0,new_ci(10,B98,C98,D98,$C$1,G98+H98,1,F98,E98*F98)))))))</f>
        <v>0</v>
      </c>
      <c r="O9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Authority",0,new_ci(20,B98,C98,D98,$C$1,G98,1,F98,E98*F98)))))))</f>
        <v>0</v>
      </c>
      <c r="P98"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Authority",0,new_ci(20,B98,C98,D98,$C$1,G98+H98,1,F98,E98*F98)))))))</f>
        <v>0</v>
      </c>
      <c r="Q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Authority",0,new_yll(2,B98,C98,D98,$C$1,G98,1,F98,E98*F98)))))))</f>
        <v>0</v>
      </c>
      <c r="R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Authority",0,new_yll(2,B98,C98,D98,$C$1,G98+H98,1,F98,E98*F98)))))))</f>
        <v>0</v>
      </c>
      <c r="S98" s="190">
        <f t="shared" si="135"/>
        <v>0</v>
      </c>
      <c r="T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Authority",0,new_yll(5,B98,C98,D98,$C$1,G98,1,F98,E98*F98)))))))</f>
        <v>0</v>
      </c>
      <c r="U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Authority",0,new_yll(5,B98,C98,D98,$C$1,G98+H98,1,F98,E98*F98)))))))</f>
        <v>0</v>
      </c>
      <c r="V98" s="190">
        <f t="shared" si="136"/>
        <v>0</v>
      </c>
      <c r="W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Authority",0,new_yll(10,B98,C98,D98,$C$1,G98,1,F98,E98*F98)))))))</f>
        <v>0</v>
      </c>
      <c r="X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Authority",0,new_yll(10,B98,C98,D98,$C$1,G98+H98,1,F98,E98*F98)))))))</f>
        <v>0</v>
      </c>
      <c r="Y98" s="190">
        <f t="shared" si="137"/>
        <v>0</v>
      </c>
      <c r="Z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Authority",0,new_yll(20,B98,C98,D98,$C$1,G98,1,F98,E98*F98)))))))</f>
        <v>0</v>
      </c>
      <c r="AA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Authority",0,new_yll(20,B98,C98,D98,$C$1,G98+H98,1,F98,E98*F98)))))))</f>
        <v>0</v>
      </c>
      <c r="AB98" s="190">
        <f t="shared" si="138"/>
        <v>0</v>
      </c>
      <c r="AC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Authority",0,hosp_count(2,B98,C98,D98,$C$1,G98,1,F98,E98*F98)))))))</f>
        <v>0</v>
      </c>
      <c r="AD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Authority",0,hosp_count(2,B98,C98,D98,$C$1,G98+H98,1,F98,E98*F98)))))))</f>
        <v>0</v>
      </c>
      <c r="AE98" s="189">
        <f t="shared" si="139"/>
        <v>0</v>
      </c>
      <c r="AF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Authority",0,hosp_count(5,B98,C98,D98,$C$1,G98,1,F98,E98*F98)))))))</f>
        <v>0</v>
      </c>
      <c r="AG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Authority",0,hosp_count(5,B98,C98,D98,$C$1,G98+H98,1,F98,E98*F98)))))))</f>
        <v>0</v>
      </c>
      <c r="AH98" s="189">
        <f t="shared" si="140"/>
        <v>0</v>
      </c>
      <c r="AI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Authority",0,hosp_count(10,B98,C98,D98,$C$1,G98,1,F98,E98*F98)))))))</f>
        <v>0</v>
      </c>
      <c r="AJ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Authority",0,hosp_count(10,B98,C98,D98,$C$1,G98+H98,1,F98,E98*F98)))))))</f>
        <v>0</v>
      </c>
      <c r="AK98" s="189">
        <f t="shared" si="141"/>
        <v>0</v>
      </c>
      <c r="AL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Authority",0,hosp_count(20,B98,C98,D98,$C$1,G98,1,F98,E98*F98)))))))</f>
        <v>0</v>
      </c>
      <c r="AM98"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Authority",0,hosp_count(20,B98,C98,D98,$C$1,G98+H98,1,F98,E98*F98)))))))</f>
        <v>0</v>
      </c>
      <c r="AN98" s="189">
        <f t="shared" si="142"/>
        <v>0</v>
      </c>
      <c r="AP98">
        <v>0.5</v>
      </c>
      <c r="AQ98">
        <v>5</v>
      </c>
    </row>
    <row r="99" spans="1:43" x14ac:dyDescent="0.2">
      <c r="A99" s="185" t="s">
        <v>52</v>
      </c>
      <c r="B99" s="163">
        <v>57.5</v>
      </c>
      <c r="C99" s="166" t="s">
        <v>170</v>
      </c>
      <c r="D99" s="166">
        <v>1</v>
      </c>
      <c r="E99" s="188">
        <f>HLOOKUP('III Tool Overview'!$H$7,Prevalence!$B$2:$AV$268,Prevalence!AW94,FALSE)</f>
        <v>8.644152201126161E-2</v>
      </c>
      <c r="F99" s="187">
        <f>HLOOKUP('III Tool Overview'!$H$7,LookUpData_Pop!$B$1:$AV$269,LookUpData_Pop!BB99,FALSE)/5</f>
        <v>0</v>
      </c>
      <c r="G99" s="176">
        <f>'III Tool Overview'!$H$10/110</f>
        <v>0</v>
      </c>
      <c r="H99" s="254">
        <f>IF('III Tool Overview'!$H$11="Even distribution",Targeting!C97,IF('III Tool Overview'!$H$11="Targeting to Q1",Targeting!D97,IF('III Tool Overview'!$H$11="Targeting to Q1 &amp; Q2",Targeting!E97,IF('III Tool Overview'!$H$11="Proportionate to need",Targeting!F97))))</f>
        <v>0</v>
      </c>
      <c r="I99"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Authority",0,new_ci(2,B99,C99,D99,$C$1,G99,1,F99,E99*F99)))))))</f>
        <v>0</v>
      </c>
      <c r="J9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Authority",0,new_ci(2,B99,C99,D99,$C$1,G99+H99,1,F99,E99*F99)))))))</f>
        <v>0</v>
      </c>
      <c r="K9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Authority",0,new_ci(5,B99,C99,D99,$C$1,G99,1,F99,E99*F99)))))))</f>
        <v>0</v>
      </c>
      <c r="L9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Authority",0,new_ci(5,B99,C99,D99,$C$1,G99+H99,1,F99,E99*F99)))))))</f>
        <v>0</v>
      </c>
      <c r="M9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Authority",0,new_ci(10,B99,C99,D99,$C$1,G99,1,F99,E99*F99)))))))</f>
        <v>0</v>
      </c>
      <c r="N9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Authority",0,new_ci(10,B99,C99,D99,$C$1,G99+H99,1,F99,E99*F99)))))))</f>
        <v>0</v>
      </c>
      <c r="O9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Authority",0,new_ci(20,B99,C99,D99,$C$1,G99,1,F99,E99*F99)))))))</f>
        <v>0</v>
      </c>
      <c r="P99"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Authority",0,new_ci(20,B99,C99,D99,$C$1,G99+H99,1,F99,E99*F99)))))))</f>
        <v>0</v>
      </c>
      <c r="Q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Authority",0,new_yll(2,B99,C99,D99,$C$1,G99,1,F99,E99*F99)))))))</f>
        <v>0</v>
      </c>
      <c r="R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Authority",0,new_yll(2,B99,C99,D99,$C$1,G99+H99,1,F99,E99*F99)))))))</f>
        <v>0</v>
      </c>
      <c r="S99" s="190">
        <f t="shared" si="135"/>
        <v>0</v>
      </c>
      <c r="T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Authority",0,new_yll(5,B99,C99,D99,$C$1,G99,1,F99,E99*F99)))))))</f>
        <v>0</v>
      </c>
      <c r="U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Authority",0,new_yll(5,B99,C99,D99,$C$1,G99+H99,1,F99,E99*F99)))))))</f>
        <v>0</v>
      </c>
      <c r="V99" s="190">
        <f t="shared" si="136"/>
        <v>0</v>
      </c>
      <c r="W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Authority",0,new_yll(10,B99,C99,D99,$C$1,G99,1,F99,E99*F99)))))))</f>
        <v>0</v>
      </c>
      <c r="X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Authority",0,new_yll(10,B99,C99,D99,$C$1,G99+H99,1,F99,E99*F99)))))))</f>
        <v>0</v>
      </c>
      <c r="Y99" s="190">
        <f t="shared" si="137"/>
        <v>0</v>
      </c>
      <c r="Z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Authority",0,new_yll(20,B99,C99,D99,$C$1,G99,1,F99,E99*F99)))))))</f>
        <v>0</v>
      </c>
      <c r="AA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Authority",0,new_yll(20,B99,C99,D99,$C$1,G99+H99,1,F99,E99*F99)))))))</f>
        <v>0</v>
      </c>
      <c r="AB99" s="190">
        <f t="shared" si="138"/>
        <v>0</v>
      </c>
      <c r="AC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Authority",0,hosp_count(2,B99,C99,D99,$C$1,G99,1,F99,E99*F99)))))))</f>
        <v>0</v>
      </c>
      <c r="AD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Authority",0,hosp_count(2,B99,C99,D99,$C$1,G99+H99,1,F99,E99*F99)))))))</f>
        <v>0</v>
      </c>
      <c r="AE99" s="189">
        <f t="shared" si="139"/>
        <v>0</v>
      </c>
      <c r="AF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Authority",0,hosp_count(5,B99,C99,D99,$C$1,G99,1,F99,E99*F99)))))))</f>
        <v>0</v>
      </c>
      <c r="AG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Authority",0,hosp_count(5,B99,C99,D99,$C$1,G99+H99,1,F99,E99*F99)))))))</f>
        <v>0</v>
      </c>
      <c r="AH99" s="189">
        <f t="shared" si="140"/>
        <v>0</v>
      </c>
      <c r="AI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Authority",0,hosp_count(10,B99,C99,D99,$C$1,G99,1,F99,E99*F99)))))))</f>
        <v>0</v>
      </c>
      <c r="AJ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Authority",0,hosp_count(10,B99,C99,D99,$C$1,G99+H99,1,F99,E99*F99)))))))</f>
        <v>0</v>
      </c>
      <c r="AK99" s="189">
        <f t="shared" si="141"/>
        <v>0</v>
      </c>
      <c r="AL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Authority",0,hosp_count(20,B99,C99,D99,$C$1,G99,1,F99,E99*F99)))))))</f>
        <v>0</v>
      </c>
      <c r="AM99"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Authority",0,hosp_count(20,B99,C99,D99,$C$1,G99+H99,1,F99,E99*F99)))))))</f>
        <v>0</v>
      </c>
      <c r="AN99" s="189">
        <f t="shared" si="142"/>
        <v>0</v>
      </c>
      <c r="AP99">
        <v>0.5</v>
      </c>
      <c r="AQ99">
        <v>5</v>
      </c>
    </row>
    <row r="100" spans="1:43" x14ac:dyDescent="0.2">
      <c r="A100" s="185" t="s">
        <v>53</v>
      </c>
      <c r="B100" s="163">
        <v>62.5</v>
      </c>
      <c r="C100" s="166" t="s">
        <v>170</v>
      </c>
      <c r="D100" s="166">
        <v>1</v>
      </c>
      <c r="E100" s="188">
        <f>HLOOKUP('III Tool Overview'!$H$7,Prevalence!$B$2:$AV$268,Prevalence!AW95,FALSE)</f>
        <v>8.644152201126161E-2</v>
      </c>
      <c r="F100" s="187">
        <f>HLOOKUP('III Tool Overview'!$H$7,LookUpData_Pop!$B$1:$AV$269,LookUpData_Pop!BB100,FALSE)/5</f>
        <v>0</v>
      </c>
      <c r="G100" s="176">
        <f>'III Tool Overview'!$H$10/110</f>
        <v>0</v>
      </c>
      <c r="H100" s="254">
        <f>IF('III Tool Overview'!$H$11="Even distribution",Targeting!C98,IF('III Tool Overview'!$H$11="Targeting to Q1",Targeting!D98,IF('III Tool Overview'!$H$11="Targeting to Q1 &amp; Q2",Targeting!E98,IF('III Tool Overview'!$H$11="Proportionate to need",Targeting!F98))))</f>
        <v>0</v>
      </c>
      <c r="I100"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Authority",0,new_ci(2,B100,C100,D100,$C$1,G100,1,F100,E100*F100)))))))</f>
        <v>0</v>
      </c>
      <c r="J10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Authority",0,new_ci(2,B100,C100,D100,$C$1,G100+H100,1,F100,E100*F100)))))))</f>
        <v>0</v>
      </c>
      <c r="K10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Authority",0,new_ci(5,B100,C100,D100,$C$1,G100,1,F100,E100*F100)))))))</f>
        <v>0</v>
      </c>
      <c r="L10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Authority",0,new_ci(5,B100,C100,D100,$C$1,G100+H100,1,F100,E100*F100)))))))</f>
        <v>0</v>
      </c>
      <c r="M10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Authority",0,new_ci(10,B100,C100,D100,$C$1,G100,1,F100,E100*F100)))))))</f>
        <v>0</v>
      </c>
      <c r="N10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Authority",0,new_ci(10,B100,C100,D100,$C$1,G100+H100,1,F100,E100*F100)))))))</f>
        <v>0</v>
      </c>
      <c r="O10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Authority",0,new_ci(20,B100,C100,D100,$C$1,G100,1,F100,E100*F100)))))))</f>
        <v>0</v>
      </c>
      <c r="P100"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Authority",0,new_ci(20,B100,C100,D100,$C$1,G100+H100,1,F100,E100*F100)))))))</f>
        <v>0</v>
      </c>
      <c r="Q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Authority",0,new_yll(2,B100,C100,D100,$C$1,G100,1,F100,E100*F100)))))))</f>
        <v>0</v>
      </c>
      <c r="R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Authority",0,new_yll(2,B100,C100,D100,$C$1,G100+H100,1,F100,E100*F100)))))))</f>
        <v>0</v>
      </c>
      <c r="S100" s="190">
        <f t="shared" si="135"/>
        <v>0</v>
      </c>
      <c r="T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Authority",0,new_yll(5,B100,C100,D100,$C$1,G100,1,F100,E100*F100)))))))</f>
        <v>0</v>
      </c>
      <c r="U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Authority",0,new_yll(5,B100,C100,D100,$C$1,G100+H100,1,F100,E100*F100)))))))</f>
        <v>0</v>
      </c>
      <c r="V100" s="190">
        <f t="shared" si="136"/>
        <v>0</v>
      </c>
      <c r="W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Authority",0,new_yll(10,B100,C100,D100,$C$1,G100,1,F100,E100*F100)))))))</f>
        <v>0</v>
      </c>
      <c r="X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Authority",0,new_yll(10,B100,C100,D100,$C$1,G100+H100,1,F100,E100*F100)))))))</f>
        <v>0</v>
      </c>
      <c r="Y100" s="190">
        <f t="shared" si="137"/>
        <v>0</v>
      </c>
      <c r="Z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Authority",0,new_yll(20,B100,C100,D100,$C$1,G100,1,F100,E100*F100)))))))</f>
        <v>0</v>
      </c>
      <c r="AA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Authority",0,new_yll(20,B100,C100,D100,$C$1,G100+H100,1,F100,E100*F100)))))))</f>
        <v>0</v>
      </c>
      <c r="AB100" s="190">
        <f t="shared" si="138"/>
        <v>0</v>
      </c>
      <c r="AC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Authority",0,hosp_count(2,B100,C100,D100,$C$1,G100,1,F100,E100*F100)))))))</f>
        <v>0</v>
      </c>
      <c r="AD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Authority",0,hosp_count(2,B100,C100,D100,$C$1,G100+H100,1,F100,E100*F100)))))))</f>
        <v>0</v>
      </c>
      <c r="AE100" s="189">
        <f t="shared" si="139"/>
        <v>0</v>
      </c>
      <c r="AF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Authority",0,hosp_count(5,B100,C100,D100,$C$1,G100,1,F100,E100*F100)))))))</f>
        <v>0</v>
      </c>
      <c r="AG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Authority",0,hosp_count(5,B100,C100,D100,$C$1,G100+H100,1,F100,E100*F100)))))))</f>
        <v>0</v>
      </c>
      <c r="AH100" s="189">
        <f t="shared" si="140"/>
        <v>0</v>
      </c>
      <c r="AI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Authority",0,hosp_count(10,B100,C100,D100,$C$1,G100,1,F100,E100*F100)))))))</f>
        <v>0</v>
      </c>
      <c r="AJ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Authority",0,hosp_count(10,B100,C100,D100,$C$1,G100+H100,1,F100,E100*F100)))))))</f>
        <v>0</v>
      </c>
      <c r="AK100" s="189">
        <f t="shared" si="141"/>
        <v>0</v>
      </c>
      <c r="AL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Authority",0,hosp_count(20,B100,C100,D100,$C$1,G100,1,F100,E100*F100)))))))</f>
        <v>0</v>
      </c>
      <c r="AM100"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Authority",0,hosp_count(20,B100,C100,D100,$C$1,G100+H100,1,F100,E100*F100)))))))</f>
        <v>0</v>
      </c>
      <c r="AN100" s="189">
        <f t="shared" si="142"/>
        <v>0</v>
      </c>
      <c r="AP100">
        <v>0.5</v>
      </c>
      <c r="AQ100">
        <v>5</v>
      </c>
    </row>
    <row r="101" spans="1:43" x14ac:dyDescent="0.2">
      <c r="A101" s="185" t="s">
        <v>54</v>
      </c>
      <c r="B101" s="163">
        <v>67.5</v>
      </c>
      <c r="C101" s="166" t="s">
        <v>170</v>
      </c>
      <c r="D101" s="166">
        <v>1</v>
      </c>
      <c r="E101" s="188">
        <f>HLOOKUP('III Tool Overview'!$H$7,Prevalence!$B$2:$AV$268,Prevalence!AW96,FALSE)</f>
        <v>5.3376797428588876E-2</v>
      </c>
      <c r="F101" s="187">
        <f>HLOOKUP('III Tool Overview'!$H$7,LookUpData_Pop!$B$1:$AV$269,LookUpData_Pop!BB101,FALSE)/5</f>
        <v>0</v>
      </c>
      <c r="G101" s="176">
        <f>'III Tool Overview'!$H$10/110</f>
        <v>0</v>
      </c>
      <c r="H101" s="254">
        <f>IF('III Tool Overview'!$H$11="Even distribution",Targeting!C99,IF('III Tool Overview'!$H$11="Targeting to Q1",Targeting!D99,IF('III Tool Overview'!$H$11="Targeting to Q1 &amp; Q2",Targeting!E99,IF('III Tool Overview'!$H$11="Proportionate to need",Targeting!F99))))</f>
        <v>0</v>
      </c>
      <c r="I101"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Authority",0,new_ci(2,B101,C101,D101,$C$1,G101,1,F101,E101*F101)))))))</f>
        <v>0</v>
      </c>
      <c r="J10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Authority",0,new_ci(2,B101,C101,D101,$C$1,G101+H101,1,F101,E101*F101)))))))</f>
        <v>0</v>
      </c>
      <c r="K10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Authority",0,new_ci(5,B101,C101,D101,$C$1,G101,1,F101,E101*F101)))))))</f>
        <v>0</v>
      </c>
      <c r="L10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Authority",0,new_ci(5,B101,C101,D101,$C$1,G101+H101,1,F101,E101*F101)))))))</f>
        <v>0</v>
      </c>
      <c r="M10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Authority",0,new_ci(10,B101,C101,D101,$C$1,G101,1,F101,E101*F101)))))))</f>
        <v>0</v>
      </c>
      <c r="N10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Authority",0,new_ci(10,B101,C101,D101,$C$1,G101+H101,1,F101,E101*F101)))))))</f>
        <v>0</v>
      </c>
      <c r="O10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Authority",0,new_ci(20,B101,C101,D101,$C$1,G101,1,F101,E101*F101)))))))</f>
        <v>0</v>
      </c>
      <c r="P101"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Authority",0,new_ci(20,B101,C101,D101,$C$1,G101+H101,1,F101,E101*F101)))))))</f>
        <v>0</v>
      </c>
      <c r="Q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Authority",0,new_yll(2,B101,C101,D101,$C$1,G101,1,F101,E101*F101)))))))</f>
        <v>0</v>
      </c>
      <c r="R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Authority",0,new_yll(2,B101,C101,D101,$C$1,G101+H101,1,F101,E101*F101)))))))</f>
        <v>0</v>
      </c>
      <c r="S101" s="190">
        <f t="shared" si="135"/>
        <v>0</v>
      </c>
      <c r="T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Authority",0,new_yll(5,B101,C101,D101,$C$1,G101,1,F101,E101*F101)))))))</f>
        <v>0</v>
      </c>
      <c r="U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Authority",0,new_yll(5,B101,C101,D101,$C$1,G101+H101,1,F101,E101*F101)))))))</f>
        <v>0</v>
      </c>
      <c r="V101" s="190">
        <f t="shared" si="136"/>
        <v>0</v>
      </c>
      <c r="W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Authority",0,new_yll(10,B101,C101,D101,$C$1,G101,1,F101,E101*F101)))))))</f>
        <v>0</v>
      </c>
      <c r="X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Authority",0,new_yll(10,B101,C101,D101,$C$1,G101+H101,1,F101,E101*F101)))))))</f>
        <v>0</v>
      </c>
      <c r="Y101" s="190">
        <f t="shared" si="137"/>
        <v>0</v>
      </c>
      <c r="Z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Authority",0,new_yll(20,B101,C101,D101,$C$1,G101,1,F101,E101*F101)))))))</f>
        <v>0</v>
      </c>
      <c r="AA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Authority",0,new_yll(20,B101,C101,D101,$C$1,G101+H101,1,F101,E101*F101)))))))</f>
        <v>0</v>
      </c>
      <c r="AB101" s="190">
        <f t="shared" si="138"/>
        <v>0</v>
      </c>
      <c r="AC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Authority",0,hosp_count(2,B101,C101,D101,$C$1,G101,1,F101,E101*F101)))))))</f>
        <v>0</v>
      </c>
      <c r="AD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Authority",0,hosp_count(2,B101,C101,D101,$C$1,G101+H101,1,F101,E101*F101)))))))</f>
        <v>0</v>
      </c>
      <c r="AE101" s="189">
        <f t="shared" si="139"/>
        <v>0</v>
      </c>
      <c r="AF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Authority",0,hosp_count(5,B101,C101,D101,$C$1,G101,1,F101,E101*F101)))))))</f>
        <v>0</v>
      </c>
      <c r="AG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Authority",0,hosp_count(5,B101,C101,D101,$C$1,G101+H101,1,F101,E101*F101)))))))</f>
        <v>0</v>
      </c>
      <c r="AH101" s="189">
        <f t="shared" si="140"/>
        <v>0</v>
      </c>
      <c r="AI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Authority",0,hosp_count(10,B101,C101,D101,$C$1,G101,1,F101,E101*F101)))))))</f>
        <v>0</v>
      </c>
      <c r="AJ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Authority",0,hosp_count(10,B101,C101,D101,$C$1,G101+H101,1,F101,E101*F101)))))))</f>
        <v>0</v>
      </c>
      <c r="AK101" s="189">
        <f t="shared" si="141"/>
        <v>0</v>
      </c>
      <c r="AL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Authority",0,hosp_count(20,B101,C101,D101,$C$1,G101,1,F101,E101*F101)))))))</f>
        <v>0</v>
      </c>
      <c r="AM101"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Authority",0,hosp_count(20,B101,C101,D101,$C$1,G101+H101,1,F101,E101*F101)))))))</f>
        <v>0</v>
      </c>
      <c r="AN101" s="189">
        <f t="shared" si="142"/>
        <v>0</v>
      </c>
      <c r="AP101">
        <v>0.5</v>
      </c>
      <c r="AQ101">
        <v>5</v>
      </c>
    </row>
    <row r="102" spans="1:43" x14ac:dyDescent="0.2">
      <c r="A102" s="185" t="s">
        <v>55</v>
      </c>
      <c r="B102" s="163">
        <v>72.5</v>
      </c>
      <c r="C102" s="166" t="s">
        <v>170</v>
      </c>
      <c r="D102" s="166">
        <v>1</v>
      </c>
      <c r="E102" s="188">
        <f>HLOOKUP('III Tool Overview'!$H$7,Prevalence!$B$2:$AV$268,Prevalence!AW97,FALSE)</f>
        <v>5.3376797428588876E-2</v>
      </c>
      <c r="F102" s="187">
        <f>HLOOKUP('III Tool Overview'!$H$7,LookUpData_Pop!$B$1:$AV$269,LookUpData_Pop!BB102,FALSE)/5</f>
        <v>0</v>
      </c>
      <c r="G102" s="176">
        <f>'III Tool Overview'!$H$10/110</f>
        <v>0</v>
      </c>
      <c r="H102" s="254">
        <f>IF('III Tool Overview'!$H$11="Even distribution",Targeting!C100,IF('III Tool Overview'!$H$11="Targeting to Q1",Targeting!D100,IF('III Tool Overview'!$H$11="Targeting to Q1 &amp; Q2",Targeting!E100,IF('III Tool Overview'!$H$11="Proportionate to need",Targeting!F100))))</f>
        <v>0</v>
      </c>
      <c r="I102"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Authority",0,new_ci(2,B102,C102,D102,$C$1,G102,1,F102,E102*F102)))))))</f>
        <v>0</v>
      </c>
      <c r="J10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Authority",0,new_ci(2,B102,C102,D102,$C$1,G102+H102,1,F102,E102*F102)))))))</f>
        <v>0</v>
      </c>
      <c r="K10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Authority",0,new_ci(5,B102,C102,D102,$C$1,G102,1,F102,E102*F102)))))))</f>
        <v>0</v>
      </c>
      <c r="L10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Authority",0,new_ci(5,B102,C102,D102,$C$1,G102+H102,1,F102,E102*F102)))))))</f>
        <v>0</v>
      </c>
      <c r="M10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Authority",0,new_ci(10,B102,C102,D102,$C$1,G102,1,F102,E102*F102)))))))</f>
        <v>0</v>
      </c>
      <c r="N10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Authority",0,new_ci(10,B102,C102,D102,$C$1,G102+H102,1,F102,E102*F102)))))))</f>
        <v>0</v>
      </c>
      <c r="O10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Authority",0,new_ci(20,B102,C102,D102,$C$1,G102,1,F102,E102*F102)))))))</f>
        <v>0</v>
      </c>
      <c r="P102"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Authority",0,new_ci(20,B102,C102,D102,$C$1,G102+H102,1,F102,E102*F102)))))))</f>
        <v>0</v>
      </c>
      <c r="Q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Authority",0,new_yll(2,B102,C102,D102,$C$1,G102,1,F102,E102*F102)))))))</f>
        <v>0</v>
      </c>
      <c r="R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Authority",0,new_yll(2,B102,C102,D102,$C$1,G102+H102,1,F102,E102*F102)))))))</f>
        <v>0</v>
      </c>
      <c r="S102" s="190">
        <f t="shared" si="135"/>
        <v>0</v>
      </c>
      <c r="T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Authority",0,new_yll(5,B102,C102,D102,$C$1,G102,1,F102,E102*F102)))))))</f>
        <v>0</v>
      </c>
      <c r="U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Authority",0,new_yll(5,B102,C102,D102,$C$1,G102+H102,1,F102,E102*F102)))))))</f>
        <v>0</v>
      </c>
      <c r="V102" s="190">
        <f t="shared" si="136"/>
        <v>0</v>
      </c>
      <c r="W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Authority",0,new_yll(10,B102,C102,D102,$C$1,G102,1,F102,E102*F102)))))))</f>
        <v>0</v>
      </c>
      <c r="X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Authority",0,new_yll(10,B102,C102,D102,$C$1,G102+H102,1,F102,E102*F102)))))))</f>
        <v>0</v>
      </c>
      <c r="Y102" s="190">
        <f t="shared" si="137"/>
        <v>0</v>
      </c>
      <c r="Z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Authority",0,new_yll(20,B102,C102,D102,$C$1,G102,1,F102,E102*F102)))))))</f>
        <v>0</v>
      </c>
      <c r="AA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Authority",0,new_yll(20,B102,C102,D102,$C$1,G102+H102,1,F102,E102*F102)))))))</f>
        <v>0</v>
      </c>
      <c r="AB102" s="190">
        <f t="shared" si="138"/>
        <v>0</v>
      </c>
      <c r="AC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Authority",0,hosp_count(2,B102,C102,D102,$C$1,G102,1,F102,E102*F102)))))))</f>
        <v>0</v>
      </c>
      <c r="AD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Authority",0,hosp_count(2,B102,C102,D102,$C$1,G102+H102,1,F102,E102*F102)))))))</f>
        <v>0</v>
      </c>
      <c r="AE102" s="189">
        <f t="shared" si="139"/>
        <v>0</v>
      </c>
      <c r="AF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Authority",0,hosp_count(5,B102,C102,D102,$C$1,G102,1,F102,E102*F102)))))))</f>
        <v>0</v>
      </c>
      <c r="AG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Authority",0,hosp_count(5,B102,C102,D102,$C$1,G102+H102,1,F102,E102*F102)))))))</f>
        <v>0</v>
      </c>
      <c r="AH102" s="189">
        <f t="shared" si="140"/>
        <v>0</v>
      </c>
      <c r="AI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Authority",0,hosp_count(10,B102,C102,D102,$C$1,G102,1,F102,E102*F102)))))))</f>
        <v>0</v>
      </c>
      <c r="AJ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Authority",0,hosp_count(10,B102,C102,D102,$C$1,G102+H102,1,F102,E102*F102)))))))</f>
        <v>0</v>
      </c>
      <c r="AK102" s="189">
        <f t="shared" si="141"/>
        <v>0</v>
      </c>
      <c r="AL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Authority",0,hosp_count(20,B102,C102,D102,$C$1,G102,1,F102,E102*F102)))))))</f>
        <v>0</v>
      </c>
      <c r="AM102"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Authority",0,hosp_count(20,B102,C102,D102,$C$1,G102+H102,1,F102,E102*F102)))))))</f>
        <v>0</v>
      </c>
      <c r="AN102" s="189">
        <f t="shared" si="142"/>
        <v>0</v>
      </c>
      <c r="AP102">
        <v>0.5</v>
      </c>
      <c r="AQ102">
        <v>5</v>
      </c>
    </row>
    <row r="103" spans="1:43" x14ac:dyDescent="0.2">
      <c r="A103" s="185" t="s">
        <v>56</v>
      </c>
      <c r="B103" s="163">
        <v>77.5</v>
      </c>
      <c r="C103" s="166" t="s">
        <v>170</v>
      </c>
      <c r="D103" s="166">
        <v>1</v>
      </c>
      <c r="E103" s="188">
        <f>HLOOKUP('III Tool Overview'!$H$7,Prevalence!$B$2:$AV$268,Prevalence!AW98,FALSE)</f>
        <v>1.499908737719294E-2</v>
      </c>
      <c r="F103" s="187">
        <f>HLOOKUP('III Tool Overview'!$H$7,LookUpData_Pop!$B$1:$AV$269,LookUpData_Pop!BB103,FALSE)/5</f>
        <v>0</v>
      </c>
      <c r="G103" s="176">
        <f>'III Tool Overview'!$H$10/110</f>
        <v>0</v>
      </c>
      <c r="H103" s="254">
        <f>IF('III Tool Overview'!$H$11="Even distribution",Targeting!C101,IF('III Tool Overview'!$H$11="Targeting to Q1",Targeting!D101,IF('III Tool Overview'!$H$11="Targeting to Q1 &amp; Q2",Targeting!E101,IF('III Tool Overview'!$H$11="Proportionate to need",Targeting!F101))))</f>
        <v>0</v>
      </c>
      <c r="I103"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Authority",0,new_ci(2,B103,C103,D103,$C$1,G103,1,F103,E103*F103)))))))</f>
        <v>0</v>
      </c>
      <c r="J10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Authority",0,new_ci(2,B103,C103,D103,$C$1,G103+H103,1,F103,E103*F103)))))))</f>
        <v>0</v>
      </c>
      <c r="K10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Authority",0,new_ci(5,B103,C103,D103,$C$1,G103,1,F103,E103*F103)))))))</f>
        <v>0</v>
      </c>
      <c r="L10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Authority",0,new_ci(5,B103,C103,D103,$C$1,G103+H103,1,F103,E103*F103)))))))</f>
        <v>0</v>
      </c>
      <c r="M10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Authority",0,new_ci(10,B103,C103,D103,$C$1,G103,1,F103,E103*F103)))))))</f>
        <v>0</v>
      </c>
      <c r="N10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Authority",0,new_ci(10,B103,C103,D103,$C$1,G103+H103,1,F103,E103*F103)))))))</f>
        <v>0</v>
      </c>
      <c r="O10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Authority",0,new_ci(20,B103,C103,D103,$C$1,G103,1,F103,E103*F103)))))))</f>
        <v>0</v>
      </c>
      <c r="P103"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Authority",0,new_ci(20,B103,C103,D103,$C$1,G103+H103,1,F103,E103*F103)))))))</f>
        <v>0</v>
      </c>
      <c r="Q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Authority",0,new_yll(2,B103,C103,D103,$C$1,G103,1,F103,E103*F103)))))))</f>
        <v>0</v>
      </c>
      <c r="R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Authority",0,new_yll(2,B103,C103,D103,$C$1,G103+H103,1,F103,E103*F103)))))))</f>
        <v>0</v>
      </c>
      <c r="S103" s="190">
        <f t="shared" si="135"/>
        <v>0</v>
      </c>
      <c r="T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Authority",0,new_yll(5,B103,C103,D103,$C$1,G103,1,F103,E103*F103)))))))</f>
        <v>0</v>
      </c>
      <c r="U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Authority",0,new_yll(5,B103,C103,D103,$C$1,G103+H103,1,F103,E103*F103)))))))</f>
        <v>0</v>
      </c>
      <c r="V103" s="190">
        <f t="shared" si="136"/>
        <v>0</v>
      </c>
      <c r="W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Authority",0,new_yll(10,B103,C103,D103,$C$1,G103,1,F103,E103*F103)))))))</f>
        <v>0</v>
      </c>
      <c r="X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Authority",0,new_yll(10,B103,C103,D103,$C$1,G103+H103,1,F103,E103*F103)))))))</f>
        <v>0</v>
      </c>
      <c r="Y103" s="190">
        <f t="shared" si="137"/>
        <v>0</v>
      </c>
      <c r="Z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Authority",0,new_yll(20,B103,C103,D103,$C$1,G103,1,F103,E103*F103)))))))</f>
        <v>0</v>
      </c>
      <c r="AA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Authority",0,new_yll(20,B103,C103,D103,$C$1,G103+H103,1,F103,E103*F103)))))))</f>
        <v>0</v>
      </c>
      <c r="AB103" s="190">
        <f t="shared" si="138"/>
        <v>0</v>
      </c>
      <c r="AC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Authority",0,hosp_count(2,B103,C103,D103,$C$1,G103,1,F103,E103*F103)))))))</f>
        <v>0</v>
      </c>
      <c r="AD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Authority",0,hosp_count(2,B103,C103,D103,$C$1,G103+H103,1,F103,E103*F103)))))))</f>
        <v>0</v>
      </c>
      <c r="AE103" s="189">
        <f t="shared" si="139"/>
        <v>0</v>
      </c>
      <c r="AF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Authority",0,hosp_count(5,B103,C103,D103,$C$1,G103,1,F103,E103*F103)))))))</f>
        <v>0</v>
      </c>
      <c r="AG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Authority",0,hosp_count(5,B103,C103,D103,$C$1,G103+H103,1,F103,E103*F103)))))))</f>
        <v>0</v>
      </c>
      <c r="AH103" s="189">
        <f t="shared" si="140"/>
        <v>0</v>
      </c>
      <c r="AI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Authority",0,hosp_count(10,B103,C103,D103,$C$1,G103,1,F103,E103*F103)))))))</f>
        <v>0</v>
      </c>
      <c r="AJ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Authority",0,hosp_count(10,B103,C103,D103,$C$1,G103+H103,1,F103,E103*F103)))))))</f>
        <v>0</v>
      </c>
      <c r="AK103" s="189">
        <f t="shared" si="141"/>
        <v>0</v>
      </c>
      <c r="AL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Authority",0,hosp_count(20,B103,C103,D103,$C$1,G103,1,F103,E103*F103)))))))</f>
        <v>0</v>
      </c>
      <c r="AM103"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Authority",0,hosp_count(20,B103,C103,D103,$C$1,G103+H103,1,F103,E103*F103)))))))</f>
        <v>0</v>
      </c>
      <c r="AN103" s="189">
        <f t="shared" si="142"/>
        <v>0</v>
      </c>
      <c r="AP103">
        <v>0.5</v>
      </c>
      <c r="AQ103">
        <v>5</v>
      </c>
    </row>
    <row r="104" spans="1:43" x14ac:dyDescent="0.2">
      <c r="A104" s="185" t="s">
        <v>57</v>
      </c>
      <c r="B104" s="163">
        <v>82.5</v>
      </c>
      <c r="C104" s="166" t="s">
        <v>170</v>
      </c>
      <c r="D104" s="166">
        <v>1</v>
      </c>
      <c r="E104" s="188">
        <f>HLOOKUP('III Tool Overview'!$H$7,Prevalence!$B$2:$AV$268,Prevalence!AW99,FALSE)</f>
        <v>1.499908737719294E-2</v>
      </c>
      <c r="F104" s="187">
        <f>HLOOKUP('III Tool Overview'!$H$7,LookUpData_Pop!$B$1:$AV$269,LookUpData_Pop!BB104,FALSE)/5</f>
        <v>0</v>
      </c>
      <c r="G104" s="176">
        <f>'III Tool Overview'!$H$10/110</f>
        <v>0</v>
      </c>
      <c r="H104" s="254">
        <f>IF('III Tool Overview'!$H$11="Even distribution",Targeting!C102,IF('III Tool Overview'!$H$11="Targeting to Q1",Targeting!D102,IF('III Tool Overview'!$H$11="Targeting to Q1 &amp; Q2",Targeting!E102,IF('III Tool Overview'!$H$11="Proportionate to need",Targeting!F102))))</f>
        <v>0</v>
      </c>
      <c r="I104"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Authority",0,new_ci(2,B104,C104,D104,$C$1,G104,1,F104,E104*F104)))))))</f>
        <v>0</v>
      </c>
      <c r="J10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Authority",0,new_ci(2,B104,C104,D104,$C$1,G104+H104,1,F104,E104*F104)))))))</f>
        <v>0</v>
      </c>
      <c r="K10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Authority",0,new_ci(5,B104,C104,D104,$C$1,G104,1,F104,E104*F104)))))))</f>
        <v>0</v>
      </c>
      <c r="L10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Authority",0,new_ci(5,B104,C104,D104,$C$1,G104+H104,1,F104,E104*F104)))))))</f>
        <v>0</v>
      </c>
      <c r="M10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Authority",0,new_ci(10,B104,C104,D104,$C$1,G104,1,F104,E104*F104)))))))</f>
        <v>0</v>
      </c>
      <c r="N10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Authority",0,new_ci(10,B104,C104,D104,$C$1,G104+H104,1,F104,E104*F104)))))))</f>
        <v>0</v>
      </c>
      <c r="O10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Authority",0,new_ci(20,B104,C104,D104,$C$1,G104,1,F104,E104*F104)))))))</f>
        <v>0</v>
      </c>
      <c r="P104"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Authority",0,new_ci(20,B104,C104,D104,$C$1,G104+H104,1,F104,E104*F104)))))))</f>
        <v>0</v>
      </c>
      <c r="Q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Authority",0,new_yll(2,B104,C104,D104,$C$1,G104,1,F104,E104*F104)))))))</f>
        <v>0</v>
      </c>
      <c r="R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Authority",0,new_yll(2,B104,C104,D104,$C$1,G104+H104,1,F104,E104*F104)))))))</f>
        <v>0</v>
      </c>
      <c r="S104" s="190">
        <f t="shared" si="135"/>
        <v>0</v>
      </c>
      <c r="T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Authority",0,new_yll(5,B104,C104,D104,$C$1,G104,1,F104,E104*F104)))))))</f>
        <v>0</v>
      </c>
      <c r="U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Authority",0,new_yll(5,B104,C104,D104,$C$1,G104+H104,1,F104,E104*F104)))))))</f>
        <v>0</v>
      </c>
      <c r="V104" s="190">
        <f t="shared" si="136"/>
        <v>0</v>
      </c>
      <c r="W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Authority",0,new_yll(10,B104,C104,D104,$C$1,G104,1,F104,E104*F104)))))))</f>
        <v>0</v>
      </c>
      <c r="X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Authority",0,new_yll(10,B104,C104,D104,$C$1,G104+H104,1,F104,E104*F104)))))))</f>
        <v>0</v>
      </c>
      <c r="Y104" s="190">
        <f t="shared" si="137"/>
        <v>0</v>
      </c>
      <c r="Z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Authority",0,new_yll(20,B104,C104,D104,$C$1,G104,1,F104,E104*F104)))))))</f>
        <v>0</v>
      </c>
      <c r="AA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Authority",0,new_yll(20,B104,C104,D104,$C$1,G104+H104,1,F104,E104*F104)))))))</f>
        <v>0</v>
      </c>
      <c r="AB104" s="190">
        <f t="shared" si="138"/>
        <v>0</v>
      </c>
      <c r="AC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Authority",0,hosp_count(2,B104,C104,D104,$C$1,G104,1,F104,E104*F104)))))))</f>
        <v>0</v>
      </c>
      <c r="AD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Authority",0,hosp_count(2,B104,C104,D104,$C$1,G104+H104,1,F104,E104*F104)))))))</f>
        <v>0</v>
      </c>
      <c r="AE104" s="189">
        <f t="shared" si="139"/>
        <v>0</v>
      </c>
      <c r="AF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Authority",0,hosp_count(5,B104,C104,D104,$C$1,G104,1,F104,E104*F104)))))))</f>
        <v>0</v>
      </c>
      <c r="AG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Authority",0,hosp_count(5,B104,C104,D104,$C$1,G104+H104,1,F104,E104*F104)))))))</f>
        <v>0</v>
      </c>
      <c r="AH104" s="189">
        <f t="shared" si="140"/>
        <v>0</v>
      </c>
      <c r="AI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Authority",0,hosp_count(10,B104,C104,D104,$C$1,G104,1,F104,E104*F104)))))))</f>
        <v>0</v>
      </c>
      <c r="AJ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Authority",0,hosp_count(10,B104,C104,D104,$C$1,G104+H104,1,F104,E104*F104)))))))</f>
        <v>0</v>
      </c>
      <c r="AK104" s="189">
        <f t="shared" si="141"/>
        <v>0</v>
      </c>
      <c r="AL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Authority",0,hosp_count(20,B104,C104,D104,$C$1,G104,1,F104,E104*F104)))))))</f>
        <v>0</v>
      </c>
      <c r="AM104"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Authority",0,hosp_count(20,B104,C104,D104,$C$1,G104+H104,1,F104,E104*F104)))))))</f>
        <v>0</v>
      </c>
      <c r="AN104" s="189">
        <f t="shared" si="142"/>
        <v>0</v>
      </c>
      <c r="AP104">
        <v>0.5</v>
      </c>
      <c r="AQ104">
        <v>5</v>
      </c>
    </row>
    <row r="105" spans="1:43" x14ac:dyDescent="0.2">
      <c r="A105" s="217" t="s">
        <v>220</v>
      </c>
      <c r="B105" s="163">
        <v>87.5</v>
      </c>
      <c r="C105" s="166" t="s">
        <v>170</v>
      </c>
      <c r="D105" s="166">
        <v>1</v>
      </c>
      <c r="E105" s="188">
        <f>HLOOKUP('III Tool Overview'!$H$7,Prevalence!$B$2:$AV$268,Prevalence!AW100,FALSE)</f>
        <v>1.499908737719294E-2</v>
      </c>
      <c r="F105" s="187">
        <f>HLOOKUP('III Tool Overview'!$H$7,LookUpData_Pop!$B$1:$AV$269,LookUpData_Pop!BB105,FALSE)/5</f>
        <v>0</v>
      </c>
      <c r="G105" s="176">
        <f>'III Tool Overview'!$H$10/110</f>
        <v>0</v>
      </c>
      <c r="H105" s="254">
        <f>IF('III Tool Overview'!$H$11="Even distribution",Targeting!C103,IF('III Tool Overview'!$H$11="Targeting to Q1",Targeting!D103,IF('III Tool Overview'!$H$11="Targeting to Q1 &amp; Q2",Targeting!E103,IF('III Tool Overview'!$H$11="Proportionate to need",Targeting!F103))))</f>
        <v>0</v>
      </c>
      <c r="I105"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Authority",0,new_ci(2,B105,C105,D105,$C$1,G105,1,F105,E105*F105)))))))</f>
        <v>0</v>
      </c>
      <c r="J10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Authority",0,new_ci(2,B105,C105,D105,$C$1,G105+H105,1,F105,E105*F105)))))))</f>
        <v>0</v>
      </c>
      <c r="K10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Authority",0,new_ci(5,B105,C105,D105,$C$1,G105,1,F105,E105*F105)))))))</f>
        <v>0</v>
      </c>
      <c r="L10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Authority",0,new_ci(5,B105,C105,D105,$C$1,G105+H105,1,F105,E105*F105)))))))</f>
        <v>0</v>
      </c>
      <c r="M10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Authority",0,new_ci(10,B105,C105,D105,$C$1,G105,1,F105,E105*F105)))))))</f>
        <v>0</v>
      </c>
      <c r="N10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Authority",0,new_ci(10,B105,C105,D105,$C$1,G105+H105,1,F105,E105*F105)))))))</f>
        <v>0</v>
      </c>
      <c r="O10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Authority",0,new_ci(20,B105,C105,D105,$C$1,G105,1,F105,E105*F105)))))))</f>
        <v>0</v>
      </c>
      <c r="P105"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Authority",0,new_ci(20,B105,C105,D105,$C$1,G105+H105,1,F105,E105*F105)))))))</f>
        <v>0</v>
      </c>
      <c r="Q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Authority",0,new_yll(2,B105,C105,D105,$C$1,G105,1,F105,E105*F105)))))))</f>
        <v>0</v>
      </c>
      <c r="R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Authority",0,new_yll(2,B105,C105,D105,$C$1,G105+H105,1,F105,E105*F105)))))))</f>
        <v>0</v>
      </c>
      <c r="S105" s="190">
        <f t="shared" si="135"/>
        <v>0</v>
      </c>
      <c r="T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Authority",0,new_yll(5,B105,C105,D105,$C$1,G105,1,F105,E105*F105)))))))</f>
        <v>0</v>
      </c>
      <c r="U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Authority",0,new_yll(5,B105,C105,D105,$C$1,G105+H105,1,F105,E105*F105)))))))</f>
        <v>0</v>
      </c>
      <c r="V105" s="190">
        <f t="shared" si="136"/>
        <v>0</v>
      </c>
      <c r="W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Authority",0,new_yll(10,B105,C105,D105,$C$1,G105,1,F105,E105*F105)))))))</f>
        <v>0</v>
      </c>
      <c r="X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Authority",0,new_yll(10,B105,C105,D105,$C$1,G105+H105,1,F105,E105*F105)))))))</f>
        <v>0</v>
      </c>
      <c r="Y105" s="190">
        <f t="shared" si="137"/>
        <v>0</v>
      </c>
      <c r="Z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Authority",0,new_yll(20,B105,C105,D105,$C$1,G105,1,F105,E105*F105)))))))</f>
        <v>0</v>
      </c>
      <c r="AA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Authority",0,new_yll(20,B105,C105,D105,$C$1,G105+H105,1,F105,E105*F105)))))))</f>
        <v>0</v>
      </c>
      <c r="AB105" s="190">
        <f t="shared" si="138"/>
        <v>0</v>
      </c>
      <c r="AC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Authority",0,hosp_count(2,B105,C105,D105,$C$1,G105,1,F105,E105*F105)))))))</f>
        <v>0</v>
      </c>
      <c r="AD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Authority",0,hosp_count(2,B105,C105,D105,$C$1,G105+H105,1,F105,E105*F105)))))))</f>
        <v>0</v>
      </c>
      <c r="AE105" s="189">
        <f t="shared" si="139"/>
        <v>0</v>
      </c>
      <c r="AF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Authority",0,hosp_count(5,B105,C105,D105,$C$1,G105,1,F105,E105*F105)))))))</f>
        <v>0</v>
      </c>
      <c r="AG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Authority",0,hosp_count(5,B105,C105,D105,$C$1,G105+H105,1,F105,E105*F105)))))))</f>
        <v>0</v>
      </c>
      <c r="AH105" s="189">
        <f t="shared" si="140"/>
        <v>0</v>
      </c>
      <c r="AI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Authority",0,hosp_count(10,B105,C105,D105,$C$1,G105,1,F105,E105*F105)))))))</f>
        <v>0</v>
      </c>
      <c r="AJ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Authority",0,hosp_count(10,B105,C105,D105,$C$1,G105+H105,1,F105,E105*F105)))))))</f>
        <v>0</v>
      </c>
      <c r="AK105" s="189">
        <f t="shared" si="141"/>
        <v>0</v>
      </c>
      <c r="AL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Authority",0,hosp_count(20,B105,C105,D105,$C$1,G105,1,F105,E105*F105)))))))</f>
        <v>0</v>
      </c>
      <c r="AM105"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Authority",0,hosp_count(20,B105,C105,D105,$C$1,G105+H105,1,F105,E105*F105)))))))</f>
        <v>0</v>
      </c>
      <c r="AN105" s="189">
        <f t="shared" si="142"/>
        <v>0</v>
      </c>
      <c r="AP105" s="44">
        <v>0.5</v>
      </c>
      <c r="AQ105" s="134" t="e">
        <f>2/#REF!</f>
        <v>#REF!</v>
      </c>
    </row>
    <row r="106" spans="1:43" x14ac:dyDescent="0.2">
      <c r="A106" s="218" t="s">
        <v>221</v>
      </c>
      <c r="B106" s="219">
        <v>95</v>
      </c>
      <c r="C106" s="193" t="s">
        <v>166</v>
      </c>
      <c r="D106" s="193">
        <v>1</v>
      </c>
      <c r="E106" s="188">
        <f>HLOOKUP('III Tool Overview'!$H$7,Prevalence!$B$2:$AV$268,Prevalence!AW101,FALSE)</f>
        <v>1.499908737719294E-2</v>
      </c>
      <c r="F106" s="187">
        <f>HLOOKUP('III Tool Overview'!$H$7,LookUpData_Pop!$B$1:$AV$269,LookUpData_Pop!BB106,FALSE)/5</f>
        <v>0</v>
      </c>
      <c r="G106" s="176">
        <f>'III Tool Overview'!$H$10/110</f>
        <v>0</v>
      </c>
      <c r="H106" s="254">
        <f>IF('III Tool Overview'!$H$11="Even distribution",Targeting!C104,IF('III Tool Overview'!$H$11="Targeting to Q1",Targeting!D104,IF('III Tool Overview'!$H$11="Targeting to Q1 &amp; Q2",Targeting!E104,IF('III Tool Overview'!$H$11="Proportionate to need",Targeting!F104))))</f>
        <v>0</v>
      </c>
      <c r="I106" s="182">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Authority",0,new_ci(2,B106,C106,D106,$C$1,G106,1,F106,E106*F106)))))))</f>
        <v>0</v>
      </c>
      <c r="J10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Authority",0,new_ci(2,B106,C106,D106,$C$1,G106+H106,1,F106,E106*F106)))))))</f>
        <v>0</v>
      </c>
      <c r="K10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Authority",0,new_ci(5,B106,C106,D106,$C$1,G106,1,F106,E106*F106)))))))</f>
        <v>0</v>
      </c>
      <c r="L10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Authority",0,new_ci(5,B106,C106,D106,$C$1,G106+H106,1,F106,E106*F106)))))))</f>
        <v>0</v>
      </c>
      <c r="M10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Authority",0,new_ci(10,B106,C106,D106,$C$1,G106,1,F106,E106*F106)))))))</f>
        <v>0</v>
      </c>
      <c r="N10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Authority",0,new_ci(10,B106,C106,D106,$C$1,G106+H106,1,F106,E106*F106)))))))</f>
        <v>0</v>
      </c>
      <c r="O10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Authority",0,new_ci(20,B106,C106,D106,$C$1,G106,1,F106,E106*F106)))))))</f>
        <v>0</v>
      </c>
      <c r="P106" s="189">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Authority",0,new_ci(20,B106,C106,D106,$C$1,G106+H106,1,F106,E106*F106)))))))</f>
        <v>0</v>
      </c>
      <c r="Q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Authority",0,new_yll(2,B106,C106,D106,$C$1,G106,1,F106,E106*F106)))))))</f>
        <v>0</v>
      </c>
      <c r="R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Authority",0,new_yll(2,B106,C106,D106,$C$1,G106+H106,1,F106,E106*F106)))))))</f>
        <v>0</v>
      </c>
      <c r="S106" s="190">
        <f t="shared" si="135"/>
        <v>0</v>
      </c>
      <c r="T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Authority",0,new_yll(5,B106,C106,D106,$C$1,G106,1,F106,E106*F106)))))))</f>
        <v>0</v>
      </c>
      <c r="U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Authority",0,new_yll(5,B106,C106,D106,$C$1,G106+H106,1,F106,E106*F106)))))))</f>
        <v>0</v>
      </c>
      <c r="V106" s="190">
        <f t="shared" si="136"/>
        <v>0</v>
      </c>
      <c r="W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Authority",0,new_yll(10,B106,C106,D106,$C$1,G106,1,F106,E106*F106)))))))</f>
        <v>0</v>
      </c>
      <c r="X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Authority",0,new_yll(10,B106,C106,D106,$C$1,G106+H106,1,F106,E106*F106)))))))</f>
        <v>0</v>
      </c>
      <c r="Y106" s="190">
        <f t="shared" si="137"/>
        <v>0</v>
      </c>
      <c r="Z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Authority",0,new_yll(20,B106,C106,D106,$C$1,G106,1,F106,E106*F106)))))))</f>
        <v>0</v>
      </c>
      <c r="AA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Authority",0,new_yll(20,B106,C106,D106,$C$1,G106+H106,1,F106,E106*F106)))))))</f>
        <v>0</v>
      </c>
      <c r="AB106" s="190">
        <f t="shared" si="138"/>
        <v>0</v>
      </c>
      <c r="AC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Authority",0,hosp_count(2,B106,C106,D106,$C$1,G106,1,F106,E106*F106)))))))</f>
        <v>0</v>
      </c>
      <c r="AD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Authority",0,hosp_count(2,B106,C106,D106,$C$1,G106+H106,1,F106,E106*F106)))))))</f>
        <v>0</v>
      </c>
      <c r="AE106" s="189">
        <f t="shared" si="139"/>
        <v>0</v>
      </c>
      <c r="AF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Authority",0,hosp_count(5,B106,C106,D106,$C$1,G106,1,F106,E106*F106)))))))</f>
        <v>0</v>
      </c>
      <c r="AG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Authority",0,hosp_count(5,B106,C106,D106,$C$1,G106+H106,1,F106,E106*F106)))))))</f>
        <v>0</v>
      </c>
      <c r="AH106" s="189">
        <f t="shared" si="140"/>
        <v>0</v>
      </c>
      <c r="AI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Authority",0,hosp_count(10,B106,C106,D106,$C$1,G106,1,F106,E106*F106)))))))</f>
        <v>0</v>
      </c>
      <c r="AJ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Authority",0,hosp_count(10,B106,C106,D106,$C$1,G106+H106,1,F106,E106*F106)))))))</f>
        <v>0</v>
      </c>
      <c r="AK106" s="189">
        <f t="shared" si="141"/>
        <v>0</v>
      </c>
      <c r="AL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Authority",0,hosp_count(20,B106,C106,D106,$C$1,G106,1,F106,E106*F106)))))))</f>
        <v>0</v>
      </c>
      <c r="AM106" s="190">
        <f>IF('III Tool Overview'!$H$7="Orkney Health Board",0,IF('III Tool Overview'!$H$7="Shetland Health Board",0,IF('III Tool Overview'!$H$7="Western Isles Health Board",0,IF('III Tool Overview'!$H$7="Orkney Islands Local Authority",0,IF('III Tool Overview'!$H$7="Shetland Islands Local Authority",0,IF('III Tool Overview'!$H$7="Eilean Siar Local Authority",0,hosp_count(20,B106,C106,D106,$C$1,G106+H106,1,F106,E106*F106)))))))</f>
        <v>0</v>
      </c>
      <c r="AN106" s="189">
        <f t="shared" si="142"/>
        <v>0</v>
      </c>
      <c r="AP106" s="44"/>
      <c r="AQ106" s="134"/>
    </row>
    <row r="107" spans="1:43" s="170" customFormat="1" ht="13.5" thickBot="1" x14ac:dyDescent="0.25">
      <c r="A107" s="169" t="s">
        <v>182</v>
      </c>
      <c r="B107" s="186"/>
      <c r="C107" s="186"/>
      <c r="D107" s="186"/>
      <c r="E107" s="191"/>
      <c r="F107" s="192">
        <f>SUM(F91:F106)</f>
        <v>0</v>
      </c>
      <c r="G107" s="192">
        <f t="shared" ref="G107" si="143">SUM(G91:G106)</f>
        <v>0</v>
      </c>
      <c r="H107" s="192">
        <f t="shared" ref="H107" si="144">SUM(H91:H106)</f>
        <v>0</v>
      </c>
      <c r="I107" s="192">
        <f t="shared" ref="I107" si="145">SUM(I91:I106)</f>
        <v>0</v>
      </c>
      <c r="J107" s="192">
        <f t="shared" ref="J107" si="146">SUM(J91:J106)</f>
        <v>0</v>
      </c>
      <c r="K107" s="192">
        <f t="shared" ref="K107" si="147">SUM(K91:K106)</f>
        <v>0</v>
      </c>
      <c r="L107" s="192">
        <f t="shared" ref="L107" si="148">SUM(L91:L106)</f>
        <v>0</v>
      </c>
      <c r="M107" s="192">
        <f t="shared" ref="M107" si="149">SUM(M91:M106)</f>
        <v>0</v>
      </c>
      <c r="N107" s="192">
        <f t="shared" ref="N107" si="150">SUM(N91:N106)</f>
        <v>0</v>
      </c>
      <c r="O107" s="192">
        <f t="shared" ref="O107" si="151">SUM(O91:O106)</f>
        <v>0</v>
      </c>
      <c r="P107" s="192">
        <f t="shared" ref="P107" si="152">SUM(P91:P106)</f>
        <v>0</v>
      </c>
      <c r="Q107" s="192">
        <f t="shared" ref="Q107" si="153">SUM(Q91:Q106)</f>
        <v>0</v>
      </c>
      <c r="R107" s="192">
        <f t="shared" ref="R107" si="154">SUM(R91:R106)</f>
        <v>0</v>
      </c>
      <c r="S107" s="192">
        <f t="shared" ref="S107" si="155">SUM(S91:S106)</f>
        <v>0</v>
      </c>
      <c r="T107" s="192">
        <f t="shared" ref="T107" si="156">SUM(T91:T106)</f>
        <v>0</v>
      </c>
      <c r="U107" s="192">
        <f t="shared" ref="U107" si="157">SUM(U91:U106)</f>
        <v>0</v>
      </c>
      <c r="V107" s="192">
        <f t="shared" ref="V107" si="158">SUM(V91:V106)</f>
        <v>0</v>
      </c>
      <c r="W107" s="192">
        <f t="shared" ref="W107" si="159">SUM(W91:W106)</f>
        <v>0</v>
      </c>
      <c r="X107" s="192">
        <f t="shared" ref="X107" si="160">SUM(X91:X106)</f>
        <v>0</v>
      </c>
      <c r="Y107" s="192">
        <f t="shared" ref="Y107" si="161">SUM(Y91:Y106)</f>
        <v>0</v>
      </c>
      <c r="Z107" s="192">
        <f t="shared" ref="Z107" si="162">SUM(Z91:Z106)</f>
        <v>0</v>
      </c>
      <c r="AA107" s="192">
        <f t="shared" ref="AA107" si="163">SUM(AA91:AA106)</f>
        <v>0</v>
      </c>
      <c r="AB107" s="192">
        <f t="shared" ref="AB107" si="164">SUM(AB91:AB106)</f>
        <v>0</v>
      </c>
      <c r="AC107" s="192">
        <f t="shared" ref="AC107" si="165">SUM(AC91:AC106)</f>
        <v>0</v>
      </c>
      <c r="AD107" s="192">
        <f t="shared" ref="AD107" si="166">SUM(AD91:AD106)</f>
        <v>0</v>
      </c>
      <c r="AE107" s="192">
        <f t="shared" ref="AE107" si="167">SUM(AE91:AE106)</f>
        <v>0</v>
      </c>
      <c r="AF107" s="192">
        <f t="shared" ref="AF107" si="168">SUM(AF91:AF106)</f>
        <v>0</v>
      </c>
      <c r="AG107" s="192">
        <f t="shared" ref="AG107" si="169">SUM(AG91:AG106)</f>
        <v>0</v>
      </c>
      <c r="AH107" s="192">
        <f t="shared" ref="AH107" si="170">SUM(AH91:AH106)</f>
        <v>0</v>
      </c>
      <c r="AI107" s="192">
        <f t="shared" ref="AI107" si="171">SUM(AI91:AI106)</f>
        <v>0</v>
      </c>
      <c r="AJ107" s="192">
        <f t="shared" ref="AJ107" si="172">SUM(AJ91:AJ106)</f>
        <v>0</v>
      </c>
      <c r="AK107" s="192">
        <f t="shared" ref="AK107" si="173">SUM(AK91:AK106)</f>
        <v>0</v>
      </c>
      <c r="AL107" s="192">
        <f t="shared" ref="AL107" si="174">SUM(AL91:AL106)</f>
        <v>0</v>
      </c>
      <c r="AM107" s="192">
        <f t="shared" ref="AM107" si="175">SUM(AM91:AM106)</f>
        <v>0</v>
      </c>
      <c r="AN107" s="192">
        <f t="shared" ref="AN107" si="176">SUM(AN91:AN106)</f>
        <v>0</v>
      </c>
      <c r="AQ107" s="172"/>
    </row>
    <row r="108" spans="1:43" s="45" customFormat="1" ht="13.5" thickBot="1" x14ac:dyDescent="0.25">
      <c r="A108" s="30" t="s">
        <v>60</v>
      </c>
      <c r="B108" s="162"/>
      <c r="C108" s="162"/>
      <c r="D108" s="162"/>
      <c r="E108" s="162"/>
      <c r="F108" s="162"/>
      <c r="G108" s="162"/>
      <c r="H108" s="255"/>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row>
    <row r="109" spans="1:43" x14ac:dyDescent="0.2">
      <c r="A109" s="185" t="s">
        <v>21</v>
      </c>
      <c r="B109" s="163">
        <v>0.5</v>
      </c>
      <c r="C109" s="163" t="s">
        <v>166</v>
      </c>
      <c r="D109" s="166">
        <v>2</v>
      </c>
      <c r="E109" s="163"/>
      <c r="F109" s="187">
        <f>HLOOKUP('III Tool Overview'!$H$7,LookUpData_Pop!$B$1:$AV$269,LookUpData_Pop!BB108,FALSE)/5</f>
        <v>23.8</v>
      </c>
      <c r="G109" s="163"/>
      <c r="H109" s="190"/>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P109">
        <v>0.1</v>
      </c>
      <c r="AQ109">
        <v>1</v>
      </c>
    </row>
    <row r="110" spans="1:43" x14ac:dyDescent="0.2">
      <c r="A110" s="185" t="s">
        <v>22</v>
      </c>
      <c r="B110" s="163">
        <v>2.5</v>
      </c>
      <c r="C110" s="163" t="s">
        <v>166</v>
      </c>
      <c r="D110" s="166">
        <v>2</v>
      </c>
      <c r="E110" s="163"/>
      <c r="F110" s="187">
        <f>HLOOKUP('III Tool Overview'!$H$7,LookUpData_Pop!$B$1:$AV$269,LookUpData_Pop!BB109,FALSE)/5</f>
        <v>94.2</v>
      </c>
      <c r="G110" s="163"/>
      <c r="H110" s="190"/>
      <c r="I110" s="163"/>
      <c r="J110" s="163"/>
      <c r="K110" s="163"/>
      <c r="L110" s="163"/>
      <c r="M110" s="163"/>
      <c r="N110" s="163"/>
      <c r="O110" s="163"/>
      <c r="P110" s="163"/>
      <c r="Q110" s="163"/>
      <c r="R110" s="190"/>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P110">
        <v>0.5</v>
      </c>
      <c r="AQ110">
        <v>4</v>
      </c>
    </row>
    <row r="111" spans="1:43" x14ac:dyDescent="0.2">
      <c r="A111" s="185" t="s">
        <v>23</v>
      </c>
      <c r="B111" s="163">
        <v>7.5</v>
      </c>
      <c r="C111" s="163" t="s">
        <v>166</v>
      </c>
      <c r="D111" s="166">
        <v>2</v>
      </c>
      <c r="E111" s="163"/>
      <c r="F111" s="187">
        <f>HLOOKUP('III Tool Overview'!$H$7,LookUpData_Pop!$B$1:$AV$269,LookUpData_Pop!BB110,FALSE)/5</f>
        <v>90.4</v>
      </c>
      <c r="G111" s="163"/>
      <c r="H111" s="190"/>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P111">
        <v>0.5</v>
      </c>
      <c r="AQ111">
        <v>5</v>
      </c>
    </row>
    <row r="112" spans="1:43" x14ac:dyDescent="0.2">
      <c r="A112" s="185" t="s">
        <v>24</v>
      </c>
      <c r="B112" s="163">
        <v>12.5</v>
      </c>
      <c r="C112" s="163" t="s">
        <v>166</v>
      </c>
      <c r="D112" s="166">
        <v>2</v>
      </c>
      <c r="E112" s="163"/>
      <c r="F112" s="187">
        <f>HLOOKUP('III Tool Overview'!$H$7,LookUpData_Pop!$B$1:$AV$269,LookUpData_Pop!BB111,FALSE)/5</f>
        <v>145.80000000000001</v>
      </c>
      <c r="G112" s="163"/>
      <c r="H112" s="190"/>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P112">
        <v>0.5</v>
      </c>
      <c r="AQ112">
        <v>5</v>
      </c>
    </row>
    <row r="113" spans="1:56" x14ac:dyDescent="0.2">
      <c r="A113" s="185" t="s">
        <v>25</v>
      </c>
      <c r="B113" s="163">
        <v>17.5</v>
      </c>
      <c r="C113" s="163" t="s">
        <v>166</v>
      </c>
      <c r="D113" s="166">
        <v>2</v>
      </c>
      <c r="E113" s="188">
        <f>HLOOKUP('III Tool Overview'!$H$7,Prevalence!$B$2:$AV$268,Prevalence!AW107,FALSE)</f>
        <v>0.29510594196656709</v>
      </c>
      <c r="F113" s="187">
        <f>HLOOKUP('III Tool Overview'!$H$7,LookUpData_Pop!$B$1:$AV$269,LookUpData_Pop!BB112,FALSE)/5</f>
        <v>134.6</v>
      </c>
      <c r="G113" s="176">
        <f>'III Tool Overview'!$H$10/110</f>
        <v>0</v>
      </c>
      <c r="H113" s="254">
        <f>IF('III Tool Overview'!$H$11="Even distribution",Targeting!C111,IF('III Tool Overview'!$H$11="Targeting to Q1",Targeting!D111,IF('III Tool Overview'!$H$11="Targeting to Q1 &amp; Q2",Targeting!E111,IF('III Tool Overview'!$H$11="Proportionate to need",Targeting!F111))))</f>
        <v>0</v>
      </c>
      <c r="I113" s="182">
        <f t="shared" ref="I113:I123" si="177">new_ci(2,B113,C113,D113,$C$1,G113,1,F113,E113*F113)</f>
        <v>9.1723895119010912E-2</v>
      </c>
      <c r="J113" s="189">
        <f t="shared" ref="J113:J123" si="178">new_ci(2,B113,C113,D113,$C$1,G113+H113,1,F113,E113*F113)</f>
        <v>9.1723895119010912E-2</v>
      </c>
      <c r="K113" s="189">
        <f t="shared" ref="K113:K123" si="179">new_ci(5,B113,C113,D113,$C$1,G113,1,F113,E113*F113)</f>
        <v>0.40088015870384847</v>
      </c>
      <c r="L113" s="189">
        <f t="shared" ref="L113:L123" si="180">new_ci(5,B113,C113,D113,$C$1,G113+H113,1,F113,E113*F113)</f>
        <v>0.40088015870384847</v>
      </c>
      <c r="M113" s="189">
        <f t="shared" ref="M113:M123" si="181">new_ci(10,B113,C113,D113,$C$1,G113,1,F113,E113*F113)</f>
        <v>1.0508802293619717</v>
      </c>
      <c r="N113" s="189">
        <f t="shared" ref="N113:N123" si="182">new_ci(10,B113,C113,D113,$C$1,G113+H113,1,F113,E113*F113)</f>
        <v>1.0508802293619717</v>
      </c>
      <c r="O113" s="189">
        <f t="shared" ref="O113:O123" si="183">new_ci(20,B113,C113,D113,$C$1,G113,1,F113,E113*F113)</f>
        <v>3.0665243923060488</v>
      </c>
      <c r="P113" s="189">
        <f t="shared" ref="P113:P123" si="184">new_ci(20,B113,C113,D113,$C$1,G113+H113,1,F113,E113*F113)</f>
        <v>3.0665243923060488</v>
      </c>
      <c r="Q113" s="190">
        <f t="shared" ref="Q113:Q123" si="185">new_yll(2,B113,C113,D113,$C$1,G113,1,F113,E113*F113)</f>
        <v>7.4296355046398839</v>
      </c>
      <c r="R113" s="190">
        <f t="shared" ref="R113:R123" si="186">new_yll(2,B113,C113,D113,$C$1,G113+H113,1,F113,E113*F113)</f>
        <v>7.4296355046398839</v>
      </c>
      <c r="S113" s="190">
        <f t="shared" ref="S113:S123" si="187">Q113-R113</f>
        <v>0</v>
      </c>
      <c r="T113" s="190">
        <f t="shared" ref="T113:T123" si="188">new_yll(5,B113,C113,D113,$C$1,G113,1,F113,E113*F113)</f>
        <v>31.841107992852592</v>
      </c>
      <c r="U113" s="190">
        <f t="shared" ref="U113:U123" si="189">new_yll(5,B113,C113,D113,$C$1,G113+H113,1,F113,E113*F113)</f>
        <v>31.841107992852592</v>
      </c>
      <c r="V113" s="190">
        <f>T113-U113</f>
        <v>0</v>
      </c>
      <c r="W113" s="190">
        <f t="shared" ref="W113:W123" si="190">new_yll(10,B113,C113,D113,$C$1,G113,1,F113,E113*F113)</f>
        <v>80.516563088159174</v>
      </c>
      <c r="X113" s="190">
        <f t="shared" ref="X113:X123" si="191">new_yll(10,B113,C113,D113,$C$1,G113+H113,1,F113,E113*F113)</f>
        <v>80.516563088159174</v>
      </c>
      <c r="Y113" s="190">
        <f>W113-X113</f>
        <v>0</v>
      </c>
      <c r="Z113" s="190">
        <f t="shared" ref="Z113:Z123" si="192">new_yll(20,B113,C113,D113,$C$1,G113,1,F113,E113*F113)</f>
        <v>215.63202882096837</v>
      </c>
      <c r="AA113" s="190">
        <f t="shared" ref="AA113:AA123" si="193">new_yll(20,B113,C113,D113,$C$1,G113+H113,1,F113,E113*F113)</f>
        <v>215.63202882096837</v>
      </c>
      <c r="AB113" s="190">
        <f>Z113-AA113</f>
        <v>0</v>
      </c>
      <c r="AC113" s="190">
        <f>hosp_count(2,B113,C113,D113,$C$1,G113,1,F113,E113*F113)</f>
        <v>10.894537227893368</v>
      </c>
      <c r="AD113" s="190">
        <f>hosp_count(2,B113,C113,D113,$C$1,G113+H113,1,F113,E113*F113)</f>
        <v>10.894537227893368</v>
      </c>
      <c r="AE113" s="189">
        <f>AC113-AD113</f>
        <v>0</v>
      </c>
      <c r="AF113" s="190">
        <f>hosp_count(5,B113,C113,D113,$C$1,G113,1,F113,E113*F113)</f>
        <v>46.020495126216822</v>
      </c>
      <c r="AG113" s="190">
        <f>hosp_count(5,B113,C113,D113,$C$1,G113+H113,1,F113,E113*F113)</f>
        <v>46.020495126216822</v>
      </c>
      <c r="AH113" s="189">
        <f>AF113-AG113</f>
        <v>0</v>
      </c>
      <c r="AI113" s="190">
        <f>hosp_count(10,B113,C113,D113,$C$1,G113,1,F113,E113*F113)</f>
        <v>113.60151778494682</v>
      </c>
      <c r="AJ113" s="190">
        <f>hosp_count(10,B113,C113,D113,$C$1,G113+H113,1,F113,E113*F113)</f>
        <v>113.60151778494682</v>
      </c>
      <c r="AK113" s="189">
        <f>AI113-AJ113</f>
        <v>0</v>
      </c>
      <c r="AL113" s="190">
        <f>hosp_count(20,B113,C113,D113,$C$1,G113,1,F113,E113*F113)</f>
        <v>290.41262881878737</v>
      </c>
      <c r="AM113" s="190">
        <f>hosp_count(20,B113,C113,D113,$C$1,G113+H113,1,F113,E113*F113)</f>
        <v>290.41262881878737</v>
      </c>
      <c r="AN113" s="189">
        <f>AL113-AM113</f>
        <v>0</v>
      </c>
      <c r="AP113">
        <v>0.5</v>
      </c>
      <c r="AQ113">
        <v>5</v>
      </c>
    </row>
    <row r="114" spans="1:56" x14ac:dyDescent="0.2">
      <c r="A114" s="185" t="s">
        <v>26</v>
      </c>
      <c r="B114" s="163">
        <v>22.5</v>
      </c>
      <c r="C114" s="163" t="s">
        <v>166</v>
      </c>
      <c r="D114" s="166">
        <v>2</v>
      </c>
      <c r="E114" s="188">
        <f>HLOOKUP('III Tool Overview'!$H$7,Prevalence!$B$2:$AV$268,Prevalence!AW108,FALSE)</f>
        <v>0.29510594196656709</v>
      </c>
      <c r="F114" s="187">
        <f>HLOOKUP('III Tool Overview'!$H$7,LookUpData_Pop!$B$1:$AV$269,LookUpData_Pop!BB113,FALSE)/5</f>
        <v>106.8</v>
      </c>
      <c r="G114" s="176">
        <f>'III Tool Overview'!$H$10/110</f>
        <v>0</v>
      </c>
      <c r="H114" s="254">
        <f>IF('III Tool Overview'!$H$11="Even distribution",Targeting!C112,IF('III Tool Overview'!$H$11="Targeting to Q1",Targeting!D112,IF('III Tool Overview'!$H$11="Targeting to Q1 &amp; Q2",Targeting!E112,IF('III Tool Overview'!$H$11="Proportionate to need",Targeting!F112))))</f>
        <v>0</v>
      </c>
      <c r="I114" s="182">
        <f t="shared" si="177"/>
        <v>9.721451925905096E-2</v>
      </c>
      <c r="J114" s="189">
        <f t="shared" si="178"/>
        <v>9.721451925905096E-2</v>
      </c>
      <c r="K114" s="189">
        <f t="shared" si="179"/>
        <v>0.42471105708297779</v>
      </c>
      <c r="L114" s="189">
        <f t="shared" si="180"/>
        <v>0.42471105708297779</v>
      </c>
      <c r="M114" s="189">
        <f t="shared" si="181"/>
        <v>1.1124354010476833</v>
      </c>
      <c r="N114" s="189">
        <f t="shared" si="182"/>
        <v>1.1124354010476833</v>
      </c>
      <c r="O114" s="189">
        <f t="shared" si="183"/>
        <v>3.2378220567445726</v>
      </c>
      <c r="P114" s="189">
        <f t="shared" si="184"/>
        <v>3.2378220567445726</v>
      </c>
      <c r="Q114" s="190">
        <f t="shared" si="185"/>
        <v>7.4855179829469236</v>
      </c>
      <c r="R114" s="190">
        <f t="shared" si="186"/>
        <v>7.4855179829469236</v>
      </c>
      <c r="S114" s="190">
        <f t="shared" si="187"/>
        <v>0</v>
      </c>
      <c r="T114" s="190">
        <f t="shared" si="188"/>
        <v>32.035238489583328</v>
      </c>
      <c r="U114" s="190">
        <f t="shared" si="189"/>
        <v>32.035238489583328</v>
      </c>
      <c r="V114" s="190">
        <f t="shared" ref="V114:V123" si="194">T114-U114</f>
        <v>0</v>
      </c>
      <c r="W114" s="190">
        <f t="shared" si="190"/>
        <v>80.785242320089964</v>
      </c>
      <c r="X114" s="190">
        <f t="shared" si="191"/>
        <v>80.785242320089964</v>
      </c>
      <c r="Y114" s="190">
        <f t="shared" ref="Y114:Y123" si="195">W114-X114</f>
        <v>0</v>
      </c>
      <c r="Z114" s="190">
        <f t="shared" si="192"/>
        <v>214.76452830721774</v>
      </c>
      <c r="AA114" s="190">
        <f t="shared" si="193"/>
        <v>214.76452830721774</v>
      </c>
      <c r="AB114" s="190">
        <f t="shared" ref="AB114:AB123" si="196">Z114-AA114</f>
        <v>0</v>
      </c>
      <c r="AC114" s="190">
        <f t="shared" ref="AC114:AC123" si="197">hosp_count(2,B114,C114,D114,$C$1,G114,1,F114,E114*F114)</f>
        <v>9.9391380703637786</v>
      </c>
      <c r="AD114" s="190">
        <f t="shared" ref="AD114:AD123" si="198">hosp_count(2,B114,C114,D114,$C$1,G114+H114,1,F114,E114*F114)</f>
        <v>9.9391380703637786</v>
      </c>
      <c r="AE114" s="189">
        <f t="shared" ref="AE114:AE123" si="199">AC114-AD114</f>
        <v>0</v>
      </c>
      <c r="AF114" s="190">
        <f t="shared" ref="AF114:AF123" si="200">hosp_count(5,B114,C114,D114,$C$1,G114,1,F114,E114*F114)</f>
        <v>41.969183096290102</v>
      </c>
      <c r="AG114" s="190">
        <f t="shared" ref="AG114:AG123" si="201">hosp_count(5,B114,C114,D114,$C$1,G114+H114,1,F114,E114*F114)</f>
        <v>41.969183096290102</v>
      </c>
      <c r="AH114" s="189">
        <f t="shared" ref="AH114:AH123" si="202">AF114-AG114</f>
        <v>0</v>
      </c>
      <c r="AI114" s="190">
        <f t="shared" ref="AI114:AI123" si="203">hosp_count(10,B114,C114,D114,$C$1,G114,1,F114,E114*F114)</f>
        <v>103.52224643356725</v>
      </c>
      <c r="AJ114" s="190">
        <f t="shared" ref="AJ114:AJ123" si="204">hosp_count(10,B114,C114,D114,$C$1,G114+H114,1,F114,E114*F114)</f>
        <v>103.52224643356725</v>
      </c>
      <c r="AK114" s="189">
        <f t="shared" ref="AK114:AK123" si="205">AI114-AJ114</f>
        <v>0</v>
      </c>
      <c r="AL114" s="190">
        <f t="shared" ref="AL114:AL123" si="206">hosp_count(20,B114,C114,D114,$C$1,G114,1,F114,E114*F114)</f>
        <v>264.04725024421856</v>
      </c>
      <c r="AM114" s="190">
        <f t="shared" ref="AM114:AM123" si="207">hosp_count(20,B114,C114,D114,$C$1,G114+H114,1,F114,E114*F114)</f>
        <v>264.04725024421856</v>
      </c>
      <c r="AN114" s="189">
        <f t="shared" ref="AN114:AN123" si="208">AL114-AM114</f>
        <v>0</v>
      </c>
      <c r="AP114">
        <v>0.5</v>
      </c>
      <c r="AQ114">
        <v>5</v>
      </c>
    </row>
    <row r="115" spans="1:56" x14ac:dyDescent="0.2">
      <c r="A115" s="185" t="s">
        <v>27</v>
      </c>
      <c r="B115" s="163">
        <v>27.5</v>
      </c>
      <c r="C115" s="163" t="s">
        <v>166</v>
      </c>
      <c r="D115" s="166">
        <v>2</v>
      </c>
      <c r="E115" s="188">
        <f>HLOOKUP('III Tool Overview'!$H$7,Prevalence!$B$2:$AV$268,Prevalence!AW109,FALSE)</f>
        <v>0.34226996503263324</v>
      </c>
      <c r="F115" s="187">
        <f>HLOOKUP('III Tool Overview'!$H$7,LookUpData_Pop!$B$1:$AV$269,LookUpData_Pop!BB114,FALSE)/5</f>
        <v>115.8</v>
      </c>
      <c r="G115" s="176">
        <f>'III Tool Overview'!$H$10/110</f>
        <v>0</v>
      </c>
      <c r="H115" s="254">
        <f>IF('III Tool Overview'!$H$11="Even distribution",Targeting!C113,IF('III Tool Overview'!$H$11="Targeting to Q1",Targeting!D113,IF('III Tool Overview'!$H$11="Targeting to Q1 &amp; Q2",Targeting!E113,IF('III Tool Overview'!$H$11="Proportionate to need",Targeting!F113))))</f>
        <v>0</v>
      </c>
      <c r="I115" s="182">
        <f t="shared" si="177"/>
        <v>0.16271162070692025</v>
      </c>
      <c r="J115" s="189">
        <f t="shared" si="178"/>
        <v>0.16271162070692025</v>
      </c>
      <c r="K115" s="189">
        <f t="shared" si="179"/>
        <v>0.71025367261194594</v>
      </c>
      <c r="L115" s="189">
        <f t="shared" si="180"/>
        <v>0.71025367261194594</v>
      </c>
      <c r="M115" s="189">
        <f t="shared" si="181"/>
        <v>1.8570384156238675</v>
      </c>
      <c r="N115" s="189">
        <f t="shared" si="182"/>
        <v>1.8570384156238675</v>
      </c>
      <c r="O115" s="189">
        <f t="shared" si="183"/>
        <v>5.3751382761576494</v>
      </c>
      <c r="P115" s="189">
        <f t="shared" si="184"/>
        <v>5.3751382761576494</v>
      </c>
      <c r="Q115" s="190">
        <f t="shared" si="185"/>
        <v>11.552525070191338</v>
      </c>
      <c r="R115" s="190">
        <f t="shared" si="186"/>
        <v>11.552525070191338</v>
      </c>
      <c r="S115" s="190">
        <f t="shared" si="187"/>
        <v>0</v>
      </c>
      <c r="T115" s="190">
        <f t="shared" si="188"/>
        <v>49.312200585524074</v>
      </c>
      <c r="U115" s="190">
        <f t="shared" si="189"/>
        <v>49.312200585524074</v>
      </c>
      <c r="V115" s="190">
        <f t="shared" si="194"/>
        <v>0</v>
      </c>
      <c r="W115" s="190">
        <f t="shared" si="190"/>
        <v>123.72406987973865</v>
      </c>
      <c r="X115" s="190">
        <f t="shared" si="191"/>
        <v>123.72406987973865</v>
      </c>
      <c r="Y115" s="190">
        <f t="shared" si="195"/>
        <v>0</v>
      </c>
      <c r="Z115" s="190">
        <f t="shared" si="192"/>
        <v>324.4201860653742</v>
      </c>
      <c r="AA115" s="190">
        <f t="shared" si="193"/>
        <v>324.4201860653742</v>
      </c>
      <c r="AB115" s="190">
        <f t="shared" si="196"/>
        <v>0</v>
      </c>
      <c r="AC115" s="190">
        <f t="shared" si="197"/>
        <v>13.286379277933221</v>
      </c>
      <c r="AD115" s="190">
        <f t="shared" si="198"/>
        <v>13.286379277933221</v>
      </c>
      <c r="AE115" s="189">
        <f t="shared" si="199"/>
        <v>0</v>
      </c>
      <c r="AF115" s="190">
        <f t="shared" si="200"/>
        <v>56.058382487514038</v>
      </c>
      <c r="AG115" s="190">
        <f t="shared" si="201"/>
        <v>56.058382487514038</v>
      </c>
      <c r="AH115" s="189">
        <f t="shared" si="202"/>
        <v>0</v>
      </c>
      <c r="AI115" s="190">
        <f t="shared" si="203"/>
        <v>138.04815144300318</v>
      </c>
      <c r="AJ115" s="190">
        <f t="shared" si="204"/>
        <v>138.04815144300318</v>
      </c>
      <c r="AK115" s="189">
        <f t="shared" si="205"/>
        <v>0</v>
      </c>
      <c r="AL115" s="190">
        <f t="shared" si="206"/>
        <v>350.39322951129344</v>
      </c>
      <c r="AM115" s="190">
        <f t="shared" si="207"/>
        <v>350.39322951129344</v>
      </c>
      <c r="AN115" s="189">
        <f t="shared" si="208"/>
        <v>0</v>
      </c>
      <c r="AP115">
        <v>0.5</v>
      </c>
      <c r="AQ115">
        <v>5</v>
      </c>
    </row>
    <row r="116" spans="1:56" x14ac:dyDescent="0.2">
      <c r="A116" s="185" t="s">
        <v>28</v>
      </c>
      <c r="B116" s="163">
        <v>32.5</v>
      </c>
      <c r="C116" s="163" t="s">
        <v>166</v>
      </c>
      <c r="D116" s="166">
        <v>2</v>
      </c>
      <c r="E116" s="188">
        <f>HLOOKUP('III Tool Overview'!$H$7,Prevalence!$B$2:$AV$268,Prevalence!AW110,FALSE)</f>
        <v>0.34226996503263324</v>
      </c>
      <c r="F116" s="187">
        <f>HLOOKUP('III Tool Overview'!$H$7,LookUpData_Pop!$B$1:$AV$269,LookUpData_Pop!BB115,FALSE)/5</f>
        <v>116</v>
      </c>
      <c r="G116" s="176">
        <f>'III Tool Overview'!$H$10/110</f>
        <v>0</v>
      </c>
      <c r="H116" s="254">
        <f>IF('III Tool Overview'!$H$11="Even distribution",Targeting!C114,IF('III Tool Overview'!$H$11="Targeting to Q1",Targeting!D114,IF('III Tool Overview'!$H$11="Targeting to Q1 &amp; Q2",Targeting!E114,IF('III Tool Overview'!$H$11="Proportionate to need",Targeting!F114))))</f>
        <v>0</v>
      </c>
      <c r="I116" s="182">
        <f t="shared" si="177"/>
        <v>0.21768924919835309</v>
      </c>
      <c r="J116" s="189">
        <f t="shared" si="178"/>
        <v>0.21768924919835309</v>
      </c>
      <c r="K116" s="189">
        <f t="shared" si="179"/>
        <v>0.94947188210349642</v>
      </c>
      <c r="L116" s="189">
        <f t="shared" si="180"/>
        <v>0.94947188210349642</v>
      </c>
      <c r="M116" s="189">
        <f t="shared" si="181"/>
        <v>2.4782987815360134</v>
      </c>
      <c r="N116" s="189">
        <f t="shared" si="182"/>
        <v>2.4782987815360134</v>
      </c>
      <c r="O116" s="189">
        <f t="shared" si="183"/>
        <v>7.1357086046885669</v>
      </c>
      <c r="P116" s="189">
        <f t="shared" si="184"/>
        <v>7.1357086046885669</v>
      </c>
      <c r="Q116" s="190">
        <f t="shared" si="185"/>
        <v>14.585179696289657</v>
      </c>
      <c r="R116" s="190">
        <f t="shared" si="186"/>
        <v>14.585179696289657</v>
      </c>
      <c r="S116" s="190">
        <f t="shared" si="187"/>
        <v>0</v>
      </c>
      <c r="T116" s="190">
        <f t="shared" si="188"/>
        <v>62.123612700316578</v>
      </c>
      <c r="U116" s="190">
        <f t="shared" si="189"/>
        <v>62.123612700316578</v>
      </c>
      <c r="V116" s="190">
        <f t="shared" si="194"/>
        <v>0</v>
      </c>
      <c r="W116" s="190">
        <f t="shared" si="190"/>
        <v>155.21196770959392</v>
      </c>
      <c r="X116" s="190">
        <f t="shared" si="191"/>
        <v>155.21196770959392</v>
      </c>
      <c r="Y116" s="190">
        <f t="shared" si="195"/>
        <v>0</v>
      </c>
      <c r="Z116" s="190">
        <f t="shared" si="192"/>
        <v>402.31285108287869</v>
      </c>
      <c r="AA116" s="190">
        <f t="shared" si="193"/>
        <v>402.31285108287869</v>
      </c>
      <c r="AB116" s="190">
        <f t="shared" si="196"/>
        <v>0</v>
      </c>
      <c r="AC116" s="190">
        <f t="shared" si="197"/>
        <v>15.302761839399313</v>
      </c>
      <c r="AD116" s="190">
        <f t="shared" si="198"/>
        <v>15.302761839399313</v>
      </c>
      <c r="AE116" s="189">
        <f t="shared" si="199"/>
        <v>0</v>
      </c>
      <c r="AF116" s="190">
        <f t="shared" si="200"/>
        <v>64.516742367562415</v>
      </c>
      <c r="AG116" s="190">
        <f t="shared" si="201"/>
        <v>64.516742367562415</v>
      </c>
      <c r="AH116" s="189">
        <f t="shared" si="202"/>
        <v>0</v>
      </c>
      <c r="AI116" s="190">
        <f t="shared" si="203"/>
        <v>158.62948588567897</v>
      </c>
      <c r="AJ116" s="190">
        <f t="shared" si="204"/>
        <v>158.62948588567897</v>
      </c>
      <c r="AK116" s="189">
        <f t="shared" si="205"/>
        <v>0</v>
      </c>
      <c r="AL116" s="190">
        <f t="shared" si="206"/>
        <v>400.76952130785293</v>
      </c>
      <c r="AM116" s="190">
        <f t="shared" si="207"/>
        <v>400.76952130785293</v>
      </c>
      <c r="AN116" s="189">
        <f t="shared" si="208"/>
        <v>0</v>
      </c>
      <c r="AP116">
        <v>0.5</v>
      </c>
      <c r="AQ116">
        <v>5</v>
      </c>
    </row>
    <row r="117" spans="1:56" x14ac:dyDescent="0.2">
      <c r="A117" s="185" t="s">
        <v>29</v>
      </c>
      <c r="B117" s="163">
        <v>37.5</v>
      </c>
      <c r="C117" s="163" t="s">
        <v>166</v>
      </c>
      <c r="D117" s="166">
        <v>2</v>
      </c>
      <c r="E117" s="188">
        <f>HLOOKUP('III Tool Overview'!$H$7,Prevalence!$B$2:$AV$268,Prevalence!AW111,FALSE)</f>
        <v>0.24492134256926146</v>
      </c>
      <c r="F117" s="187">
        <f>HLOOKUP('III Tool Overview'!$H$7,LookUpData_Pop!$B$1:$AV$269,LookUpData_Pop!BB116,FALSE)/5</f>
        <v>125</v>
      </c>
      <c r="G117" s="176">
        <f>'III Tool Overview'!$H$10/110</f>
        <v>0</v>
      </c>
      <c r="H117" s="254">
        <f>IF('III Tool Overview'!$H$11="Even distribution",Targeting!C115,IF('III Tool Overview'!$H$11="Targeting to Q1",Targeting!D115,IF('III Tool Overview'!$H$11="Targeting to Q1 &amp; Q2",Targeting!E115,IF('III Tool Overview'!$H$11="Proportionate to need",Targeting!F115))))</f>
        <v>0</v>
      </c>
      <c r="I117" s="182">
        <f t="shared" si="177"/>
        <v>0.36201341560700206</v>
      </c>
      <c r="J117" s="189">
        <f t="shared" si="178"/>
        <v>0.36201341560700206</v>
      </c>
      <c r="K117" s="189">
        <f t="shared" si="179"/>
        <v>1.5762203043636442</v>
      </c>
      <c r="L117" s="189">
        <f t="shared" si="180"/>
        <v>1.5762203043636442</v>
      </c>
      <c r="M117" s="189">
        <f t="shared" si="181"/>
        <v>4.0992728397671261</v>
      </c>
      <c r="N117" s="189">
        <f t="shared" si="182"/>
        <v>4.0992728397671261</v>
      </c>
      <c r="O117" s="189">
        <f t="shared" si="183"/>
        <v>11.670703840553614</v>
      </c>
      <c r="P117" s="189">
        <f t="shared" si="184"/>
        <v>11.670703840553614</v>
      </c>
      <c r="Q117" s="190">
        <f t="shared" si="185"/>
        <v>22.082818352027125</v>
      </c>
      <c r="R117" s="190">
        <f t="shared" si="186"/>
        <v>22.082818352027125</v>
      </c>
      <c r="S117" s="190">
        <f t="shared" si="187"/>
        <v>0</v>
      </c>
      <c r="T117" s="190">
        <f t="shared" si="188"/>
        <v>93.676434428956142</v>
      </c>
      <c r="U117" s="190">
        <f t="shared" si="189"/>
        <v>93.676434428956142</v>
      </c>
      <c r="V117" s="190">
        <f t="shared" si="194"/>
        <v>0</v>
      </c>
      <c r="W117" s="190">
        <f t="shared" si="190"/>
        <v>232.1710026438343</v>
      </c>
      <c r="X117" s="190">
        <f t="shared" si="191"/>
        <v>232.1710026438343</v>
      </c>
      <c r="Y117" s="190">
        <f t="shared" si="195"/>
        <v>0</v>
      </c>
      <c r="Z117" s="190">
        <f t="shared" si="192"/>
        <v>588.58973570545743</v>
      </c>
      <c r="AA117" s="190">
        <f t="shared" si="193"/>
        <v>588.58973570545743</v>
      </c>
      <c r="AB117" s="190">
        <f t="shared" si="196"/>
        <v>0</v>
      </c>
      <c r="AC117" s="190">
        <f t="shared" si="197"/>
        <v>20.330237797078844</v>
      </c>
      <c r="AD117" s="190">
        <f t="shared" si="198"/>
        <v>20.330237797078844</v>
      </c>
      <c r="AE117" s="189">
        <f t="shared" si="199"/>
        <v>0</v>
      </c>
      <c r="AF117" s="190">
        <f t="shared" si="200"/>
        <v>85.571706278425822</v>
      </c>
      <c r="AG117" s="190">
        <f t="shared" si="201"/>
        <v>85.571706278425822</v>
      </c>
      <c r="AH117" s="189">
        <f t="shared" si="202"/>
        <v>0</v>
      </c>
      <c r="AI117" s="190">
        <f t="shared" si="203"/>
        <v>209.6908868170224</v>
      </c>
      <c r="AJ117" s="190">
        <f t="shared" si="204"/>
        <v>209.6908868170224</v>
      </c>
      <c r="AK117" s="189">
        <f t="shared" si="205"/>
        <v>0</v>
      </c>
      <c r="AL117" s="190">
        <f t="shared" si="206"/>
        <v>524.52699790072825</v>
      </c>
      <c r="AM117" s="190">
        <f t="shared" si="207"/>
        <v>524.52699790072825</v>
      </c>
      <c r="AN117" s="189">
        <f t="shared" si="208"/>
        <v>0</v>
      </c>
      <c r="AP117">
        <v>0.5</v>
      </c>
      <c r="AQ117">
        <v>5</v>
      </c>
    </row>
    <row r="118" spans="1:56" x14ac:dyDescent="0.2">
      <c r="A118" s="185" t="s">
        <v>30</v>
      </c>
      <c r="B118" s="163">
        <v>42.5</v>
      </c>
      <c r="C118" s="163" t="s">
        <v>166</v>
      </c>
      <c r="D118" s="166">
        <v>2</v>
      </c>
      <c r="E118" s="188">
        <f>HLOOKUP('III Tool Overview'!$H$7,Prevalence!$B$2:$AV$268,Prevalence!AW112,FALSE)</f>
        <v>0.24492134256926146</v>
      </c>
      <c r="F118" s="187">
        <f>HLOOKUP('III Tool Overview'!$H$7,LookUpData_Pop!$B$1:$AV$269,LookUpData_Pop!BB117,FALSE)/5</f>
        <v>157.19999999999999</v>
      </c>
      <c r="G118" s="176">
        <f>'III Tool Overview'!$H$10/110</f>
        <v>0</v>
      </c>
      <c r="H118" s="254">
        <f>IF('III Tool Overview'!$H$11="Even distribution",Targeting!C116,IF('III Tool Overview'!$H$11="Targeting to Q1",Targeting!D116,IF('III Tool Overview'!$H$11="Targeting to Q1 &amp; Q2",Targeting!E116,IF('III Tool Overview'!$H$11="Proportionate to need",Targeting!F116))))</f>
        <v>0</v>
      </c>
      <c r="I118" s="182">
        <f>new_ci(2,B118,C118,D118,$C$1,G118,1,F118,E118*F118)</f>
        <v>0.60789184949337516</v>
      </c>
      <c r="J118" s="189">
        <f t="shared" si="178"/>
        <v>0.60789184949337516</v>
      </c>
      <c r="K118" s="189">
        <f t="shared" si="179"/>
        <v>2.6424050768449638</v>
      </c>
      <c r="L118" s="189">
        <f t="shared" si="180"/>
        <v>2.6424050768449638</v>
      </c>
      <c r="M118" s="189">
        <f t="shared" si="181"/>
        <v>6.848276218975899</v>
      </c>
      <c r="N118" s="189">
        <f t="shared" si="182"/>
        <v>6.848276218975899</v>
      </c>
      <c r="O118" s="189">
        <f t="shared" si="183"/>
        <v>19.289938492475855</v>
      </c>
      <c r="P118" s="189">
        <f t="shared" si="184"/>
        <v>19.289938492475855</v>
      </c>
      <c r="Q118" s="190">
        <f t="shared" si="185"/>
        <v>34.649835421122383</v>
      </c>
      <c r="R118" s="190">
        <f t="shared" si="186"/>
        <v>34.649835421122383</v>
      </c>
      <c r="S118" s="190">
        <f t="shared" si="187"/>
        <v>0</v>
      </c>
      <c r="T118" s="190">
        <f t="shared" si="188"/>
        <v>146.4748476549519</v>
      </c>
      <c r="U118" s="190">
        <f t="shared" si="189"/>
        <v>146.4748476549519</v>
      </c>
      <c r="V118" s="190">
        <f t="shared" si="194"/>
        <v>0</v>
      </c>
      <c r="W118" s="190">
        <f t="shared" si="190"/>
        <v>360.53040849017543</v>
      </c>
      <c r="X118" s="190">
        <f t="shared" si="191"/>
        <v>360.53040849017543</v>
      </c>
      <c r="Y118" s="190">
        <f t="shared" si="195"/>
        <v>0</v>
      </c>
      <c r="Z118" s="190">
        <f t="shared" si="192"/>
        <v>896.66723741585042</v>
      </c>
      <c r="AA118" s="190">
        <f t="shared" si="193"/>
        <v>896.66723741585042</v>
      </c>
      <c r="AB118" s="190">
        <f t="shared" si="196"/>
        <v>0</v>
      </c>
      <c r="AC118" s="190">
        <f t="shared" si="197"/>
        <v>29.396710185082132</v>
      </c>
      <c r="AD118" s="190">
        <f t="shared" si="198"/>
        <v>29.396710185082132</v>
      </c>
      <c r="AE118" s="189">
        <f t="shared" si="199"/>
        <v>0</v>
      </c>
      <c r="AF118" s="190">
        <f t="shared" si="200"/>
        <v>123.53916448214837</v>
      </c>
      <c r="AG118" s="190">
        <f t="shared" si="201"/>
        <v>123.53916448214837</v>
      </c>
      <c r="AH118" s="189">
        <f t="shared" si="202"/>
        <v>0</v>
      </c>
      <c r="AI118" s="190">
        <f t="shared" si="203"/>
        <v>301.76037401647716</v>
      </c>
      <c r="AJ118" s="190">
        <f t="shared" si="204"/>
        <v>301.76037401647716</v>
      </c>
      <c r="AK118" s="189">
        <f t="shared" si="205"/>
        <v>0</v>
      </c>
      <c r="AL118" s="190">
        <f t="shared" si="206"/>
        <v>747.75527034009758</v>
      </c>
      <c r="AM118" s="190">
        <f t="shared" si="207"/>
        <v>747.75527034009758</v>
      </c>
      <c r="AN118" s="189">
        <f t="shared" si="208"/>
        <v>0</v>
      </c>
      <c r="AP118">
        <v>0.5</v>
      </c>
      <c r="AQ118">
        <v>5</v>
      </c>
    </row>
    <row r="119" spans="1:56" x14ac:dyDescent="0.2">
      <c r="A119" s="185" t="s">
        <v>31</v>
      </c>
      <c r="B119" s="163">
        <v>47.5</v>
      </c>
      <c r="C119" s="163" t="s">
        <v>166</v>
      </c>
      <c r="D119" s="166">
        <v>2</v>
      </c>
      <c r="E119" s="188">
        <f>HLOOKUP('III Tool Overview'!$H$7,Prevalence!$B$2:$AV$268,Prevalence!AW113,FALSE)</f>
        <v>0.27577986635516505</v>
      </c>
      <c r="F119" s="187">
        <f>HLOOKUP('III Tool Overview'!$H$7,LookUpData_Pop!$B$1:$AV$269,LookUpData_Pop!BB118,FALSE)/5</f>
        <v>146.6</v>
      </c>
      <c r="G119" s="176">
        <f>'III Tool Overview'!$H$10/110</f>
        <v>0</v>
      </c>
      <c r="H119" s="254">
        <f>IF('III Tool Overview'!$H$11="Even distribution",Targeting!C117,IF('III Tool Overview'!$H$11="Targeting to Q1",Targeting!D117,IF('III Tool Overview'!$H$11="Targeting to Q1 &amp; Q2",Targeting!E117,IF('III Tool Overview'!$H$11="Proportionate to need",Targeting!F117))))</f>
        <v>0</v>
      </c>
      <c r="I119" s="182">
        <f t="shared" si="177"/>
        <v>0.87438783098023565</v>
      </c>
      <c r="J119" s="189">
        <f t="shared" si="178"/>
        <v>0.87438783098023565</v>
      </c>
      <c r="K119" s="189">
        <f t="shared" si="179"/>
        <v>3.7872247209825947</v>
      </c>
      <c r="L119" s="189">
        <f t="shared" si="180"/>
        <v>3.7872247209825947</v>
      </c>
      <c r="M119" s="189">
        <f t="shared" si="181"/>
        <v>9.742030074471872</v>
      </c>
      <c r="N119" s="189">
        <f t="shared" si="182"/>
        <v>9.742030074471872</v>
      </c>
      <c r="O119" s="189">
        <f t="shared" si="183"/>
        <v>26.820721260206351</v>
      </c>
      <c r="P119" s="189">
        <f t="shared" si="184"/>
        <v>26.820721260206351</v>
      </c>
      <c r="Q119" s="190">
        <f t="shared" si="185"/>
        <v>44.593779379992021</v>
      </c>
      <c r="R119" s="190">
        <f t="shared" si="186"/>
        <v>44.593779379992021</v>
      </c>
      <c r="S119" s="190">
        <f t="shared" si="187"/>
        <v>0</v>
      </c>
      <c r="T119" s="190">
        <f t="shared" si="188"/>
        <v>187.22261679770014</v>
      </c>
      <c r="U119" s="190">
        <f t="shared" si="189"/>
        <v>187.22261679770014</v>
      </c>
      <c r="V119" s="190">
        <f t="shared" si="194"/>
        <v>0</v>
      </c>
      <c r="W119" s="190">
        <f t="shared" si="190"/>
        <v>454.59646551689326</v>
      </c>
      <c r="X119" s="190">
        <f t="shared" si="191"/>
        <v>454.59646551689326</v>
      </c>
      <c r="Y119" s="190">
        <f t="shared" si="195"/>
        <v>0</v>
      </c>
      <c r="Z119" s="190">
        <f t="shared" si="192"/>
        <v>1088.7423621712132</v>
      </c>
      <c r="AA119" s="190">
        <f t="shared" si="193"/>
        <v>1088.7423621712132</v>
      </c>
      <c r="AB119" s="190">
        <f t="shared" si="196"/>
        <v>0</v>
      </c>
      <c r="AC119" s="190">
        <f t="shared" si="197"/>
        <v>33.798760587882427</v>
      </c>
      <c r="AD119" s="190">
        <f t="shared" si="198"/>
        <v>33.798760587882427</v>
      </c>
      <c r="AE119" s="189">
        <f t="shared" si="199"/>
        <v>0</v>
      </c>
      <c r="AF119" s="190">
        <f t="shared" si="200"/>
        <v>141.55740120107293</v>
      </c>
      <c r="AG119" s="190">
        <f t="shared" si="201"/>
        <v>141.55740120107293</v>
      </c>
      <c r="AH119" s="189">
        <f t="shared" si="202"/>
        <v>0</v>
      </c>
      <c r="AI119" s="190">
        <f t="shared" si="203"/>
        <v>343.39171359282142</v>
      </c>
      <c r="AJ119" s="190">
        <f t="shared" si="204"/>
        <v>343.39171359282142</v>
      </c>
      <c r="AK119" s="189">
        <f t="shared" si="205"/>
        <v>0</v>
      </c>
      <c r="AL119" s="190">
        <f t="shared" si="206"/>
        <v>833.9633493462768</v>
      </c>
      <c r="AM119" s="190">
        <f t="shared" si="207"/>
        <v>833.9633493462768</v>
      </c>
      <c r="AN119" s="189">
        <f t="shared" si="208"/>
        <v>0</v>
      </c>
      <c r="AP119">
        <v>0.5</v>
      </c>
      <c r="AQ119">
        <v>5</v>
      </c>
    </row>
    <row r="120" spans="1:56" x14ac:dyDescent="0.2">
      <c r="A120" s="185" t="s">
        <v>32</v>
      </c>
      <c r="B120" s="163">
        <v>52.5</v>
      </c>
      <c r="C120" s="163" t="s">
        <v>166</v>
      </c>
      <c r="D120" s="166">
        <v>2</v>
      </c>
      <c r="E120" s="188">
        <f>HLOOKUP('III Tool Overview'!$H$7,Prevalence!$B$2:$AV$268,Prevalence!AW114,FALSE)</f>
        <v>0.27577986635516505</v>
      </c>
      <c r="F120" s="187">
        <f>HLOOKUP('III Tool Overview'!$H$7,LookUpData_Pop!$B$1:$AV$269,LookUpData_Pop!BB119,FALSE)/5</f>
        <v>152.4</v>
      </c>
      <c r="G120" s="176">
        <f>'III Tool Overview'!$H$10/110</f>
        <v>0</v>
      </c>
      <c r="H120" s="254">
        <f>IF('III Tool Overview'!$H$11="Even distribution",Targeting!C118,IF('III Tool Overview'!$H$11="Targeting to Q1",Targeting!D118,IF('III Tool Overview'!$H$11="Targeting to Q1 &amp; Q2",Targeting!E118,IF('III Tool Overview'!$H$11="Proportionate to need",Targeting!F118))))</f>
        <v>0</v>
      </c>
      <c r="I120" s="182">
        <f t="shared" si="177"/>
        <v>1.2130737050734766</v>
      </c>
      <c r="J120" s="189">
        <f t="shared" si="178"/>
        <v>1.2130737050734766</v>
      </c>
      <c r="K120" s="189">
        <f t="shared" si="179"/>
        <v>5.2363025715604747</v>
      </c>
      <c r="L120" s="189">
        <f t="shared" si="180"/>
        <v>5.2363025715604747</v>
      </c>
      <c r="M120" s="189">
        <f t="shared" si="181"/>
        <v>13.374326799406173</v>
      </c>
      <c r="N120" s="189">
        <f t="shared" si="182"/>
        <v>13.374326799406173</v>
      </c>
      <c r="O120" s="189">
        <f t="shared" si="183"/>
        <v>36.040864324932308</v>
      </c>
      <c r="P120" s="189">
        <f t="shared" si="184"/>
        <v>36.040864324932308</v>
      </c>
      <c r="Q120" s="190">
        <f t="shared" si="185"/>
        <v>57.014464138453398</v>
      </c>
      <c r="R120" s="190">
        <f t="shared" si="186"/>
        <v>57.014464138453398</v>
      </c>
      <c r="S120" s="190">
        <f t="shared" si="187"/>
        <v>0</v>
      </c>
      <c r="T120" s="190">
        <f t="shared" si="188"/>
        <v>237.92752901143865</v>
      </c>
      <c r="U120" s="190">
        <f t="shared" si="189"/>
        <v>237.92752901143865</v>
      </c>
      <c r="V120" s="190">
        <f t="shared" si="194"/>
        <v>0</v>
      </c>
      <c r="W120" s="190">
        <f t="shared" si="190"/>
        <v>570.82385902841361</v>
      </c>
      <c r="X120" s="190">
        <f t="shared" si="191"/>
        <v>570.82385902841361</v>
      </c>
      <c r="Y120" s="190">
        <f t="shared" si="195"/>
        <v>0</v>
      </c>
      <c r="Z120" s="190">
        <f t="shared" si="192"/>
        <v>1322.6214306220293</v>
      </c>
      <c r="AA120" s="190">
        <f t="shared" si="193"/>
        <v>1322.6214306220293</v>
      </c>
      <c r="AB120" s="190">
        <f t="shared" si="196"/>
        <v>0</v>
      </c>
      <c r="AC120" s="190">
        <f t="shared" si="197"/>
        <v>40.39852559450221</v>
      </c>
      <c r="AD120" s="190">
        <f t="shared" si="198"/>
        <v>40.39852559450221</v>
      </c>
      <c r="AE120" s="189">
        <f t="shared" si="199"/>
        <v>0</v>
      </c>
      <c r="AF120" s="190">
        <f t="shared" si="200"/>
        <v>168.65341349170251</v>
      </c>
      <c r="AG120" s="190">
        <f t="shared" si="201"/>
        <v>168.65341349170251</v>
      </c>
      <c r="AH120" s="189">
        <f t="shared" si="202"/>
        <v>0</v>
      </c>
      <c r="AI120" s="190">
        <f t="shared" si="203"/>
        <v>406.4524053763808</v>
      </c>
      <c r="AJ120" s="190">
        <f t="shared" si="204"/>
        <v>406.4524053763808</v>
      </c>
      <c r="AK120" s="189">
        <f t="shared" si="205"/>
        <v>0</v>
      </c>
      <c r="AL120" s="190">
        <f t="shared" si="206"/>
        <v>968.69084790358318</v>
      </c>
      <c r="AM120" s="190">
        <f t="shared" si="207"/>
        <v>968.69084790358318</v>
      </c>
      <c r="AN120" s="189">
        <f t="shared" si="208"/>
        <v>0</v>
      </c>
      <c r="AP120">
        <v>0.5</v>
      </c>
      <c r="AQ120">
        <v>5</v>
      </c>
    </row>
    <row r="121" spans="1:56" x14ac:dyDescent="0.2">
      <c r="A121" s="185" t="s">
        <v>33</v>
      </c>
      <c r="B121" s="163">
        <v>57.5</v>
      </c>
      <c r="C121" s="163" t="s">
        <v>166</v>
      </c>
      <c r="D121" s="166">
        <v>2</v>
      </c>
      <c r="E121" s="188">
        <f>HLOOKUP('III Tool Overview'!$H$7,Prevalence!$B$2:$AV$268,Prevalence!AW115,FALSE)</f>
        <v>0.28966038126479032</v>
      </c>
      <c r="F121" s="187">
        <f>HLOOKUP('III Tool Overview'!$H$7,LookUpData_Pop!$B$1:$AV$269,LookUpData_Pop!BB120,FALSE)/5</f>
        <v>156.19999999999999</v>
      </c>
      <c r="G121" s="176">
        <f>'III Tool Overview'!$H$10/110</f>
        <v>0</v>
      </c>
      <c r="H121" s="254">
        <f>IF('III Tool Overview'!$H$11="Even distribution",Targeting!C119,IF('III Tool Overview'!$H$11="Targeting to Q1",Targeting!D119,IF('III Tool Overview'!$H$11="Targeting to Q1 &amp; Q2",Targeting!E119,IF('III Tool Overview'!$H$11="Proportionate to need",Targeting!F119))))</f>
        <v>0</v>
      </c>
      <c r="I121" s="182">
        <f t="shared" si="177"/>
        <v>1.9155301057891554</v>
      </c>
      <c r="J121" s="189">
        <f t="shared" si="178"/>
        <v>1.9155301057891554</v>
      </c>
      <c r="K121" s="189">
        <f t="shared" si="179"/>
        <v>8.2079295607803964</v>
      </c>
      <c r="L121" s="189">
        <f t="shared" si="180"/>
        <v>8.2079295607803964</v>
      </c>
      <c r="M121" s="189">
        <f t="shared" si="181"/>
        <v>20.647675767130643</v>
      </c>
      <c r="N121" s="189">
        <f t="shared" si="182"/>
        <v>20.647675767130643</v>
      </c>
      <c r="O121" s="189">
        <f t="shared" si="183"/>
        <v>53.186481956083668</v>
      </c>
      <c r="P121" s="189">
        <f t="shared" si="184"/>
        <v>53.186481956083668</v>
      </c>
      <c r="Q121" s="190">
        <f t="shared" si="185"/>
        <v>78.536734337355369</v>
      </c>
      <c r="R121" s="190">
        <f t="shared" si="186"/>
        <v>78.536734337355369</v>
      </c>
      <c r="S121" s="190">
        <f t="shared" si="187"/>
        <v>0</v>
      </c>
      <c r="T121" s="190">
        <f t="shared" si="188"/>
        <v>323.75421989852117</v>
      </c>
      <c r="U121" s="190">
        <f t="shared" si="189"/>
        <v>323.75421989852117</v>
      </c>
      <c r="V121" s="190">
        <f t="shared" si="194"/>
        <v>0</v>
      </c>
      <c r="W121" s="190">
        <f t="shared" si="190"/>
        <v>758.13471242332059</v>
      </c>
      <c r="X121" s="190">
        <f t="shared" si="191"/>
        <v>758.13471242332059</v>
      </c>
      <c r="Y121" s="190">
        <f t="shared" si="195"/>
        <v>0</v>
      </c>
      <c r="Z121" s="190">
        <f t="shared" si="192"/>
        <v>1644.7352371630175</v>
      </c>
      <c r="AA121" s="190">
        <f t="shared" si="193"/>
        <v>1644.7352371630175</v>
      </c>
      <c r="AB121" s="190">
        <f t="shared" si="196"/>
        <v>0</v>
      </c>
      <c r="AC121" s="190">
        <f t="shared" si="197"/>
        <v>51.048406877012475</v>
      </c>
      <c r="AD121" s="190">
        <f t="shared" si="198"/>
        <v>51.048406877012475</v>
      </c>
      <c r="AE121" s="189">
        <f t="shared" si="199"/>
        <v>0</v>
      </c>
      <c r="AF121" s="190">
        <f t="shared" si="200"/>
        <v>211.63428779917609</v>
      </c>
      <c r="AG121" s="190">
        <f t="shared" si="201"/>
        <v>211.63428779917609</v>
      </c>
      <c r="AH121" s="189">
        <f t="shared" si="202"/>
        <v>0</v>
      </c>
      <c r="AI121" s="190">
        <f t="shared" si="203"/>
        <v>502.92602183241002</v>
      </c>
      <c r="AJ121" s="190">
        <f t="shared" si="204"/>
        <v>502.92602183241002</v>
      </c>
      <c r="AK121" s="189">
        <f t="shared" si="205"/>
        <v>0</v>
      </c>
      <c r="AL121" s="190">
        <f t="shared" si="206"/>
        <v>1152.0295161578895</v>
      </c>
      <c r="AM121" s="190">
        <f t="shared" si="207"/>
        <v>1152.0295161578895</v>
      </c>
      <c r="AN121" s="189">
        <f t="shared" si="208"/>
        <v>0</v>
      </c>
      <c r="AP121">
        <v>0.5</v>
      </c>
      <c r="AQ121">
        <v>5</v>
      </c>
    </row>
    <row r="122" spans="1:56" x14ac:dyDescent="0.2">
      <c r="A122" s="185" t="s">
        <v>34</v>
      </c>
      <c r="B122" s="163">
        <v>62.5</v>
      </c>
      <c r="C122" s="163" t="s">
        <v>166</v>
      </c>
      <c r="D122" s="166">
        <v>2</v>
      </c>
      <c r="E122" s="188">
        <f>HLOOKUP('III Tool Overview'!$H$7,Prevalence!$B$2:$AV$268,Prevalence!AW116,FALSE)</f>
        <v>0.28966038126479032</v>
      </c>
      <c r="F122" s="187">
        <f>HLOOKUP('III Tool Overview'!$H$7,LookUpData_Pop!$B$1:$AV$269,LookUpData_Pop!BB121,FALSE)/5</f>
        <v>167</v>
      </c>
      <c r="G122" s="176">
        <f>'III Tool Overview'!$H$10/110</f>
        <v>0</v>
      </c>
      <c r="H122" s="254">
        <f>IF('III Tool Overview'!$H$11="Even distribution",Targeting!C120,IF('III Tool Overview'!$H$11="Targeting to Q1",Targeting!D120,IF('III Tool Overview'!$H$11="Targeting to Q1 &amp; Q2",Targeting!E120,IF('III Tool Overview'!$H$11="Proportionate to need",Targeting!F120))))</f>
        <v>0</v>
      </c>
      <c r="I122" s="182">
        <f t="shared" si="177"/>
        <v>2.7301682545419523</v>
      </c>
      <c r="J122" s="189">
        <f t="shared" si="178"/>
        <v>2.7301682545419523</v>
      </c>
      <c r="K122" s="189">
        <f t="shared" si="179"/>
        <v>11.617267950049088</v>
      </c>
      <c r="L122" s="189">
        <f t="shared" si="180"/>
        <v>11.617267950049088</v>
      </c>
      <c r="M122" s="189">
        <f t="shared" si="181"/>
        <v>28.808459212695745</v>
      </c>
      <c r="N122" s="189">
        <f t="shared" si="182"/>
        <v>28.808459212695745</v>
      </c>
      <c r="O122" s="189">
        <f t="shared" si="183"/>
        <v>71.195434327193354</v>
      </c>
      <c r="P122" s="189">
        <f t="shared" si="184"/>
        <v>71.195434327193354</v>
      </c>
      <c r="Q122" s="190">
        <f t="shared" si="185"/>
        <v>101.01622541805223</v>
      </c>
      <c r="R122" s="190">
        <f t="shared" si="186"/>
        <v>101.01622541805223</v>
      </c>
      <c r="S122" s="190">
        <f t="shared" si="187"/>
        <v>0</v>
      </c>
      <c r="T122" s="190">
        <f t="shared" si="188"/>
        <v>411.8297687155594</v>
      </c>
      <c r="U122" s="190">
        <f t="shared" si="189"/>
        <v>411.8297687155594</v>
      </c>
      <c r="V122" s="190">
        <f t="shared" si="194"/>
        <v>0</v>
      </c>
      <c r="W122" s="190">
        <f t="shared" si="190"/>
        <v>943.56426040891824</v>
      </c>
      <c r="X122" s="190">
        <f t="shared" si="191"/>
        <v>943.56426040891824</v>
      </c>
      <c r="Y122" s="190">
        <f t="shared" si="195"/>
        <v>0</v>
      </c>
      <c r="Z122" s="190">
        <f t="shared" si="192"/>
        <v>1932.1668495235895</v>
      </c>
      <c r="AA122" s="190">
        <f t="shared" si="193"/>
        <v>1932.1668495235895</v>
      </c>
      <c r="AB122" s="190">
        <f t="shared" si="196"/>
        <v>0</v>
      </c>
      <c r="AC122" s="190">
        <f t="shared" si="197"/>
        <v>62.752549992753003</v>
      </c>
      <c r="AD122" s="190">
        <f t="shared" si="198"/>
        <v>62.752549992753003</v>
      </c>
      <c r="AE122" s="189">
        <f t="shared" si="199"/>
        <v>0</v>
      </c>
      <c r="AF122" s="190">
        <f t="shared" si="200"/>
        <v>258.44166829032537</v>
      </c>
      <c r="AG122" s="190">
        <f t="shared" si="201"/>
        <v>258.44166829032537</v>
      </c>
      <c r="AH122" s="189">
        <f t="shared" si="202"/>
        <v>0</v>
      </c>
      <c r="AI122" s="190">
        <f t="shared" si="203"/>
        <v>606.09455526997976</v>
      </c>
      <c r="AJ122" s="190">
        <f t="shared" si="204"/>
        <v>606.09455526997976</v>
      </c>
      <c r="AK122" s="189">
        <f t="shared" si="205"/>
        <v>0</v>
      </c>
      <c r="AL122" s="190">
        <f t="shared" si="206"/>
        <v>1338.7686737238905</v>
      </c>
      <c r="AM122" s="190">
        <f t="shared" si="207"/>
        <v>1338.7686737238905</v>
      </c>
      <c r="AN122" s="189">
        <f t="shared" si="208"/>
        <v>0</v>
      </c>
      <c r="AP122">
        <v>0.5</v>
      </c>
      <c r="AQ122">
        <v>5</v>
      </c>
    </row>
    <row r="123" spans="1:56" x14ac:dyDescent="0.2">
      <c r="A123" s="185" t="s">
        <v>35</v>
      </c>
      <c r="B123" s="163">
        <v>67.5</v>
      </c>
      <c r="C123" s="163" t="s">
        <v>166</v>
      </c>
      <c r="D123" s="166">
        <v>2</v>
      </c>
      <c r="E123" s="188">
        <f>HLOOKUP('III Tool Overview'!$H$7,Prevalence!$B$2:$AV$268,Prevalence!AW117,FALSE)</f>
        <v>0.21642231922104327</v>
      </c>
      <c r="F123" s="187">
        <f>HLOOKUP('III Tool Overview'!$H$7,LookUpData_Pop!$B$1:$AV$269,LookUpData_Pop!BB122,FALSE)/5</f>
        <v>138.80000000000001</v>
      </c>
      <c r="G123" s="176">
        <f>'III Tool Overview'!$H$10/110</f>
        <v>0</v>
      </c>
      <c r="H123" s="254">
        <f>IF('III Tool Overview'!$H$11="Even distribution",Targeting!C121,IF('III Tool Overview'!$H$11="Targeting to Q1",Targeting!D121,IF('III Tool Overview'!$H$11="Targeting to Q1 &amp; Q2",Targeting!E121,IF('III Tool Overview'!$H$11="Proportionate to need",Targeting!F121))))</f>
        <v>0</v>
      </c>
      <c r="I123" s="182">
        <f t="shared" si="177"/>
        <v>3.4879352549038565</v>
      </c>
      <c r="J123" s="189">
        <f t="shared" si="178"/>
        <v>3.4879352549038565</v>
      </c>
      <c r="K123" s="189">
        <f t="shared" si="179"/>
        <v>14.621638653647423</v>
      </c>
      <c r="L123" s="189">
        <f t="shared" si="180"/>
        <v>14.621638653647423</v>
      </c>
      <c r="M123" s="189">
        <f t="shared" si="181"/>
        <v>35.176864012096182</v>
      </c>
      <c r="N123" s="189">
        <f t="shared" si="182"/>
        <v>35.176864012096182</v>
      </c>
      <c r="O123" s="189">
        <f t="shared" si="183"/>
        <v>79.902036275672259</v>
      </c>
      <c r="P123" s="189">
        <f t="shared" si="184"/>
        <v>79.902036275672259</v>
      </c>
      <c r="Q123" s="190">
        <f t="shared" si="185"/>
        <v>108.12599290201955</v>
      </c>
      <c r="R123" s="190">
        <f t="shared" si="186"/>
        <v>108.12599290201955</v>
      </c>
      <c r="S123" s="190">
        <f t="shared" si="187"/>
        <v>0</v>
      </c>
      <c r="T123" s="190">
        <f t="shared" si="188"/>
        <v>430.78429033199382</v>
      </c>
      <c r="U123" s="190">
        <f t="shared" si="189"/>
        <v>430.78429033199382</v>
      </c>
      <c r="V123" s="190">
        <f t="shared" si="194"/>
        <v>0</v>
      </c>
      <c r="W123" s="190">
        <f t="shared" si="190"/>
        <v>943.76481368589123</v>
      </c>
      <c r="X123" s="190">
        <f t="shared" si="191"/>
        <v>943.76481368589123</v>
      </c>
      <c r="Y123" s="190">
        <f t="shared" si="195"/>
        <v>0</v>
      </c>
      <c r="Z123" s="190">
        <f t="shared" si="192"/>
        <v>1725.8230527999224</v>
      </c>
      <c r="AA123" s="190">
        <f t="shared" si="193"/>
        <v>1725.8230527999224</v>
      </c>
      <c r="AB123" s="190">
        <f t="shared" si="196"/>
        <v>0</v>
      </c>
      <c r="AC123" s="190">
        <f t="shared" si="197"/>
        <v>64.302075166681135</v>
      </c>
      <c r="AD123" s="190">
        <f t="shared" si="198"/>
        <v>64.302075166681135</v>
      </c>
      <c r="AE123" s="189">
        <f t="shared" si="199"/>
        <v>0</v>
      </c>
      <c r="AF123" s="190">
        <f t="shared" si="200"/>
        <v>261.08944782821021</v>
      </c>
      <c r="AG123" s="190">
        <f t="shared" si="201"/>
        <v>261.08944782821021</v>
      </c>
      <c r="AH123" s="189">
        <f t="shared" si="202"/>
        <v>0</v>
      </c>
      <c r="AI123" s="190">
        <f t="shared" si="203"/>
        <v>595.38662918164459</v>
      </c>
      <c r="AJ123" s="190">
        <f t="shared" si="204"/>
        <v>595.38662918164459</v>
      </c>
      <c r="AK123" s="189">
        <f t="shared" si="205"/>
        <v>0</v>
      </c>
      <c r="AL123" s="190">
        <f t="shared" si="206"/>
        <v>1221.2640082098837</v>
      </c>
      <c r="AM123" s="190">
        <f t="shared" si="207"/>
        <v>1221.2640082098837</v>
      </c>
      <c r="AN123" s="189">
        <f t="shared" si="208"/>
        <v>0</v>
      </c>
      <c r="AP123">
        <v>0.5</v>
      </c>
      <c r="AQ123">
        <v>5</v>
      </c>
    </row>
    <row r="124" spans="1:56" x14ac:dyDescent="0.2">
      <c r="A124" s="185" t="s">
        <v>36</v>
      </c>
      <c r="B124" s="163">
        <v>72.5</v>
      </c>
      <c r="C124" s="163" t="s">
        <v>166</v>
      </c>
      <c r="D124" s="166">
        <v>2</v>
      </c>
      <c r="E124" s="188">
        <f>HLOOKUP('III Tool Overview'!$H$7,Prevalence!$B$2:$AV$268,Prevalence!AW118,FALSE)</f>
        <v>0.21642231922104327</v>
      </c>
      <c r="F124" s="187">
        <f>HLOOKUP('III Tool Overview'!$H$7,LookUpData_Pop!$B$1:$AV$269,LookUpData_Pop!BB123,FALSE)/5</f>
        <v>115.8</v>
      </c>
      <c r="G124" s="176">
        <f>'III Tool Overview'!$H$10/110</f>
        <v>0</v>
      </c>
      <c r="H124" s="254">
        <f>IF('III Tool Overview'!$H$11="Even distribution",Targeting!C122,IF('III Tool Overview'!$H$11="Targeting to Q1",Targeting!D122,IF('III Tool Overview'!$H$11="Targeting to Q1 &amp; Q2",Targeting!E122,IF('III Tool Overview'!$H$11="Proportionate to need",Targeting!F122))))</f>
        <v>0</v>
      </c>
      <c r="I124" s="182">
        <f t="shared" ref="I124:I127" si="209">new_ci(2,B124,C124,D124,$C$1,G124,1,F124,E124*F124)</f>
        <v>3.8707561872435701</v>
      </c>
      <c r="J124" s="189">
        <f t="shared" ref="J124:J127" si="210">new_ci(2,B124,C124,D124,$C$1,G124+H124,1,F124,E124*F124)</f>
        <v>3.8707561872435701</v>
      </c>
      <c r="K124" s="189">
        <f t="shared" ref="K124:K127" si="211">new_ci(5,B124,C124,D124,$C$1,G124,1,F124,E124*F124)</f>
        <v>15.99829631879356</v>
      </c>
      <c r="L124" s="189">
        <f t="shared" ref="L124:L127" si="212">new_ci(5,B124,C124,D124,$C$1,G124+H124,1,F124,E124*F124)</f>
        <v>15.99829631879356</v>
      </c>
      <c r="M124" s="189">
        <f t="shared" ref="M124:M127" si="213">new_ci(10,B124,C124,D124,$C$1,G124,1,F124,E124*F124)</f>
        <v>37.41797573319699</v>
      </c>
      <c r="N124" s="189">
        <f t="shared" ref="N124:N127" si="214">new_ci(10,B124,C124,D124,$C$1,G124+H124,1,F124,E124*F124)</f>
        <v>37.41797573319699</v>
      </c>
      <c r="O124" s="189">
        <f t="shared" ref="O124:O127" si="215">new_ci(20,B124,C124,D124,$C$1,G124,1,F124,E124*F124)</f>
        <v>78.90284966100856</v>
      </c>
      <c r="P124" s="189">
        <f t="shared" ref="P124:P127" si="216">new_ci(20,B124,C124,D124,$C$1,G124+H124,1,F124,E124*F124)</f>
        <v>78.90284966100856</v>
      </c>
      <c r="Q124" s="190">
        <f t="shared" ref="Q124:Q127" si="217">new_yll(2,B124,C124,D124,$C$1,G124,1,F124,E124*F124)</f>
        <v>104.5104170555764</v>
      </c>
      <c r="R124" s="190">
        <f t="shared" ref="R124:R127" si="218">new_yll(2,B124,C124,D124,$C$1,G124+H124,1,F124,E124*F124)</f>
        <v>104.5104170555764</v>
      </c>
      <c r="S124" s="190">
        <f t="shared" ref="S124:S127" si="219">Q124-R124</f>
        <v>0</v>
      </c>
      <c r="T124" s="190">
        <f t="shared" ref="T124:T127" si="220">new_yll(5,B124,C124,D124,$C$1,G124,1,F124,E124*F124)</f>
        <v>407.53856992111093</v>
      </c>
      <c r="U124" s="190">
        <f t="shared" ref="U124:U127" si="221">new_yll(5,B124,C124,D124,$C$1,G124+H124,1,F124,E124*F124)</f>
        <v>407.53856992111093</v>
      </c>
      <c r="V124" s="190">
        <f t="shared" ref="V124:V127" si="222">T124-U124</f>
        <v>0</v>
      </c>
      <c r="W124" s="190">
        <f t="shared" ref="W124:W127" si="223">new_yll(10,B124,C124,D124,$C$1,G124,1,F124,E124*F124)</f>
        <v>856.93646732680497</v>
      </c>
      <c r="X124" s="190">
        <f t="shared" ref="X124:X127" si="224">new_yll(10,B124,C124,D124,$C$1,G124+H124,1,F124,E124*F124)</f>
        <v>856.93646732680497</v>
      </c>
      <c r="Y124" s="190">
        <f t="shared" ref="Y124:Y127" si="225">W124-X124</f>
        <v>0</v>
      </c>
      <c r="Z124" s="190">
        <f t="shared" ref="Z124:Z127" si="226">new_yll(20,B124,C124,D124,$C$1,G124,1,F124,E124*F124)</f>
        <v>1422.7709674527225</v>
      </c>
      <c r="AA124" s="190">
        <f t="shared" ref="AA124:AA127" si="227">new_yll(20,B124,C124,D124,$C$1,G124+H124,1,F124,E124*F124)</f>
        <v>1422.7709674527225</v>
      </c>
      <c r="AB124" s="190">
        <f t="shared" ref="AB124:AB127" si="228">Z124-AA124</f>
        <v>0</v>
      </c>
      <c r="AC124" s="190">
        <f t="shared" ref="AC124:AC127" si="229">hosp_count(2,B124,C124,D124,$C$1,G124,1,F124,E124*F124)</f>
        <v>61.681911753681277</v>
      </c>
      <c r="AD124" s="190">
        <f t="shared" ref="AD124:AD127" si="230">hosp_count(2,B124,C124,D124,$C$1,G124+H124,1,F124,E124*F124)</f>
        <v>61.681911753681277</v>
      </c>
      <c r="AE124" s="189">
        <f t="shared" ref="AE124:AE127" si="231">AC124-AD124</f>
        <v>0</v>
      </c>
      <c r="AF124" s="190">
        <f t="shared" ref="AF124:AF127" si="232">hosp_count(5,B124,C124,D124,$C$1,G124,1,F124,E124*F124)</f>
        <v>247.10603536333485</v>
      </c>
      <c r="AG124" s="190">
        <f t="shared" ref="AG124:AG127" si="233">hosp_count(5,B124,C124,D124,$C$1,G124+H124,1,F124,E124*F124)</f>
        <v>247.10603536333485</v>
      </c>
      <c r="AH124" s="189">
        <f t="shared" ref="AH124:AH127" si="234">AF124-AG124</f>
        <v>0</v>
      </c>
      <c r="AI124" s="190">
        <f t="shared" ref="AI124:AI127" si="235">hosp_count(10,B124,C124,D124,$C$1,G124,1,F124,E124*F124)</f>
        <v>549.00367755014872</v>
      </c>
      <c r="AJ124" s="190">
        <f t="shared" ref="AJ124:AJ127" si="236">hosp_count(10,B124,C124,D124,$C$1,G124+H124,1,F124,E124*F124)</f>
        <v>549.00367755014872</v>
      </c>
      <c r="AK124" s="189">
        <f t="shared" ref="AK124:AK127" si="237">AI124-AJ124</f>
        <v>0</v>
      </c>
      <c r="AL124" s="190">
        <f t="shared" ref="AL124:AL127" si="238">hosp_count(20,B124,C124,D124,$C$1,G124,1,F124,E124*F124)</f>
        <v>1055.277545935671</v>
      </c>
      <c r="AM124" s="190">
        <f t="shared" ref="AM124:AM127" si="239">hosp_count(20,B124,C124,D124,$C$1,G124+H124,1,F124,E124*F124)</f>
        <v>1055.277545935671</v>
      </c>
      <c r="AN124" s="189">
        <f t="shared" ref="AN124:AN127" si="240">AL124-AM124</f>
        <v>0</v>
      </c>
      <c r="AP124">
        <v>0.5</v>
      </c>
      <c r="AQ124">
        <v>5</v>
      </c>
    </row>
    <row r="125" spans="1:56" x14ac:dyDescent="0.2">
      <c r="A125" s="185" t="s">
        <v>37</v>
      </c>
      <c r="B125" s="163">
        <v>77.5</v>
      </c>
      <c r="C125" s="163" t="s">
        <v>166</v>
      </c>
      <c r="D125" s="166">
        <v>2</v>
      </c>
      <c r="E125" s="188">
        <f>HLOOKUP('III Tool Overview'!$H$7,Prevalence!$B$2:$AV$268,Prevalence!AW119,FALSE)</f>
        <v>0.11521326300191678</v>
      </c>
      <c r="F125" s="187">
        <f>HLOOKUP('III Tool Overview'!$H$7,LookUpData_Pop!$B$1:$AV$269,LookUpData_Pop!BB124,FALSE)/5</f>
        <v>58.2</v>
      </c>
      <c r="G125" s="176">
        <f>'III Tool Overview'!$H$10/110</f>
        <v>0</v>
      </c>
      <c r="H125" s="254">
        <f>IF('III Tool Overview'!$H$11="Even distribution",Targeting!C123,IF('III Tool Overview'!$H$11="Targeting to Q1",Targeting!D123,IF('III Tool Overview'!$H$11="Targeting to Q1 &amp; Q2",Targeting!E123,IF('III Tool Overview'!$H$11="Proportionate to need",Targeting!F123))))</f>
        <v>0</v>
      </c>
      <c r="I125" s="182">
        <f t="shared" si="209"/>
        <v>2.9763315745324928</v>
      </c>
      <c r="J125" s="189">
        <f t="shared" si="210"/>
        <v>2.9763315745324928</v>
      </c>
      <c r="K125" s="189">
        <f t="shared" si="211"/>
        <v>11.938099724415123</v>
      </c>
      <c r="L125" s="189">
        <f t="shared" si="212"/>
        <v>11.938099724415123</v>
      </c>
      <c r="M125" s="189">
        <f t="shared" si="213"/>
        <v>26.342199918357906</v>
      </c>
      <c r="N125" s="189">
        <f t="shared" si="214"/>
        <v>26.342199918357906</v>
      </c>
      <c r="O125" s="189">
        <f t="shared" si="215"/>
        <v>48.250656972378849</v>
      </c>
      <c r="P125" s="189">
        <f t="shared" si="216"/>
        <v>48.250656972378849</v>
      </c>
      <c r="Q125" s="190">
        <f t="shared" si="217"/>
        <v>62.50296306518235</v>
      </c>
      <c r="R125" s="190">
        <f t="shared" si="218"/>
        <v>62.50296306518235</v>
      </c>
      <c r="S125" s="190">
        <f t="shared" si="219"/>
        <v>0</v>
      </c>
      <c r="T125" s="190">
        <f t="shared" si="220"/>
        <v>232.7821624711658</v>
      </c>
      <c r="U125" s="190">
        <f t="shared" si="221"/>
        <v>232.7821624711658</v>
      </c>
      <c r="V125" s="190">
        <f t="shared" si="222"/>
        <v>0</v>
      </c>
      <c r="W125" s="190">
        <f t="shared" si="223"/>
        <v>449.31790685751753</v>
      </c>
      <c r="X125" s="190">
        <f t="shared" si="224"/>
        <v>449.31790685751753</v>
      </c>
      <c r="Y125" s="190">
        <f t="shared" si="225"/>
        <v>0</v>
      </c>
      <c r="Z125" s="190">
        <f t="shared" si="226"/>
        <v>623.81350211314953</v>
      </c>
      <c r="AA125" s="190">
        <f t="shared" si="227"/>
        <v>623.81350211314953</v>
      </c>
      <c r="AB125" s="190">
        <f t="shared" si="228"/>
        <v>0</v>
      </c>
      <c r="AC125" s="190">
        <f t="shared" si="229"/>
        <v>38.220192171228213</v>
      </c>
      <c r="AD125" s="190">
        <f t="shared" si="230"/>
        <v>38.220192171228213</v>
      </c>
      <c r="AE125" s="189">
        <f t="shared" si="231"/>
        <v>0</v>
      </c>
      <c r="AF125" s="190">
        <f t="shared" si="232"/>
        <v>148.79347653108877</v>
      </c>
      <c r="AG125" s="190">
        <f t="shared" si="233"/>
        <v>148.79347653108877</v>
      </c>
      <c r="AH125" s="189">
        <f t="shared" si="234"/>
        <v>0</v>
      </c>
      <c r="AI125" s="190">
        <f t="shared" si="235"/>
        <v>313.18428932409319</v>
      </c>
      <c r="AJ125" s="190">
        <f t="shared" si="236"/>
        <v>313.18428932409319</v>
      </c>
      <c r="AK125" s="189">
        <f t="shared" si="237"/>
        <v>0</v>
      </c>
      <c r="AL125" s="190">
        <f t="shared" si="238"/>
        <v>532.20487613065166</v>
      </c>
      <c r="AM125" s="190">
        <f t="shared" si="239"/>
        <v>532.20487613065166</v>
      </c>
      <c r="AN125" s="189">
        <f t="shared" si="240"/>
        <v>0</v>
      </c>
      <c r="AP125">
        <v>0.5</v>
      </c>
      <c r="AQ125">
        <v>5</v>
      </c>
    </row>
    <row r="126" spans="1:56" x14ac:dyDescent="0.2">
      <c r="A126" s="185" t="s">
        <v>38</v>
      </c>
      <c r="B126" s="163">
        <v>82.5</v>
      </c>
      <c r="C126" s="163" t="s">
        <v>166</v>
      </c>
      <c r="D126" s="166">
        <v>2</v>
      </c>
      <c r="E126" s="188">
        <f>HLOOKUP('III Tool Overview'!$H$7,Prevalence!$B$2:$AV$268,Prevalence!AW120,FALSE)</f>
        <v>0.11521326300191678</v>
      </c>
      <c r="F126" s="187">
        <f>HLOOKUP('III Tool Overview'!$H$7,LookUpData_Pop!$B$1:$AV$269,LookUpData_Pop!BB125,FALSE)/5</f>
        <v>49.4</v>
      </c>
      <c r="G126" s="176">
        <f>'III Tool Overview'!$H$10/110</f>
        <v>0</v>
      </c>
      <c r="H126" s="254">
        <f>IF('III Tool Overview'!$H$11="Even distribution",Targeting!C124,IF('III Tool Overview'!$H$11="Targeting to Q1",Targeting!D124,IF('III Tool Overview'!$H$11="Targeting to Q1 &amp; Q2",Targeting!E124,IF('III Tool Overview'!$H$11="Proportionate to need",Targeting!F124))))</f>
        <v>0</v>
      </c>
      <c r="I126" s="182">
        <f t="shared" si="209"/>
        <v>3.3453742030947944</v>
      </c>
      <c r="J126" s="189">
        <f t="shared" si="210"/>
        <v>3.3453742030947944</v>
      </c>
      <c r="K126" s="189">
        <f t="shared" si="211"/>
        <v>13.044448355963683</v>
      </c>
      <c r="L126" s="189">
        <f t="shared" si="212"/>
        <v>13.044448355963683</v>
      </c>
      <c r="M126" s="189">
        <f t="shared" si="213"/>
        <v>27.303535717080244</v>
      </c>
      <c r="N126" s="189">
        <f t="shared" si="214"/>
        <v>27.303535717080244</v>
      </c>
      <c r="O126" s="189">
        <f t="shared" si="215"/>
        <v>44.71779606731279</v>
      </c>
      <c r="P126" s="189">
        <f t="shared" si="216"/>
        <v>44.71779606731279</v>
      </c>
      <c r="Q126" s="190">
        <f t="shared" si="217"/>
        <v>56.871361452611502</v>
      </c>
      <c r="R126" s="190">
        <f t="shared" si="218"/>
        <v>56.871361452611502</v>
      </c>
      <c r="S126" s="190">
        <f t="shared" si="219"/>
        <v>0</v>
      </c>
      <c r="T126" s="190">
        <f t="shared" si="220"/>
        <v>202.49213439975819</v>
      </c>
      <c r="U126" s="190">
        <f t="shared" si="221"/>
        <v>202.49213439975819</v>
      </c>
      <c r="V126" s="190">
        <f t="shared" si="222"/>
        <v>0</v>
      </c>
      <c r="W126" s="190">
        <f t="shared" si="223"/>
        <v>360.52217754822397</v>
      </c>
      <c r="X126" s="190">
        <f t="shared" si="224"/>
        <v>360.52217754822397</v>
      </c>
      <c r="Y126" s="190">
        <f t="shared" si="225"/>
        <v>0</v>
      </c>
      <c r="Z126" s="190">
        <f t="shared" si="226"/>
        <v>434.75699815302482</v>
      </c>
      <c r="AA126" s="190">
        <f t="shared" si="227"/>
        <v>434.75699815302482</v>
      </c>
      <c r="AB126" s="190">
        <f t="shared" si="228"/>
        <v>0</v>
      </c>
      <c r="AC126" s="190">
        <f t="shared" si="229"/>
        <v>37.300149652772269</v>
      </c>
      <c r="AD126" s="190">
        <f t="shared" si="230"/>
        <v>37.300149652772269</v>
      </c>
      <c r="AE126" s="189">
        <f t="shared" si="231"/>
        <v>0</v>
      </c>
      <c r="AF126" s="190">
        <f t="shared" si="232"/>
        <v>141.35716989057107</v>
      </c>
      <c r="AG126" s="190">
        <f t="shared" si="233"/>
        <v>141.35716989057107</v>
      </c>
      <c r="AH126" s="189">
        <f t="shared" si="234"/>
        <v>0</v>
      </c>
      <c r="AI126" s="190">
        <f t="shared" si="235"/>
        <v>283.35078595849245</v>
      </c>
      <c r="AJ126" s="190">
        <f t="shared" si="236"/>
        <v>283.35078595849245</v>
      </c>
      <c r="AK126" s="189">
        <f t="shared" si="237"/>
        <v>0</v>
      </c>
      <c r="AL126" s="190">
        <f t="shared" si="238"/>
        <v>436.90042194387564</v>
      </c>
      <c r="AM126" s="190">
        <f t="shared" si="239"/>
        <v>436.90042194387564</v>
      </c>
      <c r="AN126" s="189">
        <f t="shared" si="240"/>
        <v>0</v>
      </c>
      <c r="AP126">
        <v>0.5</v>
      </c>
      <c r="AQ126">
        <v>5</v>
      </c>
    </row>
    <row r="127" spans="1:56" s="44" customFormat="1" x14ac:dyDescent="0.2">
      <c r="A127" s="185" t="s">
        <v>218</v>
      </c>
      <c r="B127" s="163">
        <v>87.5</v>
      </c>
      <c r="C127" s="163" t="s">
        <v>166</v>
      </c>
      <c r="D127" s="166">
        <v>2</v>
      </c>
      <c r="E127" s="188">
        <f>HLOOKUP('III Tool Overview'!$H$7,Prevalence!$B$2:$AV$268,Prevalence!AW121,FALSE)</f>
        <v>0.11521326300191678</v>
      </c>
      <c r="F127" s="187">
        <f>HLOOKUP('III Tool Overview'!$H$7,LookUpData_Pop!$B$1:$AV$269,LookUpData_Pop!BB126,FALSE)/5</f>
        <v>30.8</v>
      </c>
      <c r="G127" s="176">
        <f>'III Tool Overview'!$H$10/110</f>
        <v>0</v>
      </c>
      <c r="H127" s="254">
        <f>IF('III Tool Overview'!$H$11="Even distribution",Targeting!C125,IF('III Tool Overview'!$H$11="Targeting to Q1",Targeting!D125,IF('III Tool Overview'!$H$11="Targeting to Q1 &amp; Q2",Targeting!E125,IF('III Tool Overview'!$H$11="Proportionate to need",Targeting!F125))))</f>
        <v>0</v>
      </c>
      <c r="I127" s="182">
        <f t="shared" si="209"/>
        <v>3.1601687760859827</v>
      </c>
      <c r="J127" s="189">
        <f t="shared" si="210"/>
        <v>3.1601687760859827</v>
      </c>
      <c r="K127" s="189">
        <f t="shared" si="211"/>
        <v>11.610163146209484</v>
      </c>
      <c r="L127" s="189">
        <f t="shared" si="212"/>
        <v>11.610163146209484</v>
      </c>
      <c r="M127" s="189">
        <f t="shared" si="213"/>
        <v>21.891127228231888</v>
      </c>
      <c r="N127" s="189">
        <f t="shared" si="214"/>
        <v>21.891127228231888</v>
      </c>
      <c r="O127" s="189">
        <f t="shared" si="215"/>
        <v>29.979966023428553</v>
      </c>
      <c r="P127" s="189">
        <f t="shared" si="216"/>
        <v>29.979966023428553</v>
      </c>
      <c r="Q127" s="190">
        <f t="shared" si="217"/>
        <v>34.761856536945807</v>
      </c>
      <c r="R127" s="190">
        <f t="shared" si="218"/>
        <v>34.761856536945807</v>
      </c>
      <c r="S127" s="190">
        <f t="shared" si="219"/>
        <v>0</v>
      </c>
      <c r="T127" s="190">
        <f t="shared" si="220"/>
        <v>111.17098342482738</v>
      </c>
      <c r="U127" s="190">
        <f t="shared" si="221"/>
        <v>111.17098342482738</v>
      </c>
      <c r="V127" s="190">
        <f t="shared" si="222"/>
        <v>0</v>
      </c>
      <c r="W127" s="190">
        <f t="shared" si="223"/>
        <v>164.5226744588899</v>
      </c>
      <c r="X127" s="190">
        <f t="shared" si="224"/>
        <v>164.5226744588899</v>
      </c>
      <c r="Y127" s="190">
        <f t="shared" si="225"/>
        <v>0</v>
      </c>
      <c r="Z127" s="190">
        <f t="shared" si="226"/>
        <v>155.24232413767427</v>
      </c>
      <c r="AA127" s="190">
        <f t="shared" si="227"/>
        <v>155.24232413767427</v>
      </c>
      <c r="AB127" s="190">
        <f t="shared" si="228"/>
        <v>0</v>
      </c>
      <c r="AC127" s="190">
        <f t="shared" si="229"/>
        <v>28.671799913668593</v>
      </c>
      <c r="AD127" s="190">
        <f t="shared" si="230"/>
        <v>28.671799913668593</v>
      </c>
      <c r="AE127" s="189">
        <f t="shared" si="231"/>
        <v>0</v>
      </c>
      <c r="AF127" s="190">
        <f t="shared" si="232"/>
        <v>102.66826259191933</v>
      </c>
      <c r="AG127" s="190">
        <f t="shared" si="233"/>
        <v>102.66826259191933</v>
      </c>
      <c r="AH127" s="189">
        <f t="shared" si="234"/>
        <v>0</v>
      </c>
      <c r="AI127" s="190">
        <f t="shared" si="235"/>
        <v>186.83601649475921</v>
      </c>
      <c r="AJ127" s="190">
        <f t="shared" si="236"/>
        <v>186.83601649475921</v>
      </c>
      <c r="AK127" s="189">
        <f t="shared" si="237"/>
        <v>0</v>
      </c>
      <c r="AL127" s="190">
        <f t="shared" si="238"/>
        <v>246.67129814345364</v>
      </c>
      <c r="AM127" s="190">
        <f t="shared" si="239"/>
        <v>246.67129814345364</v>
      </c>
      <c r="AN127" s="189">
        <f t="shared" si="240"/>
        <v>0</v>
      </c>
      <c r="AP127" s="44">
        <v>0.5</v>
      </c>
      <c r="AQ127" s="134" t="e">
        <f>2/#REF!</f>
        <v>#REF!</v>
      </c>
    </row>
    <row r="128" spans="1:56" s="160" customFormat="1" x14ac:dyDescent="0.2">
      <c r="A128" s="185" t="s">
        <v>219</v>
      </c>
      <c r="B128" s="166">
        <v>95</v>
      </c>
      <c r="C128" s="166" t="s">
        <v>166</v>
      </c>
      <c r="D128" s="166">
        <v>2</v>
      </c>
      <c r="E128" s="188">
        <f>HLOOKUP('III Tool Overview'!$H$7,Prevalence!$B$2:$AV$268,Prevalence!AW122,FALSE)</f>
        <v>0.11521326300191678</v>
      </c>
      <c r="F128" s="187">
        <f>HLOOKUP('III Tool Overview'!$H$7,LookUpData_Pop!$B$1:$AV$269,LookUpData_Pop!BB127,FALSE)/5</f>
        <v>7</v>
      </c>
      <c r="G128" s="176">
        <f>'III Tool Overview'!$H$10/110</f>
        <v>0</v>
      </c>
      <c r="H128" s="254">
        <f>IF('III Tool Overview'!$H$11="Even distribution",Targeting!C126,IF('III Tool Overview'!$H$11="Targeting to Q1",Targeting!D126,IF('III Tool Overview'!$H$11="Targeting to Q1 &amp; Q2",Targeting!E126,IF('III Tool Overview'!$H$11="Proportionate to need",Targeting!F126))))</f>
        <v>0</v>
      </c>
      <c r="I128" s="182">
        <f t="shared" ref="I128" si="241">new_ci(2,B128,C128,D128,$C$1,G128,1,F128,E128*F128)</f>
        <v>1.1510843726300655</v>
      </c>
      <c r="J128" s="189">
        <f t="shared" ref="J128" si="242">new_ci(2,B128,C128,D128,$C$1,G128+H128,1,F128,E128*F128)</f>
        <v>1.1510843726300655</v>
      </c>
      <c r="K128" s="189">
        <f t="shared" ref="K128" si="243">new_ci(5,B128,C128,D128,$C$1,G128,1,F128,E128*F128)</f>
        <v>3.8055104532859558</v>
      </c>
      <c r="L128" s="189">
        <f t="shared" ref="L128" si="244">new_ci(5,B128,C128,D128,$C$1,G128+H128,1,F128,E128*F128)</f>
        <v>3.8055104532859558</v>
      </c>
      <c r="M128" s="189">
        <f t="shared" ref="M128" si="245">new_ci(10,B128,C128,D128,$C$1,G128,1,F128,E128*F128)</f>
        <v>6.1020388170323656</v>
      </c>
      <c r="N128" s="189">
        <f t="shared" ref="N128" si="246">new_ci(10,B128,C128,D128,$C$1,G128+H128,1,F128,E128*F128)</f>
        <v>6.1020388170323656</v>
      </c>
      <c r="O128" s="189">
        <f t="shared" ref="O128" si="247">new_ci(20,B128,C128,D128,$C$1,G128,1,F128,E128*F128)</f>
        <v>6.9823880336684638</v>
      </c>
      <c r="P128" s="189">
        <f t="shared" ref="P128" si="248">new_ci(20,B128,C128,D128,$C$1,G128+H128,1,F128,E128*F128)</f>
        <v>6.9823880336684638</v>
      </c>
      <c r="Q128" s="190">
        <f t="shared" ref="Q128" si="249">new_yll(2,B128,C128,D128,$C$1,G128,1,F128,E128*F128)</f>
        <v>4.6043374905202619</v>
      </c>
      <c r="R128" s="190">
        <f t="shared" ref="R128" si="250">new_yll(2,B128,C128,D128,$C$1,G128+H128,1,F128,E128*F128)</f>
        <v>4.6043374905202619</v>
      </c>
      <c r="S128" s="190">
        <f t="shared" ref="S128" si="251">Q128-R128</f>
        <v>0</v>
      </c>
      <c r="T128" s="190">
        <f t="shared" ref="T128" si="252">new_yll(5,B128,C128,D128,$C$1,G128,1,F128,E128*F128)</f>
        <v>10.16714618015239</v>
      </c>
      <c r="U128" s="190">
        <f t="shared" ref="U128" si="253">new_yll(5,B128,C128,D128,$C$1,G128+H128,1,F128,E128*F128)</f>
        <v>10.16714618015239</v>
      </c>
      <c r="V128" s="190">
        <f t="shared" ref="V128" si="254">T128-U128</f>
        <v>0</v>
      </c>
      <c r="W128" s="190">
        <f t="shared" ref="W128" si="255">new_yll(10,B128,C128,D128,$C$1,G128,1,F128,E128*F128)</f>
        <v>6.4520517295077804</v>
      </c>
      <c r="X128" s="190">
        <f t="shared" ref="X128" si="256">new_yll(10,B128,C128,D128,$C$1,G128+H128,1,F128,E128*F128)</f>
        <v>6.4520517295077804</v>
      </c>
      <c r="Y128" s="190">
        <f t="shared" ref="Y128" si="257">W128-X128</f>
        <v>0</v>
      </c>
      <c r="Z128" s="190">
        <f t="shared" ref="Z128" si="258">new_yll(20,B128,C128,D128,$C$1,G128,1,F128,E128*F128)</f>
        <v>4.5131170555355204E-2</v>
      </c>
      <c r="AA128" s="190">
        <f t="shared" ref="AA128" si="259">new_yll(20,B128,C128,D128,$C$1,G128+H128,1,F128,E128*F128)</f>
        <v>4.5131170555355204E-2</v>
      </c>
      <c r="AB128" s="190">
        <f t="shared" ref="AB128" si="260">Z128-AA128</f>
        <v>0</v>
      </c>
      <c r="AC128" s="190">
        <f t="shared" ref="AC128" si="261">hosp_count(2,B128,C128,D128,$C$1,G128,1,F128,E128*F128)</f>
        <v>8.3190997575005614</v>
      </c>
      <c r="AD128" s="190">
        <f t="shared" ref="AD128" si="262">hosp_count(2,B128,C128,D128,$C$1,G128+H128,1,F128,E128*F128)</f>
        <v>8.3190997575005614</v>
      </c>
      <c r="AE128" s="189">
        <f t="shared" ref="AE128" si="263">AC128-AD128</f>
        <v>0</v>
      </c>
      <c r="AF128" s="190">
        <f t="shared" ref="AF128" si="264">hosp_count(5,B128,C128,D128,$C$1,G128,1,F128,E128*F128)</f>
        <v>26.935975888113887</v>
      </c>
      <c r="AG128" s="190">
        <f t="shared" ref="AG128" si="265">hosp_count(5,B128,C128,D128,$C$1,G128+H128,1,F128,E128*F128)</f>
        <v>26.935975888113887</v>
      </c>
      <c r="AH128" s="189">
        <f t="shared" ref="AH128" si="266">AF128-AG128</f>
        <v>0</v>
      </c>
      <c r="AI128" s="190">
        <f t="shared" ref="AI128" si="267">hosp_count(10,B128,C128,D128,$C$1,G128,1,F128,E128*F128)</f>
        <v>42.179515160666348</v>
      </c>
      <c r="AJ128" s="190">
        <f t="shared" ref="AJ128" si="268">hosp_count(10,B128,C128,D128,$C$1,G128+H128,1,F128,E128*F128)</f>
        <v>42.179515160666348</v>
      </c>
      <c r="AK128" s="189">
        <f t="shared" ref="AK128" si="269">AI128-AJ128</f>
        <v>0</v>
      </c>
      <c r="AL128" s="190">
        <f t="shared" ref="AL128" si="270">hosp_count(20,B128,C128,D128,$C$1,G128,1,F128,E128*F128)</f>
        <v>47.61072007760486</v>
      </c>
      <c r="AM128" s="190">
        <f t="shared" ref="AM128" si="271">hosp_count(20,B128,C128,D128,$C$1,G128+H128,1,F128,E128*F128)</f>
        <v>47.61072007760486</v>
      </c>
      <c r="AN128" s="189">
        <f t="shared" ref="AN128" si="272">AL128-AM128</f>
        <v>0</v>
      </c>
      <c r="AO128" s="44"/>
      <c r="AP128" s="44"/>
      <c r="AQ128" s="134"/>
      <c r="AR128" s="44"/>
      <c r="AS128" s="44"/>
      <c r="AT128" s="44"/>
      <c r="AU128" s="44"/>
      <c r="AV128" s="44"/>
      <c r="AW128" s="44"/>
      <c r="AX128" s="44"/>
      <c r="AY128" s="44"/>
      <c r="AZ128" s="44"/>
      <c r="BA128" s="44"/>
      <c r="BB128" s="44"/>
      <c r="BC128" s="44"/>
      <c r="BD128" s="44"/>
    </row>
    <row r="129" spans="1:56" s="160" customFormat="1" x14ac:dyDescent="0.2">
      <c r="A129" s="169" t="s">
        <v>182</v>
      </c>
      <c r="B129" s="171"/>
      <c r="C129" s="171"/>
      <c r="D129" s="171"/>
      <c r="E129" s="191"/>
      <c r="F129" s="192">
        <f>SUM(F113:F128)</f>
        <v>1777.6000000000001</v>
      </c>
      <c r="G129" s="192">
        <f t="shared" ref="G129" si="273">SUM(G113:G128)</f>
        <v>0</v>
      </c>
      <c r="H129" s="192">
        <f t="shared" ref="H129" si="274">SUM(H113:H128)</f>
        <v>0</v>
      </c>
      <c r="I129" s="192">
        <f t="shared" ref="I129" si="275">SUM(I113:I128)</f>
        <v>26.264054814259296</v>
      </c>
      <c r="J129" s="192">
        <f t="shared" ref="J129" si="276">SUM(J113:J128)</f>
        <v>26.264054814259296</v>
      </c>
      <c r="K129" s="192">
        <f t="shared" ref="K129" si="277">SUM(K113:K128)</f>
        <v>106.57082360739867</v>
      </c>
      <c r="L129" s="192">
        <f t="shared" ref="L129" si="278">SUM(L113:L128)</f>
        <v>106.57082360739867</v>
      </c>
      <c r="M129" s="192">
        <f t="shared" ref="M129" si="279">SUM(M113:M128)</f>
        <v>244.25243516601259</v>
      </c>
      <c r="N129" s="192">
        <f t="shared" ref="N129" si="280">SUM(N113:N128)</f>
        <v>244.25243516601259</v>
      </c>
      <c r="O129" s="192">
        <f t="shared" ref="O129" si="281">SUM(O113:O128)</f>
        <v>525.75503056481148</v>
      </c>
      <c r="P129" s="192">
        <f t="shared" ref="P129" si="282">SUM(P113:P128)</f>
        <v>525.75503056481148</v>
      </c>
      <c r="Q129" s="192">
        <f t="shared" ref="Q129" si="283">SUM(Q113:Q128)</f>
        <v>750.3236438039263</v>
      </c>
      <c r="R129" s="192">
        <f t="shared" ref="R129" si="284">SUM(R113:R128)</f>
        <v>750.3236438039263</v>
      </c>
      <c r="S129" s="192">
        <f t="shared" ref="S129" si="285">SUM(S113:S128)</f>
        <v>0</v>
      </c>
      <c r="T129" s="192">
        <f t="shared" ref="T129" si="286">SUM(T113:T128)</f>
        <v>2971.1328630044122</v>
      </c>
      <c r="U129" s="192">
        <f t="shared" ref="U129" si="287">SUM(U113:U128)</f>
        <v>2971.1328630044122</v>
      </c>
      <c r="V129" s="192">
        <f t="shared" ref="V129" si="288">SUM(V113:V128)</f>
        <v>0</v>
      </c>
      <c r="W129" s="192">
        <f t="shared" ref="W129" si="289">SUM(W113:W128)</f>
        <v>6541.5746431159723</v>
      </c>
      <c r="X129" s="192">
        <f t="shared" ref="X129" si="290">SUM(X113:X128)</f>
        <v>6541.5746431159723</v>
      </c>
      <c r="Y129" s="192">
        <f t="shared" ref="Y129" si="291">SUM(Y113:Y128)</f>
        <v>0</v>
      </c>
      <c r="Z129" s="192">
        <f t="shared" ref="Z129" si="292">SUM(Z113:Z128)</f>
        <v>12993.104422704646</v>
      </c>
      <c r="AA129" s="192">
        <f t="shared" ref="AA129" si="293">SUM(AA113:AA128)</f>
        <v>12993.104422704646</v>
      </c>
      <c r="AB129" s="192">
        <f t="shared" ref="AB129" si="294">SUM(AB113:AB128)</f>
        <v>0</v>
      </c>
      <c r="AC129" s="192">
        <f t="shared" ref="AC129" si="295">SUM(AC113:AC128)</f>
        <v>525.64323586543287</v>
      </c>
      <c r="AD129" s="192">
        <f t="shared" ref="AD129" si="296">SUM(AD113:AD128)</f>
        <v>525.64323586543287</v>
      </c>
      <c r="AE129" s="192">
        <f t="shared" ref="AE129" si="297">SUM(AE113:AE128)</f>
        <v>0</v>
      </c>
      <c r="AF129" s="192">
        <f t="shared" ref="AF129" si="298">SUM(AF113:AF128)</f>
        <v>2125.9128127136728</v>
      </c>
      <c r="AG129" s="192">
        <f t="shared" ref="AG129" si="299">SUM(AG113:AG128)</f>
        <v>2125.9128127136728</v>
      </c>
      <c r="AH129" s="192">
        <f t="shared" ref="AH129" si="300">SUM(AH113:AH128)</f>
        <v>0</v>
      </c>
      <c r="AI129" s="192">
        <f t="shared" ref="AI129" si="301">SUM(AI113:AI128)</f>
        <v>4854.0582721220917</v>
      </c>
      <c r="AJ129" s="192">
        <f t="shared" ref="AJ129" si="302">SUM(AJ113:AJ128)</f>
        <v>4854.0582721220917</v>
      </c>
      <c r="AK129" s="192">
        <f t="shared" ref="AK129" si="303">SUM(AK113:AK128)</f>
        <v>0</v>
      </c>
      <c r="AL129" s="192">
        <f t="shared" ref="AL129" si="304">SUM(AL113:AL128)</f>
        <v>10411.28615569576</v>
      </c>
      <c r="AM129" s="192">
        <f t="shared" ref="AM129" si="305">SUM(AM113:AM128)</f>
        <v>10411.28615569576</v>
      </c>
      <c r="AN129" s="192">
        <f t="shared" ref="AN129" si="306">SUM(AN113:AN128)</f>
        <v>0</v>
      </c>
      <c r="AO129" s="170"/>
      <c r="AP129" s="170"/>
      <c r="AQ129" s="172"/>
      <c r="AR129" s="170"/>
      <c r="AS129" s="170"/>
      <c r="AT129" s="170"/>
      <c r="AU129" s="170"/>
      <c r="AV129" s="170"/>
      <c r="AW129" s="170"/>
      <c r="AX129" s="170"/>
      <c r="AY129" s="170"/>
      <c r="AZ129" s="170"/>
      <c r="BA129" s="170"/>
      <c r="BB129" s="170"/>
      <c r="BC129" s="170"/>
      <c r="BD129" s="170"/>
    </row>
    <row r="130" spans="1:56" x14ac:dyDescent="0.2">
      <c r="A130" s="185" t="s">
        <v>40</v>
      </c>
      <c r="B130" s="163">
        <v>0.5</v>
      </c>
      <c r="C130" s="166" t="s">
        <v>170</v>
      </c>
      <c r="D130" s="166">
        <v>2</v>
      </c>
      <c r="E130" s="194"/>
      <c r="F130" s="187">
        <f>HLOOKUP('III Tool Overview'!$H$7,LookUpData_Pop!$B$1:$AV$269,LookUpData_Pop!BB128,FALSE)/5</f>
        <v>22.8</v>
      </c>
      <c r="G130" s="163"/>
      <c r="H130" s="190"/>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P130">
        <v>0.1</v>
      </c>
      <c r="AQ130">
        <v>1</v>
      </c>
    </row>
    <row r="131" spans="1:56" x14ac:dyDescent="0.2">
      <c r="A131" s="185" t="s">
        <v>41</v>
      </c>
      <c r="B131" s="163">
        <v>2.5</v>
      </c>
      <c r="C131" s="166" t="s">
        <v>170</v>
      </c>
      <c r="D131" s="166">
        <v>2</v>
      </c>
      <c r="E131" s="194"/>
      <c r="F131" s="187">
        <f>HLOOKUP('III Tool Overview'!$H$7,LookUpData_Pop!$B$1:$AV$269,LookUpData_Pop!BB129,FALSE)/5</f>
        <v>83</v>
      </c>
      <c r="G131" s="163"/>
      <c r="H131" s="190"/>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P131">
        <v>0.5</v>
      </c>
      <c r="AQ131">
        <v>4</v>
      </c>
    </row>
    <row r="132" spans="1:56" x14ac:dyDescent="0.2">
      <c r="A132" s="185" t="s">
        <v>42</v>
      </c>
      <c r="B132" s="163">
        <v>7.5</v>
      </c>
      <c r="C132" s="166" t="s">
        <v>170</v>
      </c>
      <c r="D132" s="166">
        <v>2</v>
      </c>
      <c r="E132" s="194"/>
      <c r="F132" s="187">
        <f>HLOOKUP('III Tool Overview'!$H$7,LookUpData_Pop!$B$1:$AV$269,LookUpData_Pop!BB130,FALSE)/5</f>
        <v>117</v>
      </c>
      <c r="G132" s="163"/>
      <c r="H132" s="190"/>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P132">
        <v>0.5</v>
      </c>
      <c r="AQ132">
        <v>5</v>
      </c>
    </row>
    <row r="133" spans="1:56" x14ac:dyDescent="0.2">
      <c r="A133" s="185" t="s">
        <v>43</v>
      </c>
      <c r="B133" s="163">
        <v>12.5</v>
      </c>
      <c r="C133" s="166" t="s">
        <v>170</v>
      </c>
      <c r="D133" s="166">
        <v>2</v>
      </c>
      <c r="E133" s="194"/>
      <c r="F133" s="187">
        <f>HLOOKUP('III Tool Overview'!$H$7,LookUpData_Pop!$B$1:$AV$269,LookUpData_Pop!BB131,FALSE)/5</f>
        <v>117.8</v>
      </c>
      <c r="G133" s="163"/>
      <c r="H133" s="190"/>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P133">
        <v>0.5</v>
      </c>
      <c r="AQ133">
        <v>5</v>
      </c>
    </row>
    <row r="134" spans="1:56" x14ac:dyDescent="0.2">
      <c r="A134" s="185" t="s">
        <v>44</v>
      </c>
      <c r="B134" s="163">
        <v>17.5</v>
      </c>
      <c r="C134" s="166" t="s">
        <v>170</v>
      </c>
      <c r="D134" s="166">
        <v>2</v>
      </c>
      <c r="E134" s="188">
        <f>HLOOKUP('III Tool Overview'!$H$7,Prevalence!$B$2:$AV$268,Prevalence!AW127,FALSE)</f>
        <v>0.23274725025832813</v>
      </c>
      <c r="F134" s="187">
        <f>HLOOKUP('III Tool Overview'!$H$7,LookUpData_Pop!$B$1:$AV$269,LookUpData_Pop!BB132,FALSE)/5</f>
        <v>136.6</v>
      </c>
      <c r="G134" s="176">
        <f>'III Tool Overview'!$H$10/110</f>
        <v>0</v>
      </c>
      <c r="H134" s="254">
        <f>IF('III Tool Overview'!$H$11="Even distribution",Targeting!C132,IF('III Tool Overview'!$H$11="Targeting to Q1",Targeting!D132,IF('III Tool Overview'!$H$11="Targeting to Q1 &amp; Q2",Targeting!E132,IF('III Tool Overview'!$H$11="Proportionate to need",Targeting!F132))))</f>
        <v>0</v>
      </c>
      <c r="I134" s="182">
        <f t="shared" ref="I134:I144" si="307">new_ci(2,B134,C134,D134,$C$1,G134,1,F134,E134*F134)</f>
        <v>3.8178039033251121E-2</v>
      </c>
      <c r="J134" s="189">
        <f t="shared" ref="J134:J144" si="308">new_ci(2,B134,C134,D134,$C$1,G134+H134,1,F134,E134*F134)</f>
        <v>3.8178039033251121E-2</v>
      </c>
      <c r="K134" s="189">
        <f t="shared" ref="K134:K144" si="309">new_ci(5,B134,C134,D134,$C$1,G134,1,F134,E134*F134)</f>
        <v>0.16950108128317348</v>
      </c>
      <c r="L134" s="189">
        <f t="shared" ref="L134:L144" si="310">new_ci(5,B134,C134,D134,$C$1,G134+H134,1,F134,E134*F134)</f>
        <v>0.16950108128317348</v>
      </c>
      <c r="M134" s="189">
        <f t="shared" ref="M134:M144" si="311">new_ci(10,B134,C134,D134,$C$1,G134,1,F134,E134*F134)</f>
        <v>0.45715571306062397</v>
      </c>
      <c r="N134" s="189">
        <f t="shared" ref="N134:N144" si="312">new_ci(10,B134,C134,D134,$C$1,G134+H134,1,F134,E134*F134)</f>
        <v>0.45715571306062397</v>
      </c>
      <c r="O134" s="189">
        <f t="shared" ref="O134:O144" si="313">new_ci(20,B134,C134,D134,$C$1,G134,1,F134,E134*F134)</f>
        <v>1.424097629427385</v>
      </c>
      <c r="P134" s="189">
        <f t="shared" ref="P134:P144" si="314">new_ci(20,B134,C134,D134,$C$1,G134+H134,1,F134,E134*F134)</f>
        <v>1.424097629427385</v>
      </c>
      <c r="Q134" s="190">
        <f t="shared" ref="Q134:Q144" si="315">new_yll(2,B134,C134,D134,$C$1,G134,1,F134,E134*F134)</f>
        <v>3.0924211616933408</v>
      </c>
      <c r="R134" s="190">
        <f t="shared" ref="R134:R144" si="316">new_yll(2,B134,C134,D134,$C$1,G134+H134,1,F134,E134*F134)</f>
        <v>3.0924211616933408</v>
      </c>
      <c r="S134" s="190">
        <f t="shared" ref="S134:S144" si="317">Q134-R134</f>
        <v>0</v>
      </c>
      <c r="T134" s="190">
        <f t="shared" ref="T134:T144" si="318">new_yll(5,B134,C134,D134,$C$1,G134,1,F134,E134*F134)</f>
        <v>13.461026465998867</v>
      </c>
      <c r="U134" s="190">
        <f t="shared" ref="U134:U144" si="319">new_yll(5,B134,C134,D134,$C$1,G134+H134,1,F134,E134*F134)</f>
        <v>13.461026465998867</v>
      </c>
      <c r="V134" s="190">
        <f>T134-U134</f>
        <v>0</v>
      </c>
      <c r="W134" s="190">
        <f t="shared" ref="W134:W144" si="320">new_yll(10,B134,C134,D134,$C$1,G134,1,F134,E134*F134)</f>
        <v>34.99636047422284</v>
      </c>
      <c r="X134" s="190">
        <f t="shared" ref="X134:X144" si="321">new_yll(10,B134,C134,D134,$C$1,G134+H134,1,F134,E134*F134)</f>
        <v>34.99636047422284</v>
      </c>
      <c r="Y134" s="190">
        <f>W134-X134</f>
        <v>0</v>
      </c>
      <c r="Z134" s="190">
        <f t="shared" ref="Z134:Z144" si="322">new_yll(20,B134,C134,D134,$C$1,G134,1,F134,E134*F134)</f>
        <v>99.732792545346783</v>
      </c>
      <c r="AA134" s="190">
        <f t="shared" ref="AA134:AA144" si="323">new_yll(20,B134,C134,D134,$C$1,G134+H134,1,F134,E134*F134)</f>
        <v>99.732792545346783</v>
      </c>
      <c r="AB134" s="190">
        <f>Z134-AA134</f>
        <v>0</v>
      </c>
      <c r="AC134" s="190">
        <f>hosp_count(2,B134,C134,D134,$C$1,G134,1,F134,E134*F134)</f>
        <v>15.936643511970468</v>
      </c>
      <c r="AD134" s="190">
        <f>hosp_count(2,B134,C134,D134,$C$1,G134+H134,1,F134,E134*F134)</f>
        <v>15.936643511970468</v>
      </c>
      <c r="AE134" s="189">
        <f>AC134-AD134</f>
        <v>0</v>
      </c>
      <c r="AF134" s="190">
        <f>hosp_count(5,B134,C134,D134,$C$1,G134,1,F134,E134*F134)</f>
        <v>66.309023849461383</v>
      </c>
      <c r="AG134" s="190">
        <f>hosp_count(5,B134,C134,D134,$C$1,G134+H134,1,F134,E134*F134)</f>
        <v>66.309023849461383</v>
      </c>
      <c r="AH134" s="189">
        <f>AF134-AG134</f>
        <v>0</v>
      </c>
      <c r="AI134" s="190">
        <f>hosp_count(10,B134,C134,D134,$C$1,G134,1,F134,E134*F134)</f>
        <v>159.47756789907112</v>
      </c>
      <c r="AJ134" s="190">
        <f>hosp_count(10,B134,C134,D134,$C$1,G134+H134,1,F134,E134*F134)</f>
        <v>159.47756789907112</v>
      </c>
      <c r="AK134" s="189">
        <f>AI134-AJ134</f>
        <v>0</v>
      </c>
      <c r="AL134" s="190">
        <f>hosp_count(20,B134,C134,D134,$C$1,G134,1,F134,E134*F134)</f>
        <v>385.94152255883893</v>
      </c>
      <c r="AM134" s="190">
        <f>hosp_count(20,B134,C134,D134,$C$1,G134+H134,1,F134,E134*F134)</f>
        <v>385.94152255883893</v>
      </c>
      <c r="AN134" s="189">
        <f>AL134-AM134</f>
        <v>0</v>
      </c>
      <c r="AP134">
        <v>0.5</v>
      </c>
      <c r="AQ134">
        <v>5</v>
      </c>
    </row>
    <row r="135" spans="1:56" x14ac:dyDescent="0.2">
      <c r="A135" s="185" t="s">
        <v>45</v>
      </c>
      <c r="B135" s="163">
        <v>22.5</v>
      </c>
      <c r="C135" s="166" t="s">
        <v>170</v>
      </c>
      <c r="D135" s="166">
        <v>2</v>
      </c>
      <c r="E135" s="188">
        <f>HLOOKUP('III Tool Overview'!$H$7,Prevalence!$B$2:$AV$268,Prevalence!AW128,FALSE)</f>
        <v>0.23274725025832813</v>
      </c>
      <c r="F135" s="187">
        <f>HLOOKUP('III Tool Overview'!$H$7,LookUpData_Pop!$B$1:$AV$269,LookUpData_Pop!BB133,FALSE)/5</f>
        <v>98.2</v>
      </c>
      <c r="G135" s="176">
        <f>'III Tool Overview'!$H$10/110</f>
        <v>0</v>
      </c>
      <c r="H135" s="254">
        <f>IF('III Tool Overview'!$H$11="Even distribution",Targeting!C133,IF('III Tool Overview'!$H$11="Targeting to Q1",Targeting!D133,IF('III Tool Overview'!$H$11="Targeting to Q1 &amp; Q2",Targeting!E133,IF('III Tool Overview'!$H$11="Proportionate to need",Targeting!F133))))</f>
        <v>0</v>
      </c>
      <c r="I135" s="182">
        <f t="shared" si="307"/>
        <v>3.8086698604981553E-2</v>
      </c>
      <c r="J135" s="189">
        <f t="shared" si="308"/>
        <v>3.8086698604981553E-2</v>
      </c>
      <c r="K135" s="189">
        <f t="shared" si="309"/>
        <v>0.16906370583453484</v>
      </c>
      <c r="L135" s="189">
        <f t="shared" si="310"/>
        <v>0.16906370583453484</v>
      </c>
      <c r="M135" s="189">
        <f t="shared" si="311"/>
        <v>0.4557878273128993</v>
      </c>
      <c r="N135" s="189">
        <f t="shared" si="312"/>
        <v>0.4557878273128993</v>
      </c>
      <c r="O135" s="189">
        <f t="shared" si="313"/>
        <v>1.4178616090795688</v>
      </c>
      <c r="P135" s="189">
        <f t="shared" si="314"/>
        <v>1.4178616090795688</v>
      </c>
      <c r="Q135" s="190">
        <f t="shared" si="315"/>
        <v>2.9326757925835798</v>
      </c>
      <c r="R135" s="190">
        <f t="shared" si="316"/>
        <v>2.9326757925835798</v>
      </c>
      <c r="S135" s="190">
        <f t="shared" si="317"/>
        <v>0</v>
      </c>
      <c r="T135" s="190">
        <f t="shared" si="318"/>
        <v>12.750062834123266</v>
      </c>
      <c r="U135" s="190">
        <f t="shared" si="319"/>
        <v>12.750062834123266</v>
      </c>
      <c r="V135" s="190">
        <f t="shared" ref="V135:V144" si="324">T135-U135</f>
        <v>0</v>
      </c>
      <c r="W135" s="190">
        <f t="shared" si="320"/>
        <v>33.068931872840288</v>
      </c>
      <c r="X135" s="190">
        <f t="shared" si="321"/>
        <v>33.068931872840288</v>
      </c>
      <c r="Y135" s="190">
        <f t="shared" ref="Y135:Y144" si="325">W135-X135</f>
        <v>0</v>
      </c>
      <c r="Z135" s="190">
        <f t="shared" si="322"/>
        <v>93.633330134560666</v>
      </c>
      <c r="AA135" s="190">
        <f t="shared" si="323"/>
        <v>93.633330134560666</v>
      </c>
      <c r="AB135" s="190">
        <f t="shared" ref="AB135:AB144" si="326">Z135-AA135</f>
        <v>0</v>
      </c>
      <c r="AC135" s="190">
        <f t="shared" ref="AC135:AC144" si="327">hosp_count(2,B135,C135,D135,$C$1,G135,1,F135,E135*F135)</f>
        <v>12.643631874104043</v>
      </c>
      <c r="AD135" s="190">
        <f t="shared" ref="AD135:AD144" si="328">hosp_count(2,B135,C135,D135,$C$1,G135+H135,1,F135,E135*F135)</f>
        <v>12.643631874104043</v>
      </c>
      <c r="AE135" s="189">
        <f t="shared" ref="AE135:AE144" si="329">AC135-AD135</f>
        <v>0</v>
      </c>
      <c r="AF135" s="190">
        <f t="shared" ref="AF135:AF144" si="330">hosp_count(5,B135,C135,D135,$C$1,G135,1,F135,E135*F135)</f>
        <v>52.598297812486408</v>
      </c>
      <c r="AG135" s="190">
        <f t="shared" ref="AG135:AG144" si="331">hosp_count(5,B135,C135,D135,$C$1,G135+H135,1,F135,E135*F135)</f>
        <v>52.598297812486408</v>
      </c>
      <c r="AH135" s="189">
        <f t="shared" ref="AH135:AH144" si="332">AF135-AG135</f>
        <v>0</v>
      </c>
      <c r="AI135" s="190">
        <f t="shared" ref="AI135:AI144" si="333">hosp_count(10,B135,C135,D135,$C$1,G135,1,F135,E135*F135)</f>
        <v>126.45632100011541</v>
      </c>
      <c r="AJ135" s="190">
        <f t="shared" ref="AJ135:AJ144" si="334">hosp_count(10,B135,C135,D135,$C$1,G135+H135,1,F135,E135*F135)</f>
        <v>126.45632100011541</v>
      </c>
      <c r="AK135" s="189">
        <f t="shared" ref="AK135:AK144" si="335">AI135-AJ135</f>
        <v>0</v>
      </c>
      <c r="AL135" s="190">
        <f t="shared" ref="AL135:AL144" si="336">hosp_count(20,B135,C135,D135,$C$1,G135,1,F135,E135*F135)</f>
        <v>305.68500582672931</v>
      </c>
      <c r="AM135" s="190">
        <f t="shared" ref="AM135:AM144" si="337">hosp_count(20,B135,C135,D135,$C$1,G135+H135,1,F135,E135*F135)</f>
        <v>305.68500582672931</v>
      </c>
      <c r="AN135" s="189">
        <f t="shared" ref="AN135:AN144" si="338">AL135-AM135</f>
        <v>0</v>
      </c>
      <c r="AP135">
        <v>0.5</v>
      </c>
      <c r="AQ135">
        <v>5</v>
      </c>
    </row>
    <row r="136" spans="1:56" x14ac:dyDescent="0.2">
      <c r="A136" s="185" t="s">
        <v>46</v>
      </c>
      <c r="B136" s="163">
        <v>27.5</v>
      </c>
      <c r="C136" s="166" t="s">
        <v>170</v>
      </c>
      <c r="D136" s="166">
        <v>2</v>
      </c>
      <c r="E136" s="188">
        <f>HLOOKUP('III Tool Overview'!$H$7,Prevalence!$B$2:$AV$268,Prevalence!AW129,FALSE)</f>
        <v>0.18371053345124405</v>
      </c>
      <c r="F136" s="187">
        <f>HLOOKUP('III Tool Overview'!$H$7,LookUpData_Pop!$B$1:$AV$269,LookUpData_Pop!BB134,FALSE)/5</f>
        <v>111</v>
      </c>
      <c r="G136" s="176">
        <f>'III Tool Overview'!$H$10/110</f>
        <v>0</v>
      </c>
      <c r="H136" s="254">
        <f>IF('III Tool Overview'!$H$11="Even distribution",Targeting!C134,IF('III Tool Overview'!$H$11="Targeting to Q1",Targeting!D134,IF('III Tool Overview'!$H$11="Targeting to Q1 &amp; Q2",Targeting!E134,IF('III Tool Overview'!$H$11="Proportionate to need",Targeting!F134))))</f>
        <v>0</v>
      </c>
      <c r="I136" s="182">
        <f t="shared" si="307"/>
        <v>7.0374458590953037E-2</v>
      </c>
      <c r="J136" s="189">
        <f t="shared" si="308"/>
        <v>7.0374458590953037E-2</v>
      </c>
      <c r="K136" s="189">
        <f t="shared" si="309"/>
        <v>0.31225329725758744</v>
      </c>
      <c r="L136" s="189">
        <f t="shared" si="310"/>
        <v>0.31225329725758744</v>
      </c>
      <c r="M136" s="189">
        <f t="shared" si="311"/>
        <v>0.84103431015249996</v>
      </c>
      <c r="N136" s="189">
        <f t="shared" si="312"/>
        <v>0.84103431015249996</v>
      </c>
      <c r="O136" s="189">
        <f t="shared" si="313"/>
        <v>2.6080678500555794</v>
      </c>
      <c r="P136" s="189">
        <f t="shared" si="314"/>
        <v>2.6080678500555794</v>
      </c>
      <c r="Q136" s="190">
        <f t="shared" si="315"/>
        <v>4.9965865599576658</v>
      </c>
      <c r="R136" s="190">
        <f t="shared" si="316"/>
        <v>4.9965865599576658</v>
      </c>
      <c r="S136" s="190">
        <f t="shared" si="317"/>
        <v>0</v>
      </c>
      <c r="T136" s="190">
        <f t="shared" si="318"/>
        <v>21.675397721284824</v>
      </c>
      <c r="U136" s="190">
        <f t="shared" si="319"/>
        <v>21.675397721284824</v>
      </c>
      <c r="V136" s="190">
        <f t="shared" si="324"/>
        <v>0</v>
      </c>
      <c r="W136" s="190">
        <f t="shared" si="320"/>
        <v>55.97547486147154</v>
      </c>
      <c r="X136" s="190">
        <f t="shared" si="321"/>
        <v>55.97547486147154</v>
      </c>
      <c r="Y136" s="190">
        <f t="shared" si="325"/>
        <v>0</v>
      </c>
      <c r="Z136" s="190">
        <f t="shared" si="322"/>
        <v>156.62050681439388</v>
      </c>
      <c r="AA136" s="190">
        <f t="shared" si="323"/>
        <v>156.62050681439388</v>
      </c>
      <c r="AB136" s="190">
        <f t="shared" si="326"/>
        <v>0</v>
      </c>
      <c r="AC136" s="190">
        <f t="shared" si="327"/>
        <v>16.569317806450979</v>
      </c>
      <c r="AD136" s="190">
        <f t="shared" si="328"/>
        <v>16.569317806450979</v>
      </c>
      <c r="AE136" s="189">
        <f t="shared" si="329"/>
        <v>0</v>
      </c>
      <c r="AF136" s="190">
        <f t="shared" si="330"/>
        <v>68.902072105408536</v>
      </c>
      <c r="AG136" s="190">
        <f t="shared" si="331"/>
        <v>68.902072105408536</v>
      </c>
      <c r="AH136" s="189">
        <f t="shared" si="332"/>
        <v>0</v>
      </c>
      <c r="AI136" s="190">
        <f t="shared" si="333"/>
        <v>165.51703146928676</v>
      </c>
      <c r="AJ136" s="190">
        <f t="shared" si="334"/>
        <v>165.51703146928676</v>
      </c>
      <c r="AK136" s="189">
        <f t="shared" si="335"/>
        <v>0</v>
      </c>
      <c r="AL136" s="190">
        <f t="shared" si="336"/>
        <v>399.08978718992483</v>
      </c>
      <c r="AM136" s="190">
        <f t="shared" si="337"/>
        <v>399.08978718992483</v>
      </c>
      <c r="AN136" s="189">
        <f t="shared" si="338"/>
        <v>0</v>
      </c>
      <c r="AP136">
        <v>0.5</v>
      </c>
      <c r="AQ136">
        <v>5</v>
      </c>
    </row>
    <row r="137" spans="1:56" x14ac:dyDescent="0.2">
      <c r="A137" s="185" t="s">
        <v>47</v>
      </c>
      <c r="B137" s="163">
        <v>32.5</v>
      </c>
      <c r="C137" s="166" t="s">
        <v>170</v>
      </c>
      <c r="D137" s="166">
        <v>2</v>
      </c>
      <c r="E137" s="188">
        <f>HLOOKUP('III Tool Overview'!$H$7,Prevalence!$B$2:$AV$268,Prevalence!AW130,FALSE)</f>
        <v>0.18371053345124405</v>
      </c>
      <c r="F137" s="187">
        <f>HLOOKUP('III Tool Overview'!$H$7,LookUpData_Pop!$B$1:$AV$269,LookUpData_Pop!BB135,FALSE)/5</f>
        <v>116.6</v>
      </c>
      <c r="G137" s="176">
        <f>'III Tool Overview'!$H$10/110</f>
        <v>0</v>
      </c>
      <c r="H137" s="254">
        <f>IF('III Tool Overview'!$H$11="Even distribution",Targeting!C135,IF('III Tool Overview'!$H$11="Targeting to Q1",Targeting!D135,IF('III Tool Overview'!$H$11="Targeting to Q1 &amp; Q2",Targeting!E135,IF('III Tool Overview'!$H$11="Proportionate to need",Targeting!F135))))</f>
        <v>0</v>
      </c>
      <c r="I137" s="182">
        <f t="shared" si="307"/>
        <v>0.10257924191418168</v>
      </c>
      <c r="J137" s="189">
        <f t="shared" si="308"/>
        <v>0.10257924191418168</v>
      </c>
      <c r="K137" s="189">
        <f t="shared" si="309"/>
        <v>0.45495267080923035</v>
      </c>
      <c r="L137" s="189">
        <f t="shared" si="310"/>
        <v>0.45495267080923035</v>
      </c>
      <c r="M137" s="189">
        <f t="shared" si="311"/>
        <v>1.2242415625523431</v>
      </c>
      <c r="N137" s="189">
        <f t="shared" si="312"/>
        <v>1.2242415625523431</v>
      </c>
      <c r="O137" s="189">
        <f t="shared" si="313"/>
        <v>3.7844946286709504</v>
      </c>
      <c r="P137" s="189">
        <f t="shared" si="314"/>
        <v>3.7844946286709504</v>
      </c>
      <c r="Q137" s="190">
        <f t="shared" si="315"/>
        <v>6.8728092082501719</v>
      </c>
      <c r="R137" s="190">
        <f t="shared" si="316"/>
        <v>6.8728092082501719</v>
      </c>
      <c r="S137" s="190">
        <f t="shared" si="317"/>
        <v>0</v>
      </c>
      <c r="T137" s="190">
        <f t="shared" si="318"/>
        <v>29.761373347928583</v>
      </c>
      <c r="U137" s="190">
        <f t="shared" si="319"/>
        <v>29.761373347928583</v>
      </c>
      <c r="V137" s="190">
        <f t="shared" si="324"/>
        <v>0</v>
      </c>
      <c r="W137" s="190">
        <f t="shared" si="320"/>
        <v>76.585729118204412</v>
      </c>
      <c r="X137" s="190">
        <f t="shared" si="321"/>
        <v>76.585729118204412</v>
      </c>
      <c r="Y137" s="190">
        <f t="shared" si="325"/>
        <v>0</v>
      </c>
      <c r="Z137" s="190">
        <f t="shared" si="322"/>
        <v>212.18235019361509</v>
      </c>
      <c r="AA137" s="190">
        <f t="shared" si="323"/>
        <v>212.18235019361509</v>
      </c>
      <c r="AB137" s="190">
        <f t="shared" si="326"/>
        <v>0</v>
      </c>
      <c r="AC137" s="190">
        <f t="shared" si="327"/>
        <v>19.208541747396367</v>
      </c>
      <c r="AD137" s="190">
        <f t="shared" si="328"/>
        <v>19.208541747396367</v>
      </c>
      <c r="AE137" s="189">
        <f t="shared" si="329"/>
        <v>0</v>
      </c>
      <c r="AF137" s="190">
        <f t="shared" si="330"/>
        <v>79.845410747542047</v>
      </c>
      <c r="AG137" s="190">
        <f t="shared" si="331"/>
        <v>79.845410747542047</v>
      </c>
      <c r="AH137" s="189">
        <f t="shared" si="332"/>
        <v>0</v>
      </c>
      <c r="AI137" s="190">
        <f t="shared" si="333"/>
        <v>191.64712583428224</v>
      </c>
      <c r="AJ137" s="190">
        <f t="shared" si="334"/>
        <v>191.64712583428224</v>
      </c>
      <c r="AK137" s="189">
        <f t="shared" si="335"/>
        <v>0</v>
      </c>
      <c r="AL137" s="190">
        <f t="shared" si="336"/>
        <v>460.92221981309524</v>
      </c>
      <c r="AM137" s="190">
        <f t="shared" si="337"/>
        <v>460.92221981309524</v>
      </c>
      <c r="AN137" s="189">
        <f t="shared" si="338"/>
        <v>0</v>
      </c>
      <c r="AP137">
        <v>0.5</v>
      </c>
      <c r="AQ137">
        <v>5</v>
      </c>
    </row>
    <row r="138" spans="1:56" x14ac:dyDescent="0.2">
      <c r="A138" s="185" t="s">
        <v>48</v>
      </c>
      <c r="B138" s="163">
        <v>37.5</v>
      </c>
      <c r="C138" s="166" t="s">
        <v>170</v>
      </c>
      <c r="D138" s="166">
        <v>2</v>
      </c>
      <c r="E138" s="188">
        <f>HLOOKUP('III Tool Overview'!$H$7,Prevalence!$B$2:$AV$268,Prevalence!AW131,FALSE)</f>
        <v>0.14408076588848726</v>
      </c>
      <c r="F138" s="187">
        <f>HLOOKUP('III Tool Overview'!$H$7,LookUpData_Pop!$B$1:$AV$269,LookUpData_Pop!BB136,FALSE)/5</f>
        <v>145.4</v>
      </c>
      <c r="G138" s="176">
        <f>'III Tool Overview'!$H$10/110</f>
        <v>0</v>
      </c>
      <c r="H138" s="254">
        <f>IF('III Tool Overview'!$H$11="Even distribution",Targeting!C136,IF('III Tool Overview'!$H$11="Targeting to Q1",Targeting!D136,IF('III Tool Overview'!$H$11="Targeting to Q1 &amp; Q2",Targeting!E136,IF('III Tool Overview'!$H$11="Proportionate to need",Targeting!F136))))</f>
        <v>0</v>
      </c>
      <c r="I138" s="182">
        <f t="shared" si="307"/>
        <v>0.20906793921211783</v>
      </c>
      <c r="J138" s="189">
        <f t="shared" si="308"/>
        <v>0.20906793921211783</v>
      </c>
      <c r="K138" s="189">
        <f t="shared" si="309"/>
        <v>0.92634938994238869</v>
      </c>
      <c r="L138" s="189">
        <f t="shared" si="310"/>
        <v>0.92634938994238869</v>
      </c>
      <c r="M138" s="189">
        <f t="shared" si="311"/>
        <v>2.487469476745086</v>
      </c>
      <c r="N138" s="189">
        <f t="shared" si="312"/>
        <v>2.487469476745086</v>
      </c>
      <c r="O138" s="189">
        <f t="shared" si="313"/>
        <v>7.6351754017107956</v>
      </c>
      <c r="P138" s="189">
        <f t="shared" si="314"/>
        <v>7.6351754017107956</v>
      </c>
      <c r="Q138" s="190">
        <f t="shared" si="315"/>
        <v>12.753144291939188</v>
      </c>
      <c r="R138" s="190">
        <f t="shared" si="316"/>
        <v>12.753144291939188</v>
      </c>
      <c r="S138" s="190">
        <f t="shared" si="317"/>
        <v>0</v>
      </c>
      <c r="T138" s="190">
        <f t="shared" si="318"/>
        <v>55.041081185556514</v>
      </c>
      <c r="U138" s="190">
        <f t="shared" si="319"/>
        <v>55.041081185556514</v>
      </c>
      <c r="V138" s="190">
        <f t="shared" si="324"/>
        <v>0</v>
      </c>
      <c r="W138" s="190">
        <f t="shared" si="320"/>
        <v>140.69779287978602</v>
      </c>
      <c r="X138" s="190">
        <f t="shared" si="321"/>
        <v>140.69779287978602</v>
      </c>
      <c r="Y138" s="190">
        <f t="shared" si="325"/>
        <v>0</v>
      </c>
      <c r="Z138" s="190">
        <f t="shared" si="322"/>
        <v>382.50525223018047</v>
      </c>
      <c r="AA138" s="190">
        <f t="shared" si="323"/>
        <v>382.50525223018047</v>
      </c>
      <c r="AB138" s="190">
        <f t="shared" si="326"/>
        <v>0</v>
      </c>
      <c r="AC138" s="190">
        <f t="shared" si="327"/>
        <v>27.770362334851605</v>
      </c>
      <c r="AD138" s="190">
        <f t="shared" si="328"/>
        <v>27.770362334851605</v>
      </c>
      <c r="AE138" s="189">
        <f t="shared" si="329"/>
        <v>0</v>
      </c>
      <c r="AF138" s="190">
        <f t="shared" si="330"/>
        <v>115.33119312876143</v>
      </c>
      <c r="AG138" s="190">
        <f t="shared" si="331"/>
        <v>115.33119312876143</v>
      </c>
      <c r="AH138" s="189">
        <f t="shared" si="332"/>
        <v>0</v>
      </c>
      <c r="AI138" s="190">
        <f t="shared" si="333"/>
        <v>276.30432158253285</v>
      </c>
      <c r="AJ138" s="190">
        <f t="shared" si="334"/>
        <v>276.30432158253285</v>
      </c>
      <c r="AK138" s="189">
        <f t="shared" si="335"/>
        <v>0</v>
      </c>
      <c r="AL138" s="190">
        <f t="shared" si="336"/>
        <v>660.72535806368819</v>
      </c>
      <c r="AM138" s="190">
        <f t="shared" si="337"/>
        <v>660.72535806368819</v>
      </c>
      <c r="AN138" s="189">
        <f t="shared" si="338"/>
        <v>0</v>
      </c>
      <c r="AP138">
        <v>0.5</v>
      </c>
      <c r="AQ138">
        <v>5</v>
      </c>
    </row>
    <row r="139" spans="1:56" x14ac:dyDescent="0.2">
      <c r="A139" s="185" t="s">
        <v>49</v>
      </c>
      <c r="B139" s="163">
        <v>42.5</v>
      </c>
      <c r="C139" s="166" t="s">
        <v>170</v>
      </c>
      <c r="D139" s="166">
        <v>2</v>
      </c>
      <c r="E139" s="188">
        <f>HLOOKUP('III Tool Overview'!$H$7,Prevalence!$B$2:$AV$268,Prevalence!AW132,FALSE)</f>
        <v>0.14408076588848726</v>
      </c>
      <c r="F139" s="187">
        <f>HLOOKUP('III Tool Overview'!$H$7,LookUpData_Pop!$B$1:$AV$269,LookUpData_Pop!BB137,FALSE)/5</f>
        <v>144.80000000000001</v>
      </c>
      <c r="G139" s="176">
        <f>'III Tool Overview'!$H$10/110</f>
        <v>0</v>
      </c>
      <c r="H139" s="254">
        <f>IF('III Tool Overview'!$H$11="Even distribution",Targeting!C137,IF('III Tool Overview'!$H$11="Targeting to Q1",Targeting!D137,IF('III Tool Overview'!$H$11="Targeting to Q1 &amp; Q2",Targeting!E137,IF('III Tool Overview'!$H$11="Proportionate to need",Targeting!F137))))</f>
        <v>0</v>
      </c>
      <c r="I139" s="182">
        <f t="shared" si="307"/>
        <v>0.28886323901399547</v>
      </c>
      <c r="J139" s="189">
        <f t="shared" si="308"/>
        <v>0.28886323901399547</v>
      </c>
      <c r="K139" s="189">
        <f t="shared" si="309"/>
        <v>1.278675248531993</v>
      </c>
      <c r="L139" s="189">
        <f t="shared" si="310"/>
        <v>1.278675248531993</v>
      </c>
      <c r="M139" s="189">
        <f t="shared" si="311"/>
        <v>3.4263058071005683</v>
      </c>
      <c r="N139" s="189">
        <f t="shared" si="312"/>
        <v>3.4263058071005683</v>
      </c>
      <c r="O139" s="189">
        <f t="shared" si="313"/>
        <v>10.442893644289008</v>
      </c>
      <c r="P139" s="189">
        <f t="shared" si="314"/>
        <v>10.442893644289008</v>
      </c>
      <c r="Q139" s="190">
        <f t="shared" si="315"/>
        <v>16.465204623797742</v>
      </c>
      <c r="R139" s="190">
        <f t="shared" si="316"/>
        <v>16.465204623797742</v>
      </c>
      <c r="S139" s="190">
        <f t="shared" si="317"/>
        <v>0</v>
      </c>
      <c r="T139" s="190">
        <f t="shared" si="318"/>
        <v>70.86158864505154</v>
      </c>
      <c r="U139" s="190">
        <f t="shared" si="319"/>
        <v>70.86158864505154</v>
      </c>
      <c r="V139" s="190">
        <f t="shared" si="324"/>
        <v>0</v>
      </c>
      <c r="W139" s="190">
        <f t="shared" si="320"/>
        <v>180.11250576730833</v>
      </c>
      <c r="X139" s="190">
        <f t="shared" si="321"/>
        <v>180.11250576730833</v>
      </c>
      <c r="Y139" s="190">
        <f t="shared" si="325"/>
        <v>0</v>
      </c>
      <c r="Z139" s="190">
        <f t="shared" si="322"/>
        <v>481.72384340629344</v>
      </c>
      <c r="AA139" s="190">
        <f t="shared" si="323"/>
        <v>481.72384340629344</v>
      </c>
      <c r="AB139" s="190">
        <f t="shared" si="326"/>
        <v>0</v>
      </c>
      <c r="AC139" s="190">
        <f t="shared" si="327"/>
        <v>30.52108004144322</v>
      </c>
      <c r="AD139" s="190">
        <f t="shared" si="328"/>
        <v>30.52108004144322</v>
      </c>
      <c r="AE139" s="189">
        <f t="shared" si="329"/>
        <v>0</v>
      </c>
      <c r="AF139" s="190">
        <f t="shared" si="330"/>
        <v>126.64125969563291</v>
      </c>
      <c r="AG139" s="190">
        <f t="shared" si="331"/>
        <v>126.64125969563291</v>
      </c>
      <c r="AH139" s="189">
        <f t="shared" si="332"/>
        <v>0</v>
      </c>
      <c r="AI139" s="190">
        <f t="shared" si="333"/>
        <v>302.83525875978302</v>
      </c>
      <c r="AJ139" s="190">
        <f t="shared" si="334"/>
        <v>302.83525875978302</v>
      </c>
      <c r="AK139" s="189">
        <f t="shared" si="335"/>
        <v>0</v>
      </c>
      <c r="AL139" s="190">
        <f t="shared" si="336"/>
        <v>720.05009948999646</v>
      </c>
      <c r="AM139" s="190">
        <f t="shared" si="337"/>
        <v>720.05009948999646</v>
      </c>
      <c r="AN139" s="189">
        <f t="shared" si="338"/>
        <v>0</v>
      </c>
      <c r="AP139">
        <v>0.5</v>
      </c>
      <c r="AQ139">
        <v>5</v>
      </c>
    </row>
    <row r="140" spans="1:56" x14ac:dyDescent="0.2">
      <c r="A140" s="185" t="s">
        <v>50</v>
      </c>
      <c r="B140" s="163">
        <v>47.5</v>
      </c>
      <c r="C140" s="166" t="s">
        <v>170</v>
      </c>
      <c r="D140" s="166">
        <v>2</v>
      </c>
      <c r="E140" s="188">
        <f>HLOOKUP('III Tool Overview'!$H$7,Prevalence!$B$2:$AV$268,Prevalence!AW133,FALSE)</f>
        <v>0.12899991486114609</v>
      </c>
      <c r="F140" s="187">
        <f>HLOOKUP('III Tool Overview'!$H$7,LookUpData_Pop!$B$1:$AV$269,LookUpData_Pop!BB138,FALSE)/5</f>
        <v>157.6</v>
      </c>
      <c r="G140" s="176">
        <f>'III Tool Overview'!$H$10/110</f>
        <v>0</v>
      </c>
      <c r="H140" s="254">
        <f>IF('III Tool Overview'!$H$11="Even distribution",Targeting!C138,IF('III Tool Overview'!$H$11="Targeting to Q1",Targeting!D138,IF('III Tool Overview'!$H$11="Targeting to Q1 &amp; Q2",Targeting!E138,IF('III Tool Overview'!$H$11="Proportionate to need",Targeting!F138))))</f>
        <v>0</v>
      </c>
      <c r="I140" s="182">
        <f t="shared" si="307"/>
        <v>0.5136736837899275</v>
      </c>
      <c r="J140" s="189">
        <f t="shared" si="308"/>
        <v>0.5136736837899275</v>
      </c>
      <c r="K140" s="189">
        <f t="shared" si="309"/>
        <v>2.2688459070672402</v>
      </c>
      <c r="L140" s="189">
        <f t="shared" si="310"/>
        <v>2.2688459070672402</v>
      </c>
      <c r="M140" s="189">
        <f t="shared" si="311"/>
        <v>6.0505727933090068</v>
      </c>
      <c r="N140" s="189">
        <f t="shared" si="312"/>
        <v>6.0505727933090068</v>
      </c>
      <c r="O140" s="189">
        <f t="shared" si="313"/>
        <v>18.150616130660428</v>
      </c>
      <c r="P140" s="189">
        <f t="shared" si="314"/>
        <v>18.150616130660428</v>
      </c>
      <c r="Q140" s="190">
        <f t="shared" si="315"/>
        <v>26.197357873286304</v>
      </c>
      <c r="R140" s="190">
        <f t="shared" si="316"/>
        <v>26.197357873286304</v>
      </c>
      <c r="S140" s="190">
        <f t="shared" si="317"/>
        <v>0</v>
      </c>
      <c r="T140" s="190">
        <f t="shared" si="318"/>
        <v>112.1257651309533</v>
      </c>
      <c r="U140" s="190">
        <f t="shared" si="319"/>
        <v>112.1257651309533</v>
      </c>
      <c r="V140" s="190">
        <f t="shared" si="324"/>
        <v>0</v>
      </c>
      <c r="W140" s="190">
        <f t="shared" si="320"/>
        <v>281.82801924187834</v>
      </c>
      <c r="X140" s="190">
        <f t="shared" si="321"/>
        <v>281.82801924187834</v>
      </c>
      <c r="Y140" s="190">
        <f t="shared" si="325"/>
        <v>0</v>
      </c>
      <c r="Z140" s="190">
        <f t="shared" si="322"/>
        <v>729.67336604084551</v>
      </c>
      <c r="AA140" s="190">
        <f t="shared" si="323"/>
        <v>729.67336604084551</v>
      </c>
      <c r="AB140" s="190">
        <f t="shared" si="326"/>
        <v>0</v>
      </c>
      <c r="AC140" s="190">
        <f t="shared" si="327"/>
        <v>38.513132469330792</v>
      </c>
      <c r="AD140" s="190">
        <f t="shared" si="328"/>
        <v>38.513132469330792</v>
      </c>
      <c r="AE140" s="189">
        <f t="shared" si="329"/>
        <v>0</v>
      </c>
      <c r="AF140" s="190">
        <f t="shared" si="330"/>
        <v>159.47760213191501</v>
      </c>
      <c r="AG140" s="190">
        <f t="shared" si="331"/>
        <v>159.47760213191501</v>
      </c>
      <c r="AH140" s="189">
        <f t="shared" si="332"/>
        <v>0</v>
      </c>
      <c r="AI140" s="190">
        <f t="shared" si="333"/>
        <v>379.7498911556807</v>
      </c>
      <c r="AJ140" s="190">
        <f t="shared" si="334"/>
        <v>379.7498911556807</v>
      </c>
      <c r="AK140" s="189">
        <f t="shared" si="335"/>
        <v>0</v>
      </c>
      <c r="AL140" s="190">
        <f t="shared" si="336"/>
        <v>891.41575130856506</v>
      </c>
      <c r="AM140" s="190">
        <f t="shared" si="337"/>
        <v>891.41575130856506</v>
      </c>
      <c r="AN140" s="189">
        <f t="shared" si="338"/>
        <v>0</v>
      </c>
      <c r="AP140">
        <v>0.5</v>
      </c>
      <c r="AQ140">
        <v>5</v>
      </c>
    </row>
    <row r="141" spans="1:56" x14ac:dyDescent="0.2">
      <c r="A141" s="185" t="s">
        <v>51</v>
      </c>
      <c r="B141" s="163">
        <v>52.5</v>
      </c>
      <c r="C141" s="166" t="s">
        <v>170</v>
      </c>
      <c r="D141" s="166">
        <v>2</v>
      </c>
      <c r="E141" s="188">
        <f>HLOOKUP('III Tool Overview'!$H$7,Prevalence!$B$2:$AV$268,Prevalence!AW134,FALSE)</f>
        <v>0.12899991486114609</v>
      </c>
      <c r="F141" s="187">
        <f>HLOOKUP('III Tool Overview'!$H$7,LookUpData_Pop!$B$1:$AV$269,LookUpData_Pop!BB139,FALSE)/5</f>
        <v>160.6</v>
      </c>
      <c r="G141" s="176">
        <f>'III Tool Overview'!$H$10/110</f>
        <v>0</v>
      </c>
      <c r="H141" s="254">
        <f>IF('III Tool Overview'!$H$11="Even distribution",Targeting!C139,IF('III Tool Overview'!$H$11="Targeting to Q1",Targeting!D139,IF('III Tool Overview'!$H$11="Targeting to Q1 &amp; Q2",Targeting!E139,IF('III Tool Overview'!$H$11="Proportionate to need",Targeting!F139))))</f>
        <v>0</v>
      </c>
      <c r="I141" s="182">
        <f t="shared" si="307"/>
        <v>0.72597668652464276</v>
      </c>
      <c r="J141" s="189">
        <f t="shared" si="308"/>
        <v>0.72597668652464276</v>
      </c>
      <c r="K141" s="189">
        <f t="shared" si="309"/>
        <v>3.1995651279114243</v>
      </c>
      <c r="L141" s="189">
        <f t="shared" si="310"/>
        <v>3.1995651279114243</v>
      </c>
      <c r="M141" s="189">
        <f t="shared" si="311"/>
        <v>8.4920998765548994</v>
      </c>
      <c r="N141" s="189">
        <f t="shared" si="312"/>
        <v>8.4920998765548994</v>
      </c>
      <c r="O141" s="189">
        <f t="shared" si="313"/>
        <v>25.077545641871644</v>
      </c>
      <c r="P141" s="189">
        <f t="shared" si="314"/>
        <v>25.077545641871644</v>
      </c>
      <c r="Q141" s="190">
        <f t="shared" si="315"/>
        <v>34.120904266658208</v>
      </c>
      <c r="R141" s="190">
        <f t="shared" si="316"/>
        <v>34.120904266658208</v>
      </c>
      <c r="S141" s="190">
        <f t="shared" si="317"/>
        <v>0</v>
      </c>
      <c r="T141" s="190">
        <f t="shared" si="318"/>
        <v>145.32904842411619</v>
      </c>
      <c r="U141" s="190">
        <f t="shared" si="319"/>
        <v>145.32904842411619</v>
      </c>
      <c r="V141" s="190">
        <f t="shared" si="324"/>
        <v>0</v>
      </c>
      <c r="W141" s="190">
        <f t="shared" si="320"/>
        <v>361.67786085523602</v>
      </c>
      <c r="X141" s="190">
        <f t="shared" si="321"/>
        <v>361.67786085523602</v>
      </c>
      <c r="Y141" s="190">
        <f t="shared" si="325"/>
        <v>0</v>
      </c>
      <c r="Z141" s="190">
        <f t="shared" si="322"/>
        <v>909.63266507642516</v>
      </c>
      <c r="AA141" s="190">
        <f t="shared" si="323"/>
        <v>909.63266507642516</v>
      </c>
      <c r="AB141" s="190">
        <f t="shared" si="326"/>
        <v>0</v>
      </c>
      <c r="AC141" s="190">
        <f t="shared" si="327"/>
        <v>43.312411787924916</v>
      </c>
      <c r="AD141" s="190">
        <f t="shared" si="328"/>
        <v>43.312411787924916</v>
      </c>
      <c r="AE141" s="189">
        <f t="shared" si="329"/>
        <v>0</v>
      </c>
      <c r="AF141" s="190">
        <f t="shared" si="330"/>
        <v>178.9865539289531</v>
      </c>
      <c r="AG141" s="190">
        <f t="shared" si="331"/>
        <v>178.9865539289531</v>
      </c>
      <c r="AH141" s="189">
        <f t="shared" si="332"/>
        <v>0</v>
      </c>
      <c r="AI141" s="190">
        <f t="shared" si="333"/>
        <v>424.41753354575326</v>
      </c>
      <c r="AJ141" s="190">
        <f t="shared" si="334"/>
        <v>424.41753354575326</v>
      </c>
      <c r="AK141" s="189">
        <f t="shared" si="335"/>
        <v>0</v>
      </c>
      <c r="AL141" s="190">
        <f t="shared" si="336"/>
        <v>983.73029013195162</v>
      </c>
      <c r="AM141" s="190">
        <f t="shared" si="337"/>
        <v>983.73029013195162</v>
      </c>
      <c r="AN141" s="189">
        <f t="shared" si="338"/>
        <v>0</v>
      </c>
      <c r="AP141">
        <v>0.5</v>
      </c>
      <c r="AQ141">
        <v>5</v>
      </c>
    </row>
    <row r="142" spans="1:56" x14ac:dyDescent="0.2">
      <c r="A142" s="185" t="s">
        <v>52</v>
      </c>
      <c r="B142" s="163">
        <v>57.5</v>
      </c>
      <c r="C142" s="166" t="s">
        <v>170</v>
      </c>
      <c r="D142" s="166">
        <v>2</v>
      </c>
      <c r="E142" s="188">
        <f>HLOOKUP('III Tool Overview'!$H$7,Prevalence!$B$2:$AV$268,Prevalence!AW135,FALSE)</f>
        <v>9.7017113325889415E-2</v>
      </c>
      <c r="F142" s="187">
        <f>HLOOKUP('III Tool Overview'!$H$7,LookUpData_Pop!$B$1:$AV$269,LookUpData_Pop!BB140,FALSE)/5</f>
        <v>147</v>
      </c>
      <c r="G142" s="176">
        <f>'III Tool Overview'!$H$10/110</f>
        <v>0</v>
      </c>
      <c r="H142" s="254">
        <f>IF('III Tool Overview'!$H$11="Even distribution",Targeting!C140,IF('III Tool Overview'!$H$11="Targeting to Q1",Targeting!D140,IF('III Tool Overview'!$H$11="Targeting to Q1 &amp; Q2",Targeting!E140,IF('III Tool Overview'!$H$11="Proportionate to need",Targeting!F140))))</f>
        <v>0</v>
      </c>
      <c r="I142" s="182">
        <f t="shared" si="307"/>
        <v>1.0848078784134609</v>
      </c>
      <c r="J142" s="189">
        <f t="shared" si="308"/>
        <v>1.0848078784134609</v>
      </c>
      <c r="K142" s="189">
        <f t="shared" si="309"/>
        <v>4.7574841147397775</v>
      </c>
      <c r="L142" s="189">
        <f t="shared" si="310"/>
        <v>4.7574841147397775</v>
      </c>
      <c r="M142" s="189">
        <f t="shared" si="311"/>
        <v>12.492559501534245</v>
      </c>
      <c r="N142" s="189">
        <f t="shared" si="312"/>
        <v>12.492559501534245</v>
      </c>
      <c r="O142" s="189">
        <f t="shared" si="313"/>
        <v>35.624906588277177</v>
      </c>
      <c r="P142" s="189">
        <f t="shared" si="314"/>
        <v>35.624906588277177</v>
      </c>
      <c r="Q142" s="190">
        <f t="shared" si="315"/>
        <v>44.4771230149519</v>
      </c>
      <c r="R142" s="190">
        <f t="shared" si="316"/>
        <v>44.4771230149519</v>
      </c>
      <c r="S142" s="190">
        <f t="shared" si="317"/>
        <v>0</v>
      </c>
      <c r="T142" s="190">
        <f t="shared" si="318"/>
        <v>187.56615505203777</v>
      </c>
      <c r="U142" s="190">
        <f t="shared" si="319"/>
        <v>187.56615505203777</v>
      </c>
      <c r="V142" s="190">
        <f t="shared" si="324"/>
        <v>0</v>
      </c>
      <c r="W142" s="190">
        <f t="shared" si="320"/>
        <v>457.41805167155485</v>
      </c>
      <c r="X142" s="190">
        <f t="shared" si="321"/>
        <v>457.41805167155485</v>
      </c>
      <c r="Y142" s="190">
        <f t="shared" si="325"/>
        <v>0</v>
      </c>
      <c r="Z142" s="190">
        <f t="shared" si="322"/>
        <v>1084.2602845779177</v>
      </c>
      <c r="AA142" s="190">
        <f t="shared" si="323"/>
        <v>1084.2602845779177</v>
      </c>
      <c r="AB142" s="190">
        <f t="shared" si="326"/>
        <v>0</v>
      </c>
      <c r="AC142" s="190">
        <f t="shared" si="327"/>
        <v>45.962691844345933</v>
      </c>
      <c r="AD142" s="190">
        <f t="shared" si="328"/>
        <v>45.962691844345933</v>
      </c>
      <c r="AE142" s="189">
        <f t="shared" si="329"/>
        <v>0</v>
      </c>
      <c r="AF142" s="190">
        <f t="shared" si="330"/>
        <v>189.06668734997405</v>
      </c>
      <c r="AG142" s="190">
        <f t="shared" si="331"/>
        <v>189.06668734997405</v>
      </c>
      <c r="AH142" s="189">
        <f t="shared" si="332"/>
        <v>0</v>
      </c>
      <c r="AI142" s="190">
        <f t="shared" si="333"/>
        <v>444.09263569244047</v>
      </c>
      <c r="AJ142" s="190">
        <f t="shared" si="334"/>
        <v>444.09263569244047</v>
      </c>
      <c r="AK142" s="189">
        <f t="shared" si="335"/>
        <v>0</v>
      </c>
      <c r="AL142" s="190">
        <f t="shared" si="336"/>
        <v>1000.7651700867787</v>
      </c>
      <c r="AM142" s="190">
        <f t="shared" si="337"/>
        <v>1000.7651700867787</v>
      </c>
      <c r="AN142" s="189">
        <f t="shared" si="338"/>
        <v>0</v>
      </c>
      <c r="AP142">
        <v>0.5</v>
      </c>
      <c r="AQ142">
        <v>5</v>
      </c>
    </row>
    <row r="143" spans="1:56" x14ac:dyDescent="0.2">
      <c r="A143" s="185" t="s">
        <v>53</v>
      </c>
      <c r="B143" s="163">
        <v>62.5</v>
      </c>
      <c r="C143" s="166" t="s">
        <v>170</v>
      </c>
      <c r="D143" s="166">
        <v>2</v>
      </c>
      <c r="E143" s="188">
        <f>HLOOKUP('III Tool Overview'!$H$7,Prevalence!$B$2:$AV$268,Prevalence!AW136,FALSE)</f>
        <v>9.7017113325889415E-2</v>
      </c>
      <c r="F143" s="187">
        <f>HLOOKUP('III Tool Overview'!$H$7,LookUpData_Pop!$B$1:$AV$269,LookUpData_Pop!BB141,FALSE)/5</f>
        <v>164</v>
      </c>
      <c r="G143" s="176">
        <f>'III Tool Overview'!$H$10/110</f>
        <v>0</v>
      </c>
      <c r="H143" s="254">
        <f>IF('III Tool Overview'!$H$11="Even distribution",Targeting!C141,IF('III Tool Overview'!$H$11="Targeting to Q1",Targeting!D141,IF('III Tool Overview'!$H$11="Targeting to Q1 &amp; Q2",Targeting!E141,IF('III Tool Overview'!$H$11="Proportionate to need",Targeting!F141))))</f>
        <v>0</v>
      </c>
      <c r="I143" s="182">
        <f t="shared" si="307"/>
        <v>1.6771651064219886</v>
      </c>
      <c r="J143" s="189">
        <f t="shared" si="308"/>
        <v>1.6771651064219886</v>
      </c>
      <c r="K143" s="189">
        <f t="shared" si="309"/>
        <v>7.3191305665864785</v>
      </c>
      <c r="L143" s="189">
        <f t="shared" si="310"/>
        <v>7.3191305665864785</v>
      </c>
      <c r="M143" s="189">
        <f t="shared" si="311"/>
        <v>19.015854267293662</v>
      </c>
      <c r="N143" s="189">
        <f t="shared" si="312"/>
        <v>19.015854267293662</v>
      </c>
      <c r="O143" s="189">
        <f t="shared" si="313"/>
        <v>52.410677233282662</v>
      </c>
      <c r="P143" s="189">
        <f t="shared" si="314"/>
        <v>52.410677233282662</v>
      </c>
      <c r="Q143" s="190">
        <f t="shared" si="315"/>
        <v>62.055108937613575</v>
      </c>
      <c r="R143" s="190">
        <f t="shared" si="316"/>
        <v>62.055108937613575</v>
      </c>
      <c r="S143" s="190">
        <f t="shared" si="317"/>
        <v>0</v>
      </c>
      <c r="T143" s="190">
        <f t="shared" si="318"/>
        <v>259.3130666944478</v>
      </c>
      <c r="U143" s="190">
        <f t="shared" si="319"/>
        <v>259.3130666944478</v>
      </c>
      <c r="V143" s="190">
        <f t="shared" si="324"/>
        <v>0</v>
      </c>
      <c r="W143" s="190">
        <f t="shared" si="320"/>
        <v>620.68880558311662</v>
      </c>
      <c r="X143" s="190">
        <f t="shared" si="321"/>
        <v>620.68880558311662</v>
      </c>
      <c r="Y143" s="190">
        <f t="shared" si="325"/>
        <v>0</v>
      </c>
      <c r="Z143" s="190">
        <f t="shared" si="322"/>
        <v>1394.0428488993225</v>
      </c>
      <c r="AA143" s="190">
        <f t="shared" si="323"/>
        <v>1394.0428488993225</v>
      </c>
      <c r="AB143" s="190">
        <f t="shared" si="326"/>
        <v>0</v>
      </c>
      <c r="AC143" s="190">
        <f t="shared" si="327"/>
        <v>56.59084322147816</v>
      </c>
      <c r="AD143" s="190">
        <f t="shared" si="328"/>
        <v>56.59084322147816</v>
      </c>
      <c r="AE143" s="189">
        <f t="shared" si="329"/>
        <v>0</v>
      </c>
      <c r="AF143" s="190">
        <f t="shared" si="330"/>
        <v>231.71974759202371</v>
      </c>
      <c r="AG143" s="190">
        <f t="shared" si="331"/>
        <v>231.71974759202371</v>
      </c>
      <c r="AH143" s="189">
        <f t="shared" si="332"/>
        <v>0</v>
      </c>
      <c r="AI143" s="190">
        <f t="shared" si="333"/>
        <v>539.19225514143159</v>
      </c>
      <c r="AJ143" s="190">
        <f t="shared" si="334"/>
        <v>539.19225514143159</v>
      </c>
      <c r="AK143" s="189">
        <f t="shared" si="335"/>
        <v>0</v>
      </c>
      <c r="AL143" s="190">
        <f t="shared" si="336"/>
        <v>1182.3141878205602</v>
      </c>
      <c r="AM143" s="190">
        <f t="shared" si="337"/>
        <v>1182.3141878205602</v>
      </c>
      <c r="AN143" s="189">
        <f t="shared" si="338"/>
        <v>0</v>
      </c>
      <c r="AP143">
        <v>0.5</v>
      </c>
      <c r="AQ143">
        <v>5</v>
      </c>
    </row>
    <row r="144" spans="1:56" x14ac:dyDescent="0.2">
      <c r="A144" s="185" t="s">
        <v>54</v>
      </c>
      <c r="B144" s="163">
        <v>67.5</v>
      </c>
      <c r="C144" s="166" t="s">
        <v>170</v>
      </c>
      <c r="D144" s="166">
        <v>2</v>
      </c>
      <c r="E144" s="188">
        <f>HLOOKUP('III Tool Overview'!$H$7,Prevalence!$B$2:$AV$268,Prevalence!AW137,FALSE)</f>
        <v>5.8663354242718707E-2</v>
      </c>
      <c r="F144" s="187">
        <f>HLOOKUP('III Tool Overview'!$H$7,LookUpData_Pop!$B$1:$AV$269,LookUpData_Pop!BB142,FALSE)/5</f>
        <v>147.4</v>
      </c>
      <c r="G144" s="176">
        <f>'III Tool Overview'!$H$10/110</f>
        <v>0</v>
      </c>
      <c r="H144" s="254">
        <f>IF('III Tool Overview'!$H$11="Even distribution",Targeting!C142,IF('III Tool Overview'!$H$11="Targeting to Q1",Targeting!D142,IF('III Tool Overview'!$H$11="Targeting to Q1 &amp; Q2",Targeting!E142,IF('III Tool Overview'!$H$11="Proportionate to need",Targeting!F142))))</f>
        <v>0</v>
      </c>
      <c r="I144" s="182">
        <f t="shared" si="307"/>
        <v>2.4563973512406596</v>
      </c>
      <c r="J144" s="189">
        <f t="shared" si="308"/>
        <v>2.4563973512406596</v>
      </c>
      <c r="K144" s="189">
        <f t="shared" si="309"/>
        <v>10.601373071762641</v>
      </c>
      <c r="L144" s="189">
        <f t="shared" si="310"/>
        <v>10.601373071762641</v>
      </c>
      <c r="M144" s="189">
        <f t="shared" si="311"/>
        <v>26.897576222470985</v>
      </c>
      <c r="N144" s="189">
        <f t="shared" si="312"/>
        <v>26.897576222470985</v>
      </c>
      <c r="O144" s="189">
        <f t="shared" si="313"/>
        <v>68.853132419355461</v>
      </c>
      <c r="P144" s="189">
        <f t="shared" si="314"/>
        <v>68.853132419355461</v>
      </c>
      <c r="Q144" s="190">
        <f t="shared" si="315"/>
        <v>76.148317888460454</v>
      </c>
      <c r="R144" s="190">
        <f t="shared" si="316"/>
        <v>76.148317888460454</v>
      </c>
      <c r="S144" s="190">
        <f t="shared" si="317"/>
        <v>0</v>
      </c>
      <c r="T144" s="190">
        <f t="shared" si="318"/>
        <v>312.08886088749978</v>
      </c>
      <c r="U144" s="190">
        <f t="shared" si="319"/>
        <v>312.08886088749978</v>
      </c>
      <c r="V144" s="190">
        <f t="shared" si="324"/>
        <v>0</v>
      </c>
      <c r="W144" s="190">
        <f t="shared" si="320"/>
        <v>718.11056569698928</v>
      </c>
      <c r="X144" s="190">
        <f t="shared" si="321"/>
        <v>718.11056569698928</v>
      </c>
      <c r="Y144" s="190">
        <f t="shared" si="325"/>
        <v>0</v>
      </c>
      <c r="Z144" s="190">
        <f t="shared" si="322"/>
        <v>1443.6555799063626</v>
      </c>
      <c r="AA144" s="190">
        <f t="shared" si="323"/>
        <v>1443.6555799063626</v>
      </c>
      <c r="AB144" s="190">
        <f t="shared" si="326"/>
        <v>0</v>
      </c>
      <c r="AC144" s="190">
        <f t="shared" si="327"/>
        <v>58.968637719073207</v>
      </c>
      <c r="AD144" s="190">
        <f t="shared" si="328"/>
        <v>58.968637719073207</v>
      </c>
      <c r="AE144" s="189">
        <f t="shared" si="329"/>
        <v>0</v>
      </c>
      <c r="AF144" s="190">
        <f t="shared" si="330"/>
        <v>238.96728965288702</v>
      </c>
      <c r="AG144" s="190">
        <f t="shared" si="331"/>
        <v>238.96728965288702</v>
      </c>
      <c r="AH144" s="189">
        <f t="shared" si="332"/>
        <v>0</v>
      </c>
      <c r="AI144" s="190">
        <f t="shared" si="333"/>
        <v>544.50016857650553</v>
      </c>
      <c r="AJ144" s="190">
        <f t="shared" si="334"/>
        <v>544.50016857650553</v>
      </c>
      <c r="AK144" s="189">
        <f t="shared" si="335"/>
        <v>0</v>
      </c>
      <c r="AL144" s="190">
        <f t="shared" si="336"/>
        <v>1125.4098145419252</v>
      </c>
      <c r="AM144" s="190">
        <f t="shared" si="337"/>
        <v>1125.4098145419252</v>
      </c>
      <c r="AN144" s="189">
        <f t="shared" si="338"/>
        <v>0</v>
      </c>
      <c r="AP144">
        <v>0.5</v>
      </c>
      <c r="AQ144">
        <v>5</v>
      </c>
    </row>
    <row r="145" spans="1:56" x14ac:dyDescent="0.2">
      <c r="A145" s="185" t="s">
        <v>55</v>
      </c>
      <c r="B145" s="163">
        <v>72.5</v>
      </c>
      <c r="C145" s="166" t="s">
        <v>170</v>
      </c>
      <c r="D145" s="166">
        <v>2</v>
      </c>
      <c r="E145" s="188">
        <f>HLOOKUP('III Tool Overview'!$H$7,Prevalence!$B$2:$AV$268,Prevalence!AW138,FALSE)</f>
        <v>5.8663354242718707E-2</v>
      </c>
      <c r="F145" s="187">
        <f>HLOOKUP('III Tool Overview'!$H$7,LookUpData_Pop!$B$1:$AV$269,LookUpData_Pop!BB143,FALSE)/5</f>
        <v>117.6</v>
      </c>
      <c r="G145" s="176">
        <f>'III Tool Overview'!$H$10/110</f>
        <v>0</v>
      </c>
      <c r="H145" s="254">
        <f>IF('III Tool Overview'!$H$11="Even distribution",Targeting!C143,IF('III Tool Overview'!$H$11="Targeting to Q1",Targeting!D143,IF('III Tool Overview'!$H$11="Targeting to Q1 &amp; Q2",Targeting!E143,IF('III Tool Overview'!$H$11="Proportionate to need",Targeting!F143))))</f>
        <v>0</v>
      </c>
      <c r="I145" s="182">
        <f t="shared" ref="I145:I148" si="339">new_ci(2,B145,C145,D145,$C$1,G145,1,F145,E145*F145)</f>
        <v>2.7109175969167389</v>
      </c>
      <c r="J145" s="189">
        <f t="shared" ref="J145:J148" si="340">new_ci(2,B145,C145,D145,$C$1,G145+H145,1,F145,E145*F145)</f>
        <v>2.7109175969167389</v>
      </c>
      <c r="K145" s="189">
        <f t="shared" ref="K145:K148" si="341">new_ci(5,B145,C145,D145,$C$1,G145,1,F145,E145*F145)</f>
        <v>11.571349068503178</v>
      </c>
      <c r="L145" s="189">
        <f t="shared" ref="L145:L148" si="342">new_ci(5,B145,C145,D145,$C$1,G145+H145,1,F145,E145*F145)</f>
        <v>11.571349068503178</v>
      </c>
      <c r="M145" s="189">
        <f t="shared" ref="M145:M148" si="343">new_ci(10,B145,C145,D145,$C$1,G145,1,F145,E145*F145)</f>
        <v>28.682294524741867</v>
      </c>
      <c r="N145" s="189">
        <f t="shared" ref="N145:N148" si="344">new_ci(10,B145,C145,D145,$C$1,G145+H145,1,F145,E145*F145)</f>
        <v>28.682294524741867</v>
      </c>
      <c r="O145" s="189">
        <f t="shared" ref="O145:O148" si="345">new_ci(20,B145,C145,D145,$C$1,G145,1,F145,E145*F145)</f>
        <v>68.490870602263527</v>
      </c>
      <c r="P145" s="189">
        <f t="shared" ref="P145:P148" si="346">new_ci(20,B145,C145,D145,$C$1,G145+H145,1,F145,E145*F145)</f>
        <v>68.490870602263527</v>
      </c>
      <c r="Q145" s="190">
        <f t="shared" ref="Q145:Q148" si="347">new_yll(2,B145,C145,D145,$C$1,G145,1,F145,E145*F145)</f>
        <v>73.194775116751956</v>
      </c>
      <c r="R145" s="190">
        <f t="shared" ref="R145:R148" si="348">new_yll(2,B145,C145,D145,$C$1,G145+H145,1,F145,E145*F145)</f>
        <v>73.194775116751956</v>
      </c>
      <c r="S145" s="190">
        <f t="shared" ref="S145:S148" si="349">Q145-R145</f>
        <v>0</v>
      </c>
      <c r="T145" s="190">
        <f t="shared" ref="T145:T148" si="350">new_yll(5,B145,C145,D145,$C$1,G145,1,F145,E145*F145)</f>
        <v>294.46286711511988</v>
      </c>
      <c r="U145" s="190">
        <f t="shared" ref="U145:U148" si="351">new_yll(5,B145,C145,D145,$C$1,G145+H145,1,F145,E145*F145)</f>
        <v>294.46286711511988</v>
      </c>
      <c r="V145" s="190">
        <f t="shared" ref="V145:V148" si="352">T145-U145</f>
        <v>0</v>
      </c>
      <c r="W145" s="190">
        <f t="shared" ref="W145:W148" si="353">new_yll(10,B145,C145,D145,$C$1,G145,1,F145,E145*F145)</f>
        <v>652.67647902141948</v>
      </c>
      <c r="X145" s="190">
        <f t="shared" ref="X145:X148" si="354">new_yll(10,B145,C145,D145,$C$1,G145+H145,1,F145,E145*F145)</f>
        <v>652.67647902141948</v>
      </c>
      <c r="Y145" s="190">
        <f t="shared" ref="Y145:Y148" si="355">W145-X145</f>
        <v>0</v>
      </c>
      <c r="Z145" s="190">
        <f t="shared" ref="Z145:Z148" si="356">new_yll(20,B145,C145,D145,$C$1,G145,1,F145,E145*F145)</f>
        <v>1187.2237071737472</v>
      </c>
      <c r="AA145" s="190">
        <f t="shared" ref="AA145:AA148" si="357">new_yll(20,B145,C145,D145,$C$1,G145+H145,1,F145,E145*F145)</f>
        <v>1187.2237071737472</v>
      </c>
      <c r="AB145" s="190">
        <f t="shared" ref="AB145:AB148" si="358">Z145-AA145</f>
        <v>0</v>
      </c>
      <c r="AC145" s="190">
        <f t="shared" ref="AC145:AC148" si="359">hosp_count(2,B145,C145,D145,$C$1,G145,1,F145,E145*F145)</f>
        <v>51.921248784023668</v>
      </c>
      <c r="AD145" s="190">
        <f t="shared" ref="AD145:AD148" si="360">hosp_count(2,B145,C145,D145,$C$1,G145+H145,1,F145,E145*F145)</f>
        <v>51.921248784023668</v>
      </c>
      <c r="AE145" s="189">
        <f t="shared" ref="AE145:AE148" si="361">AC145-AD145</f>
        <v>0</v>
      </c>
      <c r="AF145" s="190">
        <f t="shared" ref="AF145:AF148" si="362">hosp_count(5,B145,C145,D145,$C$1,G145,1,F145,E145*F145)</f>
        <v>208.25318582959395</v>
      </c>
      <c r="AG145" s="190">
        <f t="shared" ref="AG145:AG148" si="363">hosp_count(5,B145,C145,D145,$C$1,G145+H145,1,F145,E145*F145)</f>
        <v>208.25318582959395</v>
      </c>
      <c r="AH145" s="189">
        <f t="shared" ref="AH145:AH148" si="364">AF145-AG145</f>
        <v>0</v>
      </c>
      <c r="AI145" s="190">
        <f t="shared" ref="AI145:AI148" si="365">hosp_count(10,B145,C145,D145,$C$1,G145,1,F145,E145*F145)</f>
        <v>464.84965802266015</v>
      </c>
      <c r="AJ145" s="190">
        <f t="shared" ref="AJ145:AJ148" si="366">hosp_count(10,B145,C145,D145,$C$1,G145+H145,1,F145,E145*F145)</f>
        <v>464.84965802266015</v>
      </c>
      <c r="AK145" s="189">
        <f t="shared" ref="AK145:AK148" si="367">AI145-AJ145</f>
        <v>0</v>
      </c>
      <c r="AL145" s="190">
        <f t="shared" ref="AL145:AL148" si="368">hosp_count(20,B145,C145,D145,$C$1,G145,1,F145,E145*F145)</f>
        <v>909.22165319453188</v>
      </c>
      <c r="AM145" s="190">
        <f t="shared" ref="AM145:AM148" si="369">hosp_count(20,B145,C145,D145,$C$1,G145+H145,1,F145,E145*F145)</f>
        <v>909.22165319453188</v>
      </c>
      <c r="AN145" s="189">
        <f t="shared" ref="AN145:AN148" si="370">AL145-AM145</f>
        <v>0</v>
      </c>
      <c r="AP145">
        <v>0.5</v>
      </c>
      <c r="AQ145">
        <v>5</v>
      </c>
    </row>
    <row r="146" spans="1:56" x14ac:dyDescent="0.2">
      <c r="A146" s="185" t="s">
        <v>56</v>
      </c>
      <c r="B146" s="163">
        <v>77.5</v>
      </c>
      <c r="C146" s="166" t="s">
        <v>170</v>
      </c>
      <c r="D146" s="166">
        <v>2</v>
      </c>
      <c r="E146" s="188">
        <f>HLOOKUP('III Tool Overview'!$H$7,Prevalence!$B$2:$AV$268,Prevalence!AW139,FALSE)</f>
        <v>2.3980700461658181E-2</v>
      </c>
      <c r="F146" s="187">
        <f>HLOOKUP('III Tool Overview'!$H$7,LookUpData_Pop!$B$1:$AV$269,LookUpData_Pop!BB144,FALSE)/5</f>
        <v>96</v>
      </c>
      <c r="G146" s="176">
        <f>'III Tool Overview'!$H$10/110</f>
        <v>0</v>
      </c>
      <c r="H146" s="254">
        <f>IF('III Tool Overview'!$H$11="Even distribution",Targeting!C144,IF('III Tool Overview'!$H$11="Targeting to Q1",Targeting!D144,IF('III Tool Overview'!$H$11="Targeting to Q1 &amp; Q2",Targeting!E144,IF('III Tool Overview'!$H$11="Proportionate to need",Targeting!F144))))</f>
        <v>0</v>
      </c>
      <c r="I146" s="182">
        <f t="shared" si="339"/>
        <v>3.5914695681265072</v>
      </c>
      <c r="J146" s="189">
        <f t="shared" si="340"/>
        <v>3.5914695681265072</v>
      </c>
      <c r="K146" s="189">
        <f t="shared" si="341"/>
        <v>14.95562631706505</v>
      </c>
      <c r="L146" s="189">
        <f t="shared" si="342"/>
        <v>14.95562631706505</v>
      </c>
      <c r="M146" s="189">
        <f t="shared" si="343"/>
        <v>35.224399502717809</v>
      </c>
      <c r="N146" s="189">
        <f t="shared" si="344"/>
        <v>35.224399502717809</v>
      </c>
      <c r="O146" s="189">
        <f t="shared" si="345"/>
        <v>72.991475328243069</v>
      </c>
      <c r="P146" s="189">
        <f t="shared" si="346"/>
        <v>72.991475328243069</v>
      </c>
      <c r="Q146" s="190">
        <f t="shared" si="347"/>
        <v>75.420860930656644</v>
      </c>
      <c r="R146" s="190">
        <f t="shared" si="348"/>
        <v>75.420860930656644</v>
      </c>
      <c r="S146" s="190">
        <f t="shared" si="349"/>
        <v>0</v>
      </c>
      <c r="T146" s="190">
        <f t="shared" si="350"/>
        <v>291.15682408096211</v>
      </c>
      <c r="U146" s="190">
        <f t="shared" si="351"/>
        <v>291.15682408096211</v>
      </c>
      <c r="V146" s="190">
        <f t="shared" si="352"/>
        <v>0</v>
      </c>
      <c r="W146" s="190">
        <f t="shared" si="353"/>
        <v>594.76716934258241</v>
      </c>
      <c r="X146" s="190">
        <f t="shared" si="354"/>
        <v>594.76716934258241</v>
      </c>
      <c r="Y146" s="190">
        <f t="shared" si="355"/>
        <v>0</v>
      </c>
      <c r="Z146" s="190">
        <f t="shared" si="356"/>
        <v>886.71200936791297</v>
      </c>
      <c r="AA146" s="190">
        <f t="shared" si="357"/>
        <v>886.71200936791297</v>
      </c>
      <c r="AB146" s="190">
        <f t="shared" si="358"/>
        <v>0</v>
      </c>
      <c r="AC146" s="190">
        <f t="shared" si="359"/>
        <v>49.139454945894585</v>
      </c>
      <c r="AD146" s="190">
        <f t="shared" si="360"/>
        <v>49.139454945894585</v>
      </c>
      <c r="AE146" s="189">
        <f t="shared" si="361"/>
        <v>0</v>
      </c>
      <c r="AF146" s="190">
        <f t="shared" si="362"/>
        <v>192.59153137019075</v>
      </c>
      <c r="AG146" s="190">
        <f t="shared" si="363"/>
        <v>192.59153137019075</v>
      </c>
      <c r="AH146" s="189">
        <f t="shared" si="364"/>
        <v>0</v>
      </c>
      <c r="AI146" s="190">
        <f t="shared" si="365"/>
        <v>410.89049300691227</v>
      </c>
      <c r="AJ146" s="190">
        <f t="shared" si="366"/>
        <v>410.89049300691227</v>
      </c>
      <c r="AK146" s="189">
        <f t="shared" si="367"/>
        <v>0</v>
      </c>
      <c r="AL146" s="190">
        <f t="shared" si="368"/>
        <v>718.77123047491443</v>
      </c>
      <c r="AM146" s="190">
        <f t="shared" si="369"/>
        <v>718.77123047491443</v>
      </c>
      <c r="AN146" s="189">
        <f t="shared" si="370"/>
        <v>0</v>
      </c>
      <c r="AP146">
        <v>0.5</v>
      </c>
      <c r="AQ146">
        <v>5</v>
      </c>
    </row>
    <row r="147" spans="1:56" x14ac:dyDescent="0.2">
      <c r="A147" s="185" t="s">
        <v>57</v>
      </c>
      <c r="B147" s="163">
        <v>82.5</v>
      </c>
      <c r="C147" s="166" t="s">
        <v>170</v>
      </c>
      <c r="D147" s="166">
        <v>2</v>
      </c>
      <c r="E147" s="188">
        <f>HLOOKUP('III Tool Overview'!$H$7,Prevalence!$B$2:$AV$268,Prevalence!AW140,FALSE)</f>
        <v>2.3980700461658181E-2</v>
      </c>
      <c r="F147" s="187">
        <f>HLOOKUP('III Tool Overview'!$H$7,LookUpData_Pop!$B$1:$AV$269,LookUpData_Pop!BB145,FALSE)/5</f>
        <v>68.8</v>
      </c>
      <c r="G147" s="176">
        <f>'III Tool Overview'!$H$10/110</f>
        <v>0</v>
      </c>
      <c r="H147" s="254">
        <f>IF('III Tool Overview'!$H$11="Even distribution",Targeting!C145,IF('III Tool Overview'!$H$11="Targeting to Q1",Targeting!D145,IF('III Tool Overview'!$H$11="Targeting to Q1 &amp; Q2",Targeting!E145,IF('III Tool Overview'!$H$11="Proportionate to need",Targeting!F145))))</f>
        <v>0</v>
      </c>
      <c r="I147" s="182">
        <f t="shared" si="339"/>
        <v>3.545818532185729</v>
      </c>
      <c r="J147" s="189">
        <f t="shared" si="340"/>
        <v>3.545818532185729</v>
      </c>
      <c r="K147" s="189">
        <f t="shared" si="341"/>
        <v>14.408789525940042</v>
      </c>
      <c r="L147" s="189">
        <f t="shared" si="342"/>
        <v>14.408789525940042</v>
      </c>
      <c r="M147" s="189">
        <f t="shared" si="343"/>
        <v>32.314304038810626</v>
      </c>
      <c r="N147" s="189">
        <f t="shared" si="344"/>
        <v>32.314304038810626</v>
      </c>
      <c r="O147" s="189">
        <f t="shared" si="345"/>
        <v>59.311143547683557</v>
      </c>
      <c r="P147" s="189">
        <f t="shared" si="346"/>
        <v>59.311143547683557</v>
      </c>
      <c r="Q147" s="190">
        <f t="shared" si="347"/>
        <v>60.27891504715739</v>
      </c>
      <c r="R147" s="190">
        <f t="shared" si="348"/>
        <v>60.27891504715739</v>
      </c>
      <c r="S147" s="190">
        <f t="shared" si="349"/>
        <v>0</v>
      </c>
      <c r="T147" s="190">
        <f t="shared" si="350"/>
        <v>223.17148694238014</v>
      </c>
      <c r="U147" s="190">
        <f t="shared" si="351"/>
        <v>223.17148694238014</v>
      </c>
      <c r="V147" s="190">
        <f t="shared" si="352"/>
        <v>0</v>
      </c>
      <c r="W147" s="190">
        <f t="shared" si="353"/>
        <v>420.55592673176636</v>
      </c>
      <c r="X147" s="190">
        <f t="shared" si="354"/>
        <v>420.55592673176636</v>
      </c>
      <c r="Y147" s="190">
        <f t="shared" si="355"/>
        <v>0</v>
      </c>
      <c r="Z147" s="190">
        <f t="shared" si="356"/>
        <v>529.18908954540245</v>
      </c>
      <c r="AA147" s="190">
        <f t="shared" si="357"/>
        <v>529.18908954540245</v>
      </c>
      <c r="AB147" s="190">
        <f t="shared" si="358"/>
        <v>0</v>
      </c>
      <c r="AC147" s="190">
        <f t="shared" si="359"/>
        <v>38.86527423025418</v>
      </c>
      <c r="AD147" s="190">
        <f t="shared" si="360"/>
        <v>38.86527423025418</v>
      </c>
      <c r="AE147" s="189">
        <f t="shared" si="361"/>
        <v>0</v>
      </c>
      <c r="AF147" s="190">
        <f t="shared" si="362"/>
        <v>148.88864796060608</v>
      </c>
      <c r="AG147" s="190">
        <f t="shared" si="363"/>
        <v>148.88864796060608</v>
      </c>
      <c r="AH147" s="189">
        <f t="shared" si="364"/>
        <v>0</v>
      </c>
      <c r="AI147" s="190">
        <f t="shared" si="365"/>
        <v>304.23779827767243</v>
      </c>
      <c r="AJ147" s="190">
        <f t="shared" si="366"/>
        <v>304.23779827767243</v>
      </c>
      <c r="AK147" s="189">
        <f t="shared" si="367"/>
        <v>0</v>
      </c>
      <c r="AL147" s="190">
        <f t="shared" si="368"/>
        <v>484.40333514765553</v>
      </c>
      <c r="AM147" s="190">
        <f t="shared" si="369"/>
        <v>484.40333514765553</v>
      </c>
      <c r="AN147" s="189">
        <f t="shared" si="370"/>
        <v>0</v>
      </c>
      <c r="AP147">
        <v>0.5</v>
      </c>
      <c r="AQ147">
        <v>5</v>
      </c>
    </row>
    <row r="148" spans="1:56" x14ac:dyDescent="0.2">
      <c r="A148" s="217" t="s">
        <v>220</v>
      </c>
      <c r="B148" s="163">
        <v>87.5</v>
      </c>
      <c r="C148" s="166" t="s">
        <v>170</v>
      </c>
      <c r="D148" s="166">
        <v>2</v>
      </c>
      <c r="E148" s="188">
        <f>HLOOKUP('III Tool Overview'!$H$7,Prevalence!$B$2:$AV$268,Prevalence!AW141,FALSE)</f>
        <v>2.3980700461658181E-2</v>
      </c>
      <c r="F148" s="187">
        <f>HLOOKUP('III Tool Overview'!$H$7,LookUpData_Pop!$B$1:$AV$269,LookUpData_Pop!BB146,FALSE)/5</f>
        <v>42</v>
      </c>
      <c r="G148" s="176">
        <f>'III Tool Overview'!$H$10/110</f>
        <v>0</v>
      </c>
      <c r="H148" s="254">
        <f>IF('III Tool Overview'!$H$11="Even distribution",Targeting!C146,IF('III Tool Overview'!$H$11="Targeting to Q1",Targeting!D146,IF('III Tool Overview'!$H$11="Targeting to Q1 &amp; Q2",Targeting!E146,IF('III Tool Overview'!$H$11="Proportionate to need",Targeting!F146))))</f>
        <v>0</v>
      </c>
      <c r="I148" s="182">
        <f t="shared" si="339"/>
        <v>3.480525587034756</v>
      </c>
      <c r="J148" s="189">
        <f t="shared" si="340"/>
        <v>3.480525587034756</v>
      </c>
      <c r="K148" s="189">
        <f t="shared" si="341"/>
        <v>13.397381656326395</v>
      </c>
      <c r="L148" s="189">
        <f t="shared" si="342"/>
        <v>13.397381656326395</v>
      </c>
      <c r="M148" s="189">
        <f t="shared" si="343"/>
        <v>27.107398489746728</v>
      </c>
      <c r="N148" s="189">
        <f t="shared" si="344"/>
        <v>27.107398489746728</v>
      </c>
      <c r="O148" s="189">
        <f t="shared" si="345"/>
        <v>40.351347522878555</v>
      </c>
      <c r="P148" s="189">
        <f t="shared" si="346"/>
        <v>40.351347522878555</v>
      </c>
      <c r="Q148" s="190">
        <f t="shared" si="347"/>
        <v>38.285781457382313</v>
      </c>
      <c r="R148" s="190">
        <f t="shared" si="348"/>
        <v>38.285781457382313</v>
      </c>
      <c r="S148" s="190">
        <f t="shared" si="349"/>
        <v>0</v>
      </c>
      <c r="T148" s="190">
        <f t="shared" si="350"/>
        <v>127.74431671006344</v>
      </c>
      <c r="U148" s="190">
        <f t="shared" si="351"/>
        <v>127.74431671006344</v>
      </c>
      <c r="V148" s="190">
        <f t="shared" si="352"/>
        <v>0</v>
      </c>
      <c r="W148" s="190">
        <f t="shared" si="353"/>
        <v>197.99315698727344</v>
      </c>
      <c r="X148" s="190">
        <f t="shared" si="354"/>
        <v>197.99315698727344</v>
      </c>
      <c r="Y148" s="190">
        <f t="shared" si="355"/>
        <v>0</v>
      </c>
      <c r="Z148" s="190">
        <f t="shared" si="356"/>
        <v>180.04393256994103</v>
      </c>
      <c r="AA148" s="190">
        <f t="shared" si="357"/>
        <v>180.04393256994103</v>
      </c>
      <c r="AB148" s="190">
        <f t="shared" si="358"/>
        <v>0</v>
      </c>
      <c r="AC148" s="190">
        <f t="shared" si="359"/>
        <v>27.507041513977505</v>
      </c>
      <c r="AD148" s="190">
        <f t="shared" si="360"/>
        <v>27.507041513977505</v>
      </c>
      <c r="AE148" s="189">
        <f t="shared" si="361"/>
        <v>0</v>
      </c>
      <c r="AF148" s="190">
        <f t="shared" si="362"/>
        <v>100.17440740228309</v>
      </c>
      <c r="AG148" s="190">
        <f t="shared" si="363"/>
        <v>100.17440740228309</v>
      </c>
      <c r="AH148" s="189">
        <f t="shared" si="364"/>
        <v>0</v>
      </c>
      <c r="AI148" s="190">
        <f t="shared" si="365"/>
        <v>186.97204727785575</v>
      </c>
      <c r="AJ148" s="190">
        <f t="shared" si="366"/>
        <v>186.97204727785575</v>
      </c>
      <c r="AK148" s="189">
        <f t="shared" si="367"/>
        <v>0</v>
      </c>
      <c r="AL148" s="190">
        <f t="shared" si="368"/>
        <v>253.55732581957042</v>
      </c>
      <c r="AM148" s="190">
        <f t="shared" si="369"/>
        <v>253.55732581957042</v>
      </c>
      <c r="AN148" s="189">
        <f t="shared" si="370"/>
        <v>0</v>
      </c>
      <c r="AP148" s="44">
        <v>0.5</v>
      </c>
      <c r="AQ148" s="134" t="e">
        <f>2/#REF!</f>
        <v>#REF!</v>
      </c>
    </row>
    <row r="149" spans="1:56" x14ac:dyDescent="0.2">
      <c r="A149" s="218" t="s">
        <v>221</v>
      </c>
      <c r="B149" s="219">
        <v>95</v>
      </c>
      <c r="C149" s="166" t="s">
        <v>170</v>
      </c>
      <c r="D149" s="166">
        <v>2</v>
      </c>
      <c r="E149" s="188">
        <f>HLOOKUP('III Tool Overview'!$H$7,Prevalence!$B$2:$AV$268,Prevalence!AW142,FALSE)</f>
        <v>2.3980700461658181E-2</v>
      </c>
      <c r="F149" s="187">
        <f>HLOOKUP('III Tool Overview'!$H$7,LookUpData_Pop!$B$1:$AV$269,LookUpData_Pop!BB147,FALSE)/5</f>
        <v>30</v>
      </c>
      <c r="G149" s="176">
        <f>'III Tool Overview'!$H$10/110</f>
        <v>0</v>
      </c>
      <c r="H149" s="254">
        <f>IF('III Tool Overview'!$H$11="Even distribution",Targeting!C147,IF('III Tool Overview'!$H$11="Targeting to Q1",Targeting!D147,IF('III Tool Overview'!$H$11="Targeting to Q1 &amp; Q2",Targeting!E147,IF('III Tool Overview'!$H$11="Proportionate to need",Targeting!F147))))</f>
        <v>0</v>
      </c>
      <c r="I149" s="182">
        <f t="shared" ref="I149" si="371">new_ci(2,B149,C149,D149,$C$1,G149,1,F149,E149*F149)</f>
        <v>4.2686357675420998</v>
      </c>
      <c r="J149" s="189">
        <f t="shared" ref="J149" si="372">new_ci(2,B149,C149,D149,$C$1,G149+H149,1,F149,E149*F149)</f>
        <v>4.2686357675420998</v>
      </c>
      <c r="K149" s="189">
        <f t="shared" ref="K149" si="373">new_ci(5,B149,C149,D149,$C$1,G149,1,F149,E149*F149)</f>
        <v>14.823356102914591</v>
      </c>
      <c r="L149" s="189">
        <f t="shared" ref="L149" si="374">new_ci(5,B149,C149,D149,$C$1,G149+H149,1,F149,E149*F149)</f>
        <v>14.823356102914591</v>
      </c>
      <c r="M149" s="189">
        <f t="shared" ref="M149" si="375">new_ci(10,B149,C149,D149,$C$1,G149,1,F149,E149*F149)</f>
        <v>25.226433819202231</v>
      </c>
      <c r="N149" s="189">
        <f t="shared" ref="N149" si="376">new_ci(10,B149,C149,D149,$C$1,G149+H149,1,F149,E149*F149)</f>
        <v>25.226433819202231</v>
      </c>
      <c r="O149" s="189">
        <f t="shared" ref="O149" si="377">new_ci(20,B149,C149,D149,$C$1,G149,1,F149,E149*F149)</f>
        <v>29.902955384738348</v>
      </c>
      <c r="P149" s="189">
        <f t="shared" ref="P149" si="378">new_ci(20,B149,C149,D149,$C$1,G149+H149,1,F149,E149*F149)</f>
        <v>29.902955384738348</v>
      </c>
      <c r="Q149" s="190">
        <f t="shared" ref="Q149" si="379">new_yll(2,B149,C149,D149,$C$1,G149,1,F149,E149*F149)</f>
        <v>17.074543070168399</v>
      </c>
      <c r="R149" s="190">
        <f t="shared" ref="R149" si="380">new_yll(2,B149,C149,D149,$C$1,G149+H149,1,F149,E149*F149)</f>
        <v>17.074543070168399</v>
      </c>
      <c r="S149" s="190">
        <f t="shared" ref="S149" si="381">Q149-R149</f>
        <v>0</v>
      </c>
      <c r="T149" s="190">
        <f t="shared" ref="T149" si="382">new_yll(5,B149,C149,D149,$C$1,G149,1,F149,E149*F149)</f>
        <v>38.941804557976859</v>
      </c>
      <c r="U149" s="190">
        <f t="shared" ref="U149" si="383">new_yll(5,B149,C149,D149,$C$1,G149+H149,1,F149,E149*F149)</f>
        <v>38.941804557976859</v>
      </c>
      <c r="V149" s="190">
        <f t="shared" ref="V149" si="384">T149-U149</f>
        <v>0</v>
      </c>
      <c r="W149" s="190">
        <f t="shared" ref="W149" si="385">new_yll(10,B149,C149,D149,$C$1,G149,1,F149,E149*F149)</f>
        <v>21.454326862214657</v>
      </c>
      <c r="X149" s="190">
        <f t="shared" ref="X149" si="386">new_yll(10,B149,C149,D149,$C$1,G149+H149,1,F149,E149*F149)</f>
        <v>21.454326862214657</v>
      </c>
      <c r="Y149" s="190">
        <f t="shared" ref="Y149" si="387">W149-X149</f>
        <v>0</v>
      </c>
      <c r="Z149" s="190">
        <f t="shared" ref="Z149" si="388">new_yll(20,B149,C149,D149,$C$1,G149,1,F149,E149*F149)</f>
        <v>-13.031996748419743</v>
      </c>
      <c r="AA149" s="190">
        <f t="shared" ref="AA149" si="389">new_yll(20,B149,C149,D149,$C$1,G149+H149,1,F149,E149*F149)</f>
        <v>-13.031996748419743</v>
      </c>
      <c r="AB149" s="190">
        <f t="shared" ref="AB149" si="390">Z149-AA149</f>
        <v>0</v>
      </c>
      <c r="AC149" s="190">
        <f t="shared" ref="AC149" si="391">hosp_count(2,B149,C149,D149,$C$1,G149,1,F149,E149*F149)</f>
        <v>23.347516478722493</v>
      </c>
      <c r="AD149" s="190">
        <f t="shared" ref="AD149" si="392">hosp_count(2,B149,C149,D149,$C$1,G149+H149,1,F149,E149*F149)</f>
        <v>23.347516478722493</v>
      </c>
      <c r="AE149" s="189">
        <f t="shared" ref="AE149" si="393">AC149-AD149</f>
        <v>0</v>
      </c>
      <c r="AF149" s="190">
        <f t="shared" ref="AF149" si="394">hosp_count(5,B149,C149,D149,$C$1,G149,1,F149,E149*F149)</f>
        <v>77.227527364310973</v>
      </c>
      <c r="AG149" s="190">
        <f t="shared" ref="AG149" si="395">hosp_count(5,B149,C149,D149,$C$1,G149+H149,1,F149,E149*F149)</f>
        <v>77.227527364310973</v>
      </c>
      <c r="AH149" s="189">
        <f t="shared" ref="AH149" si="396">AF149-AG149</f>
        <v>0</v>
      </c>
      <c r="AI149" s="190">
        <f t="shared" ref="AI149" si="397">hosp_count(10,B149,C149,D149,$C$1,G149,1,F149,E149*F149)</f>
        <v>123.85321004524572</v>
      </c>
      <c r="AJ149" s="190">
        <f t="shared" ref="AJ149" si="398">hosp_count(10,B149,C149,D149,$C$1,G149+H149,1,F149,E149*F149)</f>
        <v>123.85321004524572</v>
      </c>
      <c r="AK149" s="189">
        <f t="shared" ref="AK149" si="399">AI149-AJ149</f>
        <v>0</v>
      </c>
      <c r="AL149" s="190">
        <f t="shared" ref="AL149" si="400">hosp_count(20,B149,C149,D149,$C$1,G149,1,F149,E149*F149)</f>
        <v>141.30840030724505</v>
      </c>
      <c r="AM149" s="190">
        <f t="shared" ref="AM149" si="401">hosp_count(20,B149,C149,D149,$C$1,G149+H149,1,F149,E149*F149)</f>
        <v>141.30840030724505</v>
      </c>
      <c r="AN149" s="189">
        <f t="shared" ref="AN149" si="402">AL149-AM149</f>
        <v>0</v>
      </c>
      <c r="AP149" s="44"/>
      <c r="AQ149" s="134"/>
    </row>
    <row r="150" spans="1:56" ht="13.5" thickBot="1" x14ac:dyDescent="0.25">
      <c r="A150" s="169" t="s">
        <v>182</v>
      </c>
      <c r="B150" s="186"/>
      <c r="C150" s="171"/>
      <c r="D150" s="171"/>
      <c r="E150" s="191"/>
      <c r="F150" s="192">
        <f>SUM(F134:F149)</f>
        <v>1883.6</v>
      </c>
      <c r="G150" s="192">
        <f t="shared" ref="G150" si="403">SUM(G134:G149)</f>
        <v>0</v>
      </c>
      <c r="H150" s="192">
        <f t="shared" ref="H150" si="404">SUM(H134:H149)</f>
        <v>0</v>
      </c>
      <c r="I150" s="192">
        <f t="shared" ref="I150" si="405">SUM(I134:I149)</f>
        <v>24.802537374565993</v>
      </c>
      <c r="J150" s="192">
        <f t="shared" ref="J150" si="406">SUM(J134:J149)</f>
        <v>24.802537374565993</v>
      </c>
      <c r="K150" s="192">
        <f t="shared" ref="K150" si="407">SUM(K134:K149)</f>
        <v>100.61369685247571</v>
      </c>
      <c r="L150" s="192">
        <f t="shared" ref="L150" si="408">SUM(L134:L149)</f>
        <v>100.61369685247571</v>
      </c>
      <c r="M150" s="192">
        <f t="shared" ref="M150" si="409">SUM(M134:M149)</f>
        <v>230.39548773330611</v>
      </c>
      <c r="N150" s="192">
        <f t="shared" ref="N150" si="410">SUM(N134:N149)</f>
        <v>230.39548773330611</v>
      </c>
      <c r="O150" s="192">
        <f t="shared" ref="O150" si="411">SUM(O134:O149)</f>
        <v>498.47726116248765</v>
      </c>
      <c r="P150" s="192">
        <f t="shared" ref="P150" si="412">SUM(P134:P149)</f>
        <v>498.47726116248765</v>
      </c>
      <c r="Q150" s="192">
        <f t="shared" ref="Q150" si="413">SUM(Q134:Q149)</f>
        <v>554.36652924130885</v>
      </c>
      <c r="R150" s="192">
        <f t="shared" ref="R150" si="414">SUM(R134:R149)</f>
        <v>554.36652924130885</v>
      </c>
      <c r="S150" s="192">
        <f t="shared" ref="S150" si="415">SUM(S134:S149)</f>
        <v>0</v>
      </c>
      <c r="T150" s="192">
        <f t="shared" ref="T150" si="416">SUM(T134:T149)</f>
        <v>2195.4507257955011</v>
      </c>
      <c r="U150" s="192">
        <f t="shared" ref="U150" si="417">SUM(U134:U149)</f>
        <v>2195.4507257955011</v>
      </c>
      <c r="V150" s="192">
        <f t="shared" ref="V150" si="418">SUM(V134:V149)</f>
        <v>0</v>
      </c>
      <c r="W150" s="192">
        <f t="shared" ref="W150" si="419">SUM(W134:W149)</f>
        <v>4848.6071569678652</v>
      </c>
      <c r="X150" s="192">
        <f t="shared" ref="X150" si="420">SUM(X134:X149)</f>
        <v>4848.6071569678652</v>
      </c>
      <c r="Y150" s="192">
        <f t="shared" ref="Y150" si="421">SUM(Y134:Y149)</f>
        <v>0</v>
      </c>
      <c r="Z150" s="192">
        <f t="shared" ref="Z150" si="422">SUM(Z134:Z149)</f>
        <v>9757.7995617338474</v>
      </c>
      <c r="AA150" s="192">
        <f t="shared" ref="AA150" si="423">SUM(AA134:AA149)</f>
        <v>9757.7995617338474</v>
      </c>
      <c r="AB150" s="192">
        <f t="shared" ref="AB150" si="424">SUM(AB134:AB149)</f>
        <v>0</v>
      </c>
      <c r="AC150" s="192">
        <f t="shared" ref="AC150" si="425">SUM(AC134:AC149)</f>
        <v>556.77783031124204</v>
      </c>
      <c r="AD150" s="192">
        <f t="shared" ref="AD150" si="426">SUM(AD134:AD149)</f>
        <v>556.77783031124204</v>
      </c>
      <c r="AE150" s="192">
        <f t="shared" ref="AE150" si="427">SUM(AE134:AE149)</f>
        <v>0</v>
      </c>
      <c r="AF150" s="192">
        <f t="shared" ref="AF150" si="428">SUM(AF134:AF149)</f>
        <v>2234.9804379220304</v>
      </c>
      <c r="AG150" s="192">
        <f t="shared" ref="AG150" si="429">SUM(AG134:AG149)</f>
        <v>2234.9804379220304</v>
      </c>
      <c r="AH150" s="192">
        <f t="shared" ref="AH150" si="430">SUM(AH134:AH149)</f>
        <v>0</v>
      </c>
      <c r="AI150" s="192">
        <f t="shared" ref="AI150" si="431">SUM(AI134:AI149)</f>
        <v>5044.9933172872288</v>
      </c>
      <c r="AJ150" s="192">
        <f t="shared" ref="AJ150" si="432">SUM(AJ134:AJ149)</f>
        <v>5044.9933172872288</v>
      </c>
      <c r="AK150" s="192">
        <f t="shared" ref="AK150" si="433">SUM(AK134:AK149)</f>
        <v>0</v>
      </c>
      <c r="AL150" s="192">
        <f t="shared" ref="AL150" si="434">SUM(AL134:AL149)</f>
        <v>10623.311151775973</v>
      </c>
      <c r="AM150" s="192">
        <f t="shared" ref="AM150" si="435">SUM(AM134:AM149)</f>
        <v>10623.311151775973</v>
      </c>
      <c r="AN150" s="192">
        <f t="shared" ref="AN150" si="436">SUM(AN134:AN149)</f>
        <v>0</v>
      </c>
      <c r="AO150" s="170"/>
      <c r="AP150" s="170"/>
      <c r="AQ150" s="172"/>
      <c r="AR150" s="170"/>
      <c r="AS150" s="170"/>
      <c r="AT150" s="170"/>
      <c r="AU150" s="170"/>
      <c r="AV150" s="170"/>
      <c r="AW150" s="170"/>
      <c r="AX150" s="170"/>
      <c r="AY150" s="170"/>
      <c r="AZ150" s="170"/>
      <c r="BA150" s="170"/>
      <c r="BB150" s="170"/>
      <c r="BC150" s="170"/>
      <c r="BD150" s="170"/>
    </row>
    <row r="151" spans="1:56" s="45" customFormat="1" ht="13.5" thickBot="1" x14ac:dyDescent="0.25">
      <c r="A151" s="30" t="s">
        <v>61</v>
      </c>
      <c r="B151" s="162"/>
      <c r="C151" s="162"/>
      <c r="D151" s="162"/>
      <c r="E151" s="162"/>
      <c r="F151" s="162"/>
      <c r="G151" s="162"/>
      <c r="H151" s="255"/>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row>
    <row r="152" spans="1:56" x14ac:dyDescent="0.2">
      <c r="A152" s="185" t="s">
        <v>21</v>
      </c>
      <c r="B152" s="163">
        <v>0.5</v>
      </c>
      <c r="C152" s="163" t="s">
        <v>166</v>
      </c>
      <c r="D152" s="166">
        <v>3</v>
      </c>
      <c r="E152" s="163"/>
      <c r="F152" s="187">
        <f>HLOOKUP('III Tool Overview'!$H$7,LookUpData_Pop!$B$1:$AV$269,LookUpData_Pop!BB149,FALSE)/5</f>
        <v>17.8</v>
      </c>
      <c r="G152" s="163"/>
      <c r="H152" s="190"/>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P152">
        <v>0.1</v>
      </c>
      <c r="AQ152">
        <v>1</v>
      </c>
    </row>
    <row r="153" spans="1:56" x14ac:dyDescent="0.2">
      <c r="A153" s="185" t="s">
        <v>22</v>
      </c>
      <c r="B153" s="163">
        <v>2.5</v>
      </c>
      <c r="C153" s="163" t="s">
        <v>166</v>
      </c>
      <c r="D153" s="166">
        <v>3</v>
      </c>
      <c r="E153" s="163"/>
      <c r="F153" s="187">
        <f>HLOOKUP('III Tool Overview'!$H$7,LookUpData_Pop!$B$1:$AV$269,LookUpData_Pop!BB150,FALSE)/5</f>
        <v>74.400000000000006</v>
      </c>
      <c r="G153" s="163"/>
      <c r="H153" s="190"/>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P153">
        <v>0.5</v>
      </c>
      <c r="AQ153">
        <v>4</v>
      </c>
    </row>
    <row r="154" spans="1:56" x14ac:dyDescent="0.2">
      <c r="A154" s="185" t="s">
        <v>23</v>
      </c>
      <c r="B154" s="163">
        <v>7.5</v>
      </c>
      <c r="C154" s="163" t="s">
        <v>166</v>
      </c>
      <c r="D154" s="166">
        <v>3</v>
      </c>
      <c r="E154" s="163"/>
      <c r="F154" s="187">
        <f>HLOOKUP('III Tool Overview'!$H$7,LookUpData_Pop!$B$1:$AV$269,LookUpData_Pop!BB151,FALSE)/5</f>
        <v>84</v>
      </c>
      <c r="G154" s="163"/>
      <c r="H154" s="190"/>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P154">
        <v>0.5</v>
      </c>
      <c r="AQ154">
        <v>5</v>
      </c>
    </row>
    <row r="155" spans="1:56" x14ac:dyDescent="0.2">
      <c r="A155" s="185" t="s">
        <v>24</v>
      </c>
      <c r="B155" s="163">
        <v>12.5</v>
      </c>
      <c r="C155" s="163" t="s">
        <v>166</v>
      </c>
      <c r="D155" s="166">
        <v>3</v>
      </c>
      <c r="E155" s="163"/>
      <c r="F155" s="187">
        <f>HLOOKUP('III Tool Overview'!$H$7,LookUpData_Pop!$B$1:$AV$269,LookUpData_Pop!BB152,FALSE)/5</f>
        <v>111.8</v>
      </c>
      <c r="G155" s="163"/>
      <c r="H155" s="190"/>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P155">
        <v>0.5</v>
      </c>
      <c r="AQ155">
        <v>5</v>
      </c>
    </row>
    <row r="156" spans="1:56" x14ac:dyDescent="0.2">
      <c r="A156" s="185" t="s">
        <v>25</v>
      </c>
      <c r="B156" s="163">
        <v>17.5</v>
      </c>
      <c r="C156" s="163" t="s">
        <v>166</v>
      </c>
      <c r="D156" s="166">
        <v>3</v>
      </c>
      <c r="E156" s="188">
        <f>HLOOKUP('III Tool Overview'!$H$7,Prevalence!$B$2:$AV$268,Prevalence!AW148,FALSE)</f>
        <v>0.3568115558358127</v>
      </c>
      <c r="F156" s="187">
        <f>HLOOKUP('III Tool Overview'!$H$7,LookUpData_Pop!$B$1:$AV$269,LookUpData_Pop!BB153,FALSE)/5</f>
        <v>112.4</v>
      </c>
      <c r="G156" s="176">
        <f>'III Tool Overview'!$H$10/110</f>
        <v>0</v>
      </c>
      <c r="H156" s="254">
        <f>IF('III Tool Overview'!$H$11="Even distribution",Targeting!C154,IF('III Tool Overview'!$H$11="Targeting to Q1",Targeting!D154,IF('III Tool Overview'!$H$11="Targetting to Q1 &amp; Q2",Targeting!E154,IF('III Tool Overview'!$H$11="Proportionate to need",Targeting!F154))))</f>
        <v>0</v>
      </c>
      <c r="I156" s="182">
        <f t="shared" ref="I156:I166" si="437">new_ci(2,B156,C156,D156,$C$1,G156,1,F156,E156*F156)</f>
        <v>6.274922797683527E-2</v>
      </c>
      <c r="J156" s="189">
        <f t="shared" ref="J156:J166" si="438">new_ci(2,B156,C156,D156,$C$1,G156+H156,1,F156,E156*F156)</f>
        <v>6.274922797683527E-2</v>
      </c>
      <c r="K156" s="189">
        <f t="shared" ref="K156:K166" si="439">new_ci(5,B156,C156,D156,$C$1,G156,1,F156,E156*F156)</f>
        <v>0.27430357409600958</v>
      </c>
      <c r="L156" s="189">
        <f t="shared" ref="L156:L166" si="440">new_ci(5,B156,C156,D156,$C$1,G156+H156,1,F156,E156*F156)</f>
        <v>0.27430357409600958</v>
      </c>
      <c r="M156" s="189">
        <f t="shared" ref="M156:M166" si="441">new_ci(10,B156,C156,D156,$C$1,G156,1,F156,E156*F156)</f>
        <v>0.71938593284171137</v>
      </c>
      <c r="N156" s="189">
        <f t="shared" ref="N156:N166" si="442">new_ci(10,B156,C156,D156,$C$1,G156+H156,1,F156,E156*F156)</f>
        <v>0.71938593284171137</v>
      </c>
      <c r="O156" s="189">
        <f t="shared" ref="O156:O166" si="443">new_ci(20,B156,C156,D156,$C$1,G156,1,F156,E156*F156)</f>
        <v>2.1021034567637313</v>
      </c>
      <c r="P156" s="189">
        <f t="shared" ref="P156:P166" si="444">new_ci(20,B156,C156,D156,$C$1,G156+H156,1,F156,E156*F156)</f>
        <v>2.1021034567637313</v>
      </c>
      <c r="Q156" s="190">
        <f t="shared" ref="Q156:Q166" si="445">new_yll(2,B156,C156,D156,$C$1,G156,1,F156,E156*F156)</f>
        <v>5.082687466123657</v>
      </c>
      <c r="R156" s="190">
        <f t="shared" ref="R156:R166" si="446">new_yll(2,B156,C156,D156,$C$1,G156+H156,1,F156,E156*F156)</f>
        <v>5.082687466123657</v>
      </c>
      <c r="S156" s="190">
        <f t="shared" ref="S156:S166" si="447">Q156-R156</f>
        <v>0</v>
      </c>
      <c r="T156" s="190">
        <f t="shared" ref="T156:T166" si="448">new_yll(5,B156,C156,D156,$C$1,G156,1,F156,E156*F156)</f>
        <v>21.78733693395349</v>
      </c>
      <c r="U156" s="190">
        <f t="shared" ref="U156:U166" si="449">new_yll(5,B156,C156,D156,$C$1,G156+H156,1,F156,E156*F156)</f>
        <v>21.78733693395349</v>
      </c>
      <c r="V156" s="190">
        <f>T156-U156</f>
        <v>0</v>
      </c>
      <c r="W156" s="190">
        <f t="shared" ref="W156:W166" si="450">new_yll(10,B156,C156,D156,$C$1,G156,1,F156,E156*F156)</f>
        <v>55.117309164206539</v>
      </c>
      <c r="X156" s="190">
        <f t="shared" ref="X156:X166" si="451">new_yll(10,B156,C156,D156,$C$1,G156+H156,1,F156,E156*F156)</f>
        <v>55.117309164206539</v>
      </c>
      <c r="Y156" s="190">
        <f>W156-X156</f>
        <v>0</v>
      </c>
      <c r="Z156" s="190">
        <f t="shared" ref="Z156:Z166" si="452">new_yll(20,B156,C156,D156,$C$1,G156,1,F156,E156*F156)</f>
        <v>147.80243007632563</v>
      </c>
      <c r="AA156" s="190">
        <f t="shared" ref="AA156:AA166" si="453">new_yll(20,B156,C156,D156,$C$1,G156+H156,1,F156,E156*F156)</f>
        <v>147.80243007632563</v>
      </c>
      <c r="AB156" s="190">
        <f>Z156-AA156</f>
        <v>0</v>
      </c>
      <c r="AC156" s="190">
        <f>hosp_count(2,B156,C156,D156,$C$1,G156,1,F156,E156*F156)</f>
        <v>7.875682887875187</v>
      </c>
      <c r="AD156" s="190">
        <f>hosp_count(2,B156,C156,D156,$C$1,G156+H156,1,F156,E156*F156)</f>
        <v>7.875682887875187</v>
      </c>
      <c r="AE156" s="189">
        <f>AC156-AD156</f>
        <v>0</v>
      </c>
      <c r="AF156" s="190">
        <f>hosp_count(5,B156,C156,D156,$C$1,G156,1,F156,E156*F156)</f>
        <v>33.274926202318717</v>
      </c>
      <c r="AG156" s="190">
        <f>hosp_count(5,B156,C156,D156,$C$1,G156+H156,1,F156,E156*F156)</f>
        <v>33.274926202318717</v>
      </c>
      <c r="AH156" s="189">
        <f>AF156-AG156</f>
        <v>0</v>
      </c>
      <c r="AI156" s="190">
        <f>hosp_count(10,B156,C156,D156,$C$1,G156,1,F156,E156*F156)</f>
        <v>82.172634118161611</v>
      </c>
      <c r="AJ156" s="190">
        <f>hosp_count(10,B156,C156,D156,$C$1,G156+H156,1,F156,E156*F156)</f>
        <v>82.172634118161611</v>
      </c>
      <c r="AK156" s="189">
        <f>AI156-AJ156</f>
        <v>0</v>
      </c>
      <c r="AL156" s="190">
        <f>hosp_count(20,B156,C156,D156,$C$1,G156,1,F156,E156*F156)</f>
        <v>210.32353232811448</v>
      </c>
      <c r="AM156" s="190">
        <f>hosp_count(20,B156,C156,D156,$C$1,G156+H156,1,F156,E156*F156)</f>
        <v>210.32353232811448</v>
      </c>
      <c r="AN156" s="189">
        <f>AL156-AM156</f>
        <v>0</v>
      </c>
      <c r="AP156">
        <v>0.5</v>
      </c>
      <c r="AQ156">
        <v>5</v>
      </c>
    </row>
    <row r="157" spans="1:56" x14ac:dyDescent="0.2">
      <c r="A157" s="185" t="s">
        <v>26</v>
      </c>
      <c r="B157" s="163">
        <v>22.5</v>
      </c>
      <c r="C157" s="163" t="s">
        <v>166</v>
      </c>
      <c r="D157" s="166">
        <v>3</v>
      </c>
      <c r="E157" s="188">
        <f>HLOOKUP('III Tool Overview'!$H$7,Prevalence!$B$2:$AV$268,Prevalence!AW149,FALSE)</f>
        <v>0.3568115558358127</v>
      </c>
      <c r="F157" s="187">
        <f>HLOOKUP('III Tool Overview'!$H$7,LookUpData_Pop!$B$1:$AV$269,LookUpData_Pop!BB154,FALSE)/5</f>
        <v>121</v>
      </c>
      <c r="G157" s="176">
        <f>'III Tool Overview'!$H$10/110</f>
        <v>0</v>
      </c>
      <c r="H157" s="254">
        <f>IF('III Tool Overview'!$H$11="Even distribution",Targeting!C155,IF('III Tool Overview'!$H$11="Targeting to Q1",Targeting!D155,IF('III Tool Overview'!$H$11="Targetting to Q1 &amp; Q2",Targeting!E155,IF('III Tool Overview'!$H$11="Proportionate to need",Targeting!F155))))</f>
        <v>0</v>
      </c>
      <c r="I157" s="182">
        <f t="shared" si="437"/>
        <v>9.0231663624235403E-2</v>
      </c>
      <c r="J157" s="189">
        <f t="shared" si="438"/>
        <v>9.0231663624235403E-2</v>
      </c>
      <c r="K157" s="189">
        <f t="shared" si="439"/>
        <v>0.39431471184988998</v>
      </c>
      <c r="L157" s="189">
        <f t="shared" si="440"/>
        <v>0.39431471184988998</v>
      </c>
      <c r="M157" s="189">
        <f t="shared" si="441"/>
        <v>1.0334283513300286</v>
      </c>
      <c r="N157" s="189">
        <f t="shared" si="442"/>
        <v>1.0334283513300286</v>
      </c>
      <c r="O157" s="189">
        <f t="shared" si="443"/>
        <v>3.0134051943038576</v>
      </c>
      <c r="P157" s="189">
        <f t="shared" si="444"/>
        <v>3.0134051943038576</v>
      </c>
      <c r="Q157" s="190">
        <f t="shared" si="445"/>
        <v>6.9478380990661259</v>
      </c>
      <c r="R157" s="190">
        <f t="shared" si="446"/>
        <v>6.9478380990661259</v>
      </c>
      <c r="S157" s="190">
        <f t="shared" si="447"/>
        <v>0</v>
      </c>
      <c r="T157" s="190">
        <f t="shared" si="448"/>
        <v>29.742404147679188</v>
      </c>
      <c r="U157" s="190">
        <f t="shared" si="449"/>
        <v>29.742404147679188</v>
      </c>
      <c r="V157" s="190">
        <f t="shared" ref="V157:V166" si="454">T157-U157</f>
        <v>0</v>
      </c>
      <c r="W157" s="190">
        <f t="shared" si="450"/>
        <v>75.046290005613102</v>
      </c>
      <c r="X157" s="190">
        <f t="shared" si="451"/>
        <v>75.046290005613102</v>
      </c>
      <c r="Y157" s="190">
        <f t="shared" ref="Y157:Y166" si="455">W157-X157</f>
        <v>0</v>
      </c>
      <c r="Z157" s="190">
        <f t="shared" si="452"/>
        <v>199.85330993860606</v>
      </c>
      <c r="AA157" s="190">
        <f t="shared" si="453"/>
        <v>199.85330993860606</v>
      </c>
      <c r="AB157" s="190">
        <f t="shared" ref="AB157:AB166" si="456">Z157-AA157</f>
        <v>0</v>
      </c>
      <c r="AC157" s="190">
        <f t="shared" ref="AC157:AC166" si="457">hosp_count(2,B157,C157,D157,$C$1,G157,1,F157,E157*F157)</f>
        <v>9.7481235249373537</v>
      </c>
      <c r="AD157" s="190">
        <f t="shared" ref="AD157:AD166" si="458">hosp_count(2,B157,C157,D157,$C$1,G157+H157,1,F157,E157*F157)</f>
        <v>9.7481235249373537</v>
      </c>
      <c r="AE157" s="189">
        <f t="shared" ref="AE157:AE166" si="459">AC157-AD157</f>
        <v>0</v>
      </c>
      <c r="AF157" s="190">
        <f t="shared" ref="AF157:AF166" si="460">hosp_count(5,B157,C157,D157,$C$1,G157,1,F157,E157*F157)</f>
        <v>41.173539453635769</v>
      </c>
      <c r="AG157" s="190">
        <f t="shared" ref="AG157:AG166" si="461">hosp_count(5,B157,C157,D157,$C$1,G157+H157,1,F157,E157*F157)</f>
        <v>41.173539453635769</v>
      </c>
      <c r="AH157" s="189">
        <f t="shared" ref="AH157:AH166" si="462">AF157-AG157</f>
        <v>0</v>
      </c>
      <c r="AI157" s="190">
        <f t="shared" ref="AI157:AI166" si="463">hosp_count(10,B157,C157,D157,$C$1,G157,1,F157,E157*F157)</f>
        <v>101.6150569848314</v>
      </c>
      <c r="AJ157" s="190">
        <f t="shared" ref="AJ157:AJ166" si="464">hosp_count(10,B157,C157,D157,$C$1,G157+H157,1,F157,E157*F157)</f>
        <v>101.6150569848314</v>
      </c>
      <c r="AK157" s="189">
        <f t="shared" ref="AK157:AK166" si="465">AI157-AJ157</f>
        <v>0</v>
      </c>
      <c r="AL157" s="190">
        <f t="shared" ref="AL157:AL166" si="466">hosp_count(20,B157,C157,D157,$C$1,G157,1,F157,E157*F157)</f>
        <v>259.60433925776391</v>
      </c>
      <c r="AM157" s="190">
        <f t="shared" ref="AM157:AM166" si="467">hosp_count(20,B157,C157,D157,$C$1,G157+H157,1,F157,E157*F157)</f>
        <v>259.60433925776391</v>
      </c>
      <c r="AN157" s="189">
        <f t="shared" ref="AN157:AN166" si="468">AL157-AM157</f>
        <v>0</v>
      </c>
      <c r="AP157">
        <v>0.5</v>
      </c>
      <c r="AQ157">
        <v>5</v>
      </c>
    </row>
    <row r="158" spans="1:56" x14ac:dyDescent="0.2">
      <c r="A158" s="185" t="s">
        <v>27</v>
      </c>
      <c r="B158" s="163">
        <v>27.5</v>
      </c>
      <c r="C158" s="163" t="s">
        <v>166</v>
      </c>
      <c r="D158" s="166">
        <v>3</v>
      </c>
      <c r="E158" s="188">
        <f>HLOOKUP('III Tool Overview'!$H$7,Prevalence!$B$2:$AV$268,Prevalence!AW150,FALSE)</f>
        <v>0.24615826130091148</v>
      </c>
      <c r="F158" s="187">
        <f>HLOOKUP('III Tool Overview'!$H$7,LookUpData_Pop!$B$1:$AV$269,LookUpData_Pop!BB155,FALSE)/5</f>
        <v>96.4</v>
      </c>
      <c r="G158" s="176">
        <f>'III Tool Overview'!$H$10/110</f>
        <v>0</v>
      </c>
      <c r="H158" s="254">
        <f>IF('III Tool Overview'!$H$11="Even distribution",Targeting!C156,IF('III Tool Overview'!$H$11="Targeting to Q1",Targeting!D156,IF('III Tool Overview'!$H$11="Targetting to Q1 &amp; Q2",Targeting!E156,IF('III Tool Overview'!$H$11="Proportionate to need",Targeting!F156))))</f>
        <v>0</v>
      </c>
      <c r="I158" s="182">
        <f t="shared" si="437"/>
        <v>0.1109739342342972</v>
      </c>
      <c r="J158" s="189">
        <f t="shared" si="438"/>
        <v>0.1109739342342972</v>
      </c>
      <c r="K158" s="189">
        <f t="shared" si="439"/>
        <v>0.48462480012543807</v>
      </c>
      <c r="L158" s="189">
        <f t="shared" si="440"/>
        <v>0.48462480012543807</v>
      </c>
      <c r="M158" s="189">
        <f t="shared" si="441"/>
        <v>1.2682720963327854</v>
      </c>
      <c r="N158" s="189">
        <f t="shared" si="442"/>
        <v>1.2682720963327854</v>
      </c>
      <c r="O158" s="189">
        <f t="shared" si="443"/>
        <v>3.6814925672092573</v>
      </c>
      <c r="P158" s="189">
        <f t="shared" si="444"/>
        <v>3.6814925672092573</v>
      </c>
      <c r="Q158" s="190">
        <f t="shared" si="445"/>
        <v>7.8791493306351015</v>
      </c>
      <c r="R158" s="190">
        <f t="shared" si="446"/>
        <v>7.8791493306351015</v>
      </c>
      <c r="S158" s="190">
        <f t="shared" si="447"/>
        <v>0</v>
      </c>
      <c r="T158" s="190">
        <f t="shared" si="448"/>
        <v>33.646842767267017</v>
      </c>
      <c r="U158" s="190">
        <f t="shared" si="449"/>
        <v>33.646842767267017</v>
      </c>
      <c r="V158" s="190">
        <f t="shared" si="454"/>
        <v>0</v>
      </c>
      <c r="W158" s="190">
        <f t="shared" si="450"/>
        <v>84.495094126673749</v>
      </c>
      <c r="X158" s="190">
        <f t="shared" si="451"/>
        <v>84.495094126673749</v>
      </c>
      <c r="Y158" s="190">
        <f t="shared" si="455"/>
        <v>0</v>
      </c>
      <c r="Z158" s="190">
        <f t="shared" si="452"/>
        <v>222.15007117817808</v>
      </c>
      <c r="AA158" s="190">
        <f t="shared" si="453"/>
        <v>222.15007117817808</v>
      </c>
      <c r="AB158" s="190">
        <f t="shared" si="456"/>
        <v>0</v>
      </c>
      <c r="AC158" s="190">
        <f t="shared" si="457"/>
        <v>9.5748791853666191</v>
      </c>
      <c r="AD158" s="190">
        <f t="shared" si="458"/>
        <v>9.5748791853666191</v>
      </c>
      <c r="AE158" s="189">
        <f t="shared" si="459"/>
        <v>0</v>
      </c>
      <c r="AF158" s="190">
        <f t="shared" si="460"/>
        <v>40.415338689908907</v>
      </c>
      <c r="AG158" s="190">
        <f t="shared" si="461"/>
        <v>40.415338689908907</v>
      </c>
      <c r="AH158" s="189">
        <f t="shared" si="462"/>
        <v>0</v>
      </c>
      <c r="AI158" s="190">
        <f t="shared" si="463"/>
        <v>99.610040532392276</v>
      </c>
      <c r="AJ158" s="190">
        <f t="shared" si="464"/>
        <v>99.610040532392276</v>
      </c>
      <c r="AK158" s="189">
        <f t="shared" si="465"/>
        <v>0</v>
      </c>
      <c r="AL158" s="190">
        <f t="shared" si="466"/>
        <v>253.46586255388968</v>
      </c>
      <c r="AM158" s="190">
        <f t="shared" si="467"/>
        <v>253.46586255388968</v>
      </c>
      <c r="AN158" s="189">
        <f t="shared" si="468"/>
        <v>0</v>
      </c>
      <c r="AP158">
        <v>0.5</v>
      </c>
      <c r="AQ158">
        <v>5</v>
      </c>
    </row>
    <row r="159" spans="1:56" x14ac:dyDescent="0.2">
      <c r="A159" s="185" t="s">
        <v>28</v>
      </c>
      <c r="B159" s="163">
        <v>32.5</v>
      </c>
      <c r="C159" s="163" t="s">
        <v>166</v>
      </c>
      <c r="D159" s="166">
        <v>3</v>
      </c>
      <c r="E159" s="188">
        <f>HLOOKUP('III Tool Overview'!$H$7,Prevalence!$B$2:$AV$268,Prevalence!AW151,FALSE)</f>
        <v>0.24615826130091148</v>
      </c>
      <c r="F159" s="187">
        <f>HLOOKUP('III Tool Overview'!$H$7,LookUpData_Pop!$B$1:$AV$269,LookUpData_Pop!BB156,FALSE)/5</f>
        <v>99.8</v>
      </c>
      <c r="G159" s="176">
        <f>'III Tool Overview'!$H$10/110</f>
        <v>0</v>
      </c>
      <c r="H159" s="254">
        <f>IF('III Tool Overview'!$H$11="Even distribution",Targeting!C157,IF('III Tool Overview'!$H$11="Targeting to Q1",Targeting!D157,IF('III Tool Overview'!$H$11="Targetting to Q1 &amp; Q2",Targeting!E157,IF('III Tool Overview'!$H$11="Proportionate to need",Targeting!F157))))</f>
        <v>0</v>
      </c>
      <c r="I159" s="182">
        <f t="shared" si="437"/>
        <v>0.15344839480300371</v>
      </c>
      <c r="J159" s="189">
        <f t="shared" si="438"/>
        <v>0.15344839480300371</v>
      </c>
      <c r="K159" s="189">
        <f t="shared" si="439"/>
        <v>0.66966991615200477</v>
      </c>
      <c r="L159" s="189">
        <f t="shared" si="440"/>
        <v>0.66966991615200477</v>
      </c>
      <c r="M159" s="189">
        <f t="shared" si="441"/>
        <v>1.7501092209382263</v>
      </c>
      <c r="N159" s="189">
        <f t="shared" si="442"/>
        <v>1.7501092209382263</v>
      </c>
      <c r="O159" s="189">
        <f t="shared" si="443"/>
        <v>5.0582773700183763</v>
      </c>
      <c r="P159" s="189">
        <f t="shared" si="444"/>
        <v>5.0582773700183763</v>
      </c>
      <c r="Q159" s="190">
        <f t="shared" si="445"/>
        <v>10.281042451801248</v>
      </c>
      <c r="R159" s="190">
        <f t="shared" si="446"/>
        <v>10.281042451801248</v>
      </c>
      <c r="S159" s="190">
        <f t="shared" si="447"/>
        <v>0</v>
      </c>
      <c r="T159" s="190">
        <f t="shared" si="448"/>
        <v>43.815951811941289</v>
      </c>
      <c r="U159" s="190">
        <f t="shared" si="449"/>
        <v>43.815951811941289</v>
      </c>
      <c r="V159" s="190">
        <f t="shared" si="454"/>
        <v>0</v>
      </c>
      <c r="W159" s="190">
        <f t="shared" si="450"/>
        <v>109.60148594753919</v>
      </c>
      <c r="X159" s="190">
        <f t="shared" si="451"/>
        <v>109.60148594753919</v>
      </c>
      <c r="Y159" s="190">
        <f t="shared" si="455"/>
        <v>0</v>
      </c>
      <c r="Z159" s="190">
        <f t="shared" si="452"/>
        <v>285.09694549499085</v>
      </c>
      <c r="AA159" s="190">
        <f t="shared" si="453"/>
        <v>285.09694549499085</v>
      </c>
      <c r="AB159" s="190">
        <f t="shared" si="456"/>
        <v>0</v>
      </c>
      <c r="AC159" s="190">
        <f t="shared" si="457"/>
        <v>11.397262573887462</v>
      </c>
      <c r="AD159" s="190">
        <f t="shared" si="458"/>
        <v>11.397262573887462</v>
      </c>
      <c r="AE159" s="189">
        <f t="shared" si="459"/>
        <v>0</v>
      </c>
      <c r="AF159" s="190">
        <f t="shared" si="460"/>
        <v>48.077533570178282</v>
      </c>
      <c r="AG159" s="190">
        <f t="shared" si="461"/>
        <v>48.077533570178282</v>
      </c>
      <c r="AH159" s="189">
        <f t="shared" si="462"/>
        <v>0</v>
      </c>
      <c r="AI159" s="190">
        <f t="shared" si="463"/>
        <v>118.34314728949357</v>
      </c>
      <c r="AJ159" s="190">
        <f t="shared" si="464"/>
        <v>118.34314728949357</v>
      </c>
      <c r="AK159" s="189">
        <f t="shared" si="465"/>
        <v>0</v>
      </c>
      <c r="AL159" s="190">
        <f t="shared" si="466"/>
        <v>299.98959417269873</v>
      </c>
      <c r="AM159" s="190">
        <f t="shared" si="467"/>
        <v>299.98959417269873</v>
      </c>
      <c r="AN159" s="189">
        <f t="shared" si="468"/>
        <v>0</v>
      </c>
      <c r="AP159">
        <v>0.5</v>
      </c>
      <c r="AQ159">
        <v>5</v>
      </c>
    </row>
    <row r="160" spans="1:56" x14ac:dyDescent="0.2">
      <c r="A160" s="185" t="s">
        <v>29</v>
      </c>
      <c r="B160" s="163">
        <v>37.5</v>
      </c>
      <c r="C160" s="163" t="s">
        <v>166</v>
      </c>
      <c r="D160" s="166">
        <v>3</v>
      </c>
      <c r="E160" s="188">
        <f>HLOOKUP('III Tool Overview'!$H$7,Prevalence!$B$2:$AV$268,Prevalence!AW152,FALSE)</f>
        <v>0.28005814996816619</v>
      </c>
      <c r="F160" s="187">
        <f>HLOOKUP('III Tool Overview'!$H$7,LookUpData_Pop!$B$1:$AV$269,LookUpData_Pop!BB157,FALSE)/5</f>
        <v>117.2</v>
      </c>
      <c r="G160" s="176">
        <f>'III Tool Overview'!$H$10/110</f>
        <v>0</v>
      </c>
      <c r="H160" s="254">
        <f>IF('III Tool Overview'!$H$11="Even distribution",Targeting!C158,IF('III Tool Overview'!$H$11="Targeting to Q1",Targeting!D158,IF('III Tool Overview'!$H$11="Targetting to Q1 &amp; Q2",Targeting!E158,IF('III Tool Overview'!$H$11="Proportionate to need",Targeting!F158))))</f>
        <v>0</v>
      </c>
      <c r="I160" s="182">
        <f t="shared" si="437"/>
        <v>0.27812151277231301</v>
      </c>
      <c r="J160" s="189">
        <f t="shared" si="438"/>
        <v>0.27812151277231301</v>
      </c>
      <c r="K160" s="189">
        <f t="shared" si="439"/>
        <v>1.2120291098259357</v>
      </c>
      <c r="L160" s="189">
        <f t="shared" si="440"/>
        <v>1.2120291098259357</v>
      </c>
      <c r="M160" s="189">
        <f t="shared" si="441"/>
        <v>3.1580133025893344</v>
      </c>
      <c r="N160" s="189">
        <f t="shared" si="442"/>
        <v>3.1580133025893344</v>
      </c>
      <c r="O160" s="189">
        <f t="shared" si="443"/>
        <v>9.0429463294627617</v>
      </c>
      <c r="P160" s="189">
        <f t="shared" si="444"/>
        <v>9.0429463294627617</v>
      </c>
      <c r="Q160" s="190">
        <f t="shared" si="445"/>
        <v>16.965412279111092</v>
      </c>
      <c r="R160" s="190">
        <f t="shared" si="446"/>
        <v>16.965412279111092</v>
      </c>
      <c r="S160" s="190">
        <f t="shared" si="447"/>
        <v>0</v>
      </c>
      <c r="T160" s="190">
        <f t="shared" si="448"/>
        <v>72.031294326091881</v>
      </c>
      <c r="U160" s="190">
        <f t="shared" si="449"/>
        <v>72.031294326091881</v>
      </c>
      <c r="V160" s="190">
        <f t="shared" si="454"/>
        <v>0</v>
      </c>
      <c r="W160" s="190">
        <f t="shared" si="450"/>
        <v>178.8466987487819</v>
      </c>
      <c r="X160" s="190">
        <f t="shared" si="451"/>
        <v>178.8466987487819</v>
      </c>
      <c r="Y160" s="190">
        <f t="shared" si="455"/>
        <v>0</v>
      </c>
      <c r="Z160" s="190">
        <f t="shared" si="452"/>
        <v>455.81841389759347</v>
      </c>
      <c r="AA160" s="190">
        <f t="shared" si="453"/>
        <v>455.81841389759347</v>
      </c>
      <c r="AB160" s="190">
        <f t="shared" si="456"/>
        <v>0</v>
      </c>
      <c r="AC160" s="190">
        <f t="shared" si="457"/>
        <v>16.501303025623958</v>
      </c>
      <c r="AD160" s="190">
        <f t="shared" si="458"/>
        <v>16.501303025623958</v>
      </c>
      <c r="AE160" s="189">
        <f t="shared" si="459"/>
        <v>0</v>
      </c>
      <c r="AF160" s="190">
        <f t="shared" si="460"/>
        <v>69.514074470914892</v>
      </c>
      <c r="AG160" s="190">
        <f t="shared" si="461"/>
        <v>69.514074470914892</v>
      </c>
      <c r="AH160" s="189">
        <f t="shared" si="462"/>
        <v>0</v>
      </c>
      <c r="AI160" s="190">
        <f t="shared" si="463"/>
        <v>170.63649040678851</v>
      </c>
      <c r="AJ160" s="190">
        <f t="shared" si="464"/>
        <v>170.63649040678851</v>
      </c>
      <c r="AK160" s="189">
        <f t="shared" si="465"/>
        <v>0</v>
      </c>
      <c r="AL160" s="190">
        <f t="shared" si="466"/>
        <v>429.01624624442803</v>
      </c>
      <c r="AM160" s="190">
        <f t="shared" si="467"/>
        <v>429.01624624442803</v>
      </c>
      <c r="AN160" s="189">
        <f t="shared" si="468"/>
        <v>0</v>
      </c>
      <c r="AP160">
        <v>0.5</v>
      </c>
      <c r="AQ160">
        <v>5</v>
      </c>
    </row>
    <row r="161" spans="1:53" x14ac:dyDescent="0.2">
      <c r="A161" s="185" t="s">
        <v>30</v>
      </c>
      <c r="B161" s="163">
        <v>42.5</v>
      </c>
      <c r="C161" s="163" t="s">
        <v>166</v>
      </c>
      <c r="D161" s="166">
        <v>3</v>
      </c>
      <c r="E161" s="188">
        <f>HLOOKUP('III Tool Overview'!$H$7,Prevalence!$B$2:$AV$268,Prevalence!AW153,FALSE)</f>
        <v>0.28005814996816619</v>
      </c>
      <c r="F161" s="187">
        <f>HLOOKUP('III Tool Overview'!$H$7,LookUpData_Pop!$B$1:$AV$269,LookUpData_Pop!BB158,FALSE)/5</f>
        <v>153.6</v>
      </c>
      <c r="G161" s="176">
        <f>'III Tool Overview'!$H$10/110</f>
        <v>0</v>
      </c>
      <c r="H161" s="254">
        <f>IF('III Tool Overview'!$H$11="Even distribution",Targeting!C159,IF('III Tool Overview'!$H$11="Targeting to Q1",Targeting!D159,IF('III Tool Overview'!$H$11="Targetting to Q1 &amp; Q2",Targeting!E159,IF('III Tool Overview'!$H$11="Proportionate to need",Targeting!F159))))</f>
        <v>0</v>
      </c>
      <c r="I161" s="182">
        <f t="shared" si="437"/>
        <v>0.48673863714271426</v>
      </c>
      <c r="J161" s="189">
        <f t="shared" si="438"/>
        <v>0.48673863714271426</v>
      </c>
      <c r="K161" s="189">
        <f t="shared" si="439"/>
        <v>2.1182854558548159</v>
      </c>
      <c r="L161" s="189">
        <f t="shared" si="440"/>
        <v>2.1182854558548159</v>
      </c>
      <c r="M161" s="189">
        <f t="shared" si="441"/>
        <v>5.5036047677519022</v>
      </c>
      <c r="N161" s="189">
        <f t="shared" si="442"/>
        <v>5.5036047677519022</v>
      </c>
      <c r="O161" s="189">
        <f t="shared" si="443"/>
        <v>15.621430320457868</v>
      </c>
      <c r="P161" s="189">
        <f t="shared" si="444"/>
        <v>15.621430320457868</v>
      </c>
      <c r="Q161" s="190">
        <f t="shared" si="445"/>
        <v>27.744102317134711</v>
      </c>
      <c r="R161" s="190">
        <f t="shared" si="446"/>
        <v>27.744102317134711</v>
      </c>
      <c r="S161" s="190">
        <f t="shared" si="447"/>
        <v>0</v>
      </c>
      <c r="T161" s="190">
        <f t="shared" si="448"/>
        <v>117.41960104361479</v>
      </c>
      <c r="U161" s="190">
        <f t="shared" si="449"/>
        <v>117.41960104361479</v>
      </c>
      <c r="V161" s="190">
        <f t="shared" si="454"/>
        <v>0</v>
      </c>
      <c r="W161" s="190">
        <f t="shared" si="450"/>
        <v>289.70683258811391</v>
      </c>
      <c r="X161" s="190">
        <f t="shared" si="451"/>
        <v>289.70683258811391</v>
      </c>
      <c r="Y161" s="190">
        <f t="shared" si="455"/>
        <v>0</v>
      </c>
      <c r="Z161" s="190">
        <f t="shared" si="452"/>
        <v>725.57487772689581</v>
      </c>
      <c r="AA161" s="190">
        <f t="shared" si="453"/>
        <v>725.57487772689581</v>
      </c>
      <c r="AB161" s="190">
        <f t="shared" si="456"/>
        <v>0</v>
      </c>
      <c r="AC161" s="190">
        <f t="shared" si="457"/>
        <v>24.865407862419119</v>
      </c>
      <c r="AD161" s="190">
        <f t="shared" si="458"/>
        <v>24.865407862419119</v>
      </c>
      <c r="AE161" s="189">
        <f t="shared" si="459"/>
        <v>0</v>
      </c>
      <c r="AF161" s="190">
        <f t="shared" si="460"/>
        <v>104.61431725822627</v>
      </c>
      <c r="AG161" s="190">
        <f t="shared" si="461"/>
        <v>104.61431725822627</v>
      </c>
      <c r="AH161" s="189">
        <f t="shared" si="462"/>
        <v>0</v>
      </c>
      <c r="AI161" s="190">
        <f t="shared" si="463"/>
        <v>256.12260867448174</v>
      </c>
      <c r="AJ161" s="190">
        <f t="shared" si="464"/>
        <v>256.12260867448174</v>
      </c>
      <c r="AK161" s="189">
        <f t="shared" si="465"/>
        <v>0</v>
      </c>
      <c r="AL161" s="190">
        <f t="shared" si="466"/>
        <v>638.96964698712577</v>
      </c>
      <c r="AM161" s="190">
        <f t="shared" si="467"/>
        <v>638.96964698712577</v>
      </c>
      <c r="AN161" s="189">
        <f t="shared" si="468"/>
        <v>0</v>
      </c>
      <c r="AP161">
        <v>0.5</v>
      </c>
      <c r="AQ161">
        <v>5</v>
      </c>
    </row>
    <row r="162" spans="1:53" x14ac:dyDescent="0.2">
      <c r="A162" s="185" t="s">
        <v>31</v>
      </c>
      <c r="B162" s="163">
        <v>47.5</v>
      </c>
      <c r="C162" s="163" t="s">
        <v>166</v>
      </c>
      <c r="D162" s="166">
        <v>3</v>
      </c>
      <c r="E162" s="188">
        <f>HLOOKUP('III Tool Overview'!$H$7,Prevalence!$B$2:$AV$268,Prevalence!AW154,FALSE)</f>
        <v>0.31698589095919943</v>
      </c>
      <c r="F162" s="187">
        <f>HLOOKUP('III Tool Overview'!$H$7,LookUpData_Pop!$B$1:$AV$269,LookUpData_Pop!BB159,FALSE)/5</f>
        <v>182.2</v>
      </c>
      <c r="G162" s="176">
        <f>'III Tool Overview'!$H$10/110</f>
        <v>0</v>
      </c>
      <c r="H162" s="254">
        <f>IF('III Tool Overview'!$H$11="Even distribution",Targeting!C160,IF('III Tool Overview'!$H$11="Targeting to Q1",Targeting!D160,IF('III Tool Overview'!$H$11="Targetting to Q1 &amp; Q2",Targeting!E160,IF('III Tool Overview'!$H$11="Proportionate to need",Targeting!F160))))</f>
        <v>0</v>
      </c>
      <c r="I162" s="182">
        <f t="shared" si="437"/>
        <v>0.8907023388578702</v>
      </c>
      <c r="J162" s="189">
        <f t="shared" si="438"/>
        <v>0.8907023388578702</v>
      </c>
      <c r="K162" s="189">
        <f t="shared" si="439"/>
        <v>3.8649533518639601</v>
      </c>
      <c r="L162" s="189">
        <f t="shared" si="440"/>
        <v>3.8649533518639601</v>
      </c>
      <c r="M162" s="189">
        <f t="shared" si="441"/>
        <v>9.9800486815381237</v>
      </c>
      <c r="N162" s="189">
        <f t="shared" si="442"/>
        <v>9.9800486815381237</v>
      </c>
      <c r="O162" s="189">
        <f t="shared" si="443"/>
        <v>27.797521140788735</v>
      </c>
      <c r="P162" s="189">
        <f t="shared" si="444"/>
        <v>27.797521140788735</v>
      </c>
      <c r="Q162" s="190">
        <f t="shared" si="445"/>
        <v>45.42581928175138</v>
      </c>
      <c r="R162" s="190">
        <f t="shared" si="446"/>
        <v>45.42581928175138</v>
      </c>
      <c r="S162" s="190">
        <f t="shared" si="447"/>
        <v>0</v>
      </c>
      <c r="T162" s="190">
        <f t="shared" si="448"/>
        <v>191.05940920995124</v>
      </c>
      <c r="U162" s="190">
        <f t="shared" si="449"/>
        <v>191.05940920995124</v>
      </c>
      <c r="V162" s="190">
        <f t="shared" si="454"/>
        <v>0</v>
      </c>
      <c r="W162" s="190">
        <f t="shared" si="450"/>
        <v>465.61144538481096</v>
      </c>
      <c r="X162" s="190">
        <f t="shared" si="451"/>
        <v>465.61144538481096</v>
      </c>
      <c r="Y162" s="190">
        <f t="shared" si="455"/>
        <v>0</v>
      </c>
      <c r="Z162" s="190">
        <f t="shared" si="452"/>
        <v>1126.8359126435071</v>
      </c>
      <c r="AA162" s="190">
        <f t="shared" si="453"/>
        <v>1126.8359126435071</v>
      </c>
      <c r="AB162" s="190">
        <f t="shared" si="456"/>
        <v>0</v>
      </c>
      <c r="AC162" s="190">
        <f t="shared" si="457"/>
        <v>36.364143227274674</v>
      </c>
      <c r="AD162" s="190">
        <f t="shared" si="458"/>
        <v>36.364143227274674</v>
      </c>
      <c r="AE162" s="189">
        <f t="shared" si="459"/>
        <v>0</v>
      </c>
      <c r="AF162" s="190">
        <f t="shared" si="460"/>
        <v>152.56672373835667</v>
      </c>
      <c r="AG162" s="190">
        <f t="shared" si="461"/>
        <v>152.56672373835667</v>
      </c>
      <c r="AH162" s="189">
        <f t="shared" si="462"/>
        <v>0</v>
      </c>
      <c r="AI162" s="190">
        <f t="shared" si="463"/>
        <v>371.40829740301155</v>
      </c>
      <c r="AJ162" s="190">
        <f t="shared" si="464"/>
        <v>371.40829740301155</v>
      </c>
      <c r="AK162" s="189">
        <f t="shared" si="465"/>
        <v>0</v>
      </c>
      <c r="AL162" s="190">
        <f t="shared" si="466"/>
        <v>911.31052608612094</v>
      </c>
      <c r="AM162" s="190">
        <f t="shared" si="467"/>
        <v>911.31052608612094</v>
      </c>
      <c r="AN162" s="189">
        <f t="shared" si="468"/>
        <v>0</v>
      </c>
      <c r="AP162">
        <v>0.5</v>
      </c>
      <c r="AQ162">
        <v>5</v>
      </c>
    </row>
    <row r="163" spans="1:53" x14ac:dyDescent="0.2">
      <c r="A163" s="185" t="s">
        <v>32</v>
      </c>
      <c r="B163" s="163">
        <v>52.5</v>
      </c>
      <c r="C163" s="163" t="s">
        <v>166</v>
      </c>
      <c r="D163" s="166">
        <v>3</v>
      </c>
      <c r="E163" s="188">
        <f>HLOOKUP('III Tool Overview'!$H$7,Prevalence!$B$2:$AV$268,Prevalence!AW155,FALSE)</f>
        <v>0.31698589095919943</v>
      </c>
      <c r="F163" s="187">
        <f>HLOOKUP('III Tool Overview'!$H$7,LookUpData_Pop!$B$1:$AV$269,LookUpData_Pop!BB160,FALSE)/5</f>
        <v>170.8</v>
      </c>
      <c r="G163" s="176">
        <f>'III Tool Overview'!$H$10/110</f>
        <v>0</v>
      </c>
      <c r="H163" s="254">
        <f>IF('III Tool Overview'!$H$11="Even distribution",Targeting!C161,IF('III Tool Overview'!$H$11="Targeting to Q1",Targeting!D161,IF('III Tool Overview'!$H$11="Targetting to Q1 &amp; Q2",Targeting!E161,IF('III Tool Overview'!$H$11="Proportionate to need",Targeting!F161))))</f>
        <v>0</v>
      </c>
      <c r="I163" s="182">
        <f t="shared" si="437"/>
        <v>1.1145091006378678</v>
      </c>
      <c r="J163" s="189">
        <f t="shared" si="438"/>
        <v>1.1145091006378678</v>
      </c>
      <c r="K163" s="189">
        <f t="shared" si="439"/>
        <v>4.8226018360372862</v>
      </c>
      <c r="L163" s="189">
        <f t="shared" si="440"/>
        <v>4.8226018360372862</v>
      </c>
      <c r="M163" s="189">
        <f t="shared" si="441"/>
        <v>12.380429134646231</v>
      </c>
      <c r="N163" s="189">
        <f t="shared" si="442"/>
        <v>12.380429134646231</v>
      </c>
      <c r="O163" s="189">
        <f t="shared" si="443"/>
        <v>33.877363190692208</v>
      </c>
      <c r="P163" s="189">
        <f t="shared" si="444"/>
        <v>33.877363190692208</v>
      </c>
      <c r="Q163" s="190">
        <f t="shared" si="445"/>
        <v>52.381927729979786</v>
      </c>
      <c r="R163" s="190">
        <f t="shared" si="446"/>
        <v>52.381927729979786</v>
      </c>
      <c r="S163" s="190">
        <f t="shared" si="447"/>
        <v>0</v>
      </c>
      <c r="T163" s="190">
        <f t="shared" si="448"/>
        <v>219.12017993116618</v>
      </c>
      <c r="U163" s="190">
        <f t="shared" si="449"/>
        <v>219.12017993116618</v>
      </c>
      <c r="V163" s="190">
        <f t="shared" si="454"/>
        <v>0</v>
      </c>
      <c r="W163" s="190">
        <f t="shared" si="450"/>
        <v>528.25157208832206</v>
      </c>
      <c r="X163" s="190">
        <f t="shared" si="451"/>
        <v>528.25157208832206</v>
      </c>
      <c r="Y163" s="190">
        <f t="shared" si="455"/>
        <v>0</v>
      </c>
      <c r="Z163" s="190">
        <f t="shared" si="452"/>
        <v>1240.687240338392</v>
      </c>
      <c r="AA163" s="190">
        <f t="shared" si="453"/>
        <v>1240.687240338392</v>
      </c>
      <c r="AB163" s="190">
        <f t="shared" si="456"/>
        <v>0</v>
      </c>
      <c r="AC163" s="190">
        <f t="shared" si="457"/>
        <v>39.194632523000017</v>
      </c>
      <c r="AD163" s="190">
        <f t="shared" si="458"/>
        <v>39.194632523000017</v>
      </c>
      <c r="AE163" s="189">
        <f t="shared" si="459"/>
        <v>0</v>
      </c>
      <c r="AF163" s="190">
        <f t="shared" si="460"/>
        <v>164.0071866641853</v>
      </c>
      <c r="AG163" s="190">
        <f t="shared" si="461"/>
        <v>164.0071866641853</v>
      </c>
      <c r="AH163" s="189">
        <f t="shared" si="462"/>
        <v>0</v>
      </c>
      <c r="AI163" s="190">
        <f t="shared" si="463"/>
        <v>397.11589947722962</v>
      </c>
      <c r="AJ163" s="190">
        <f t="shared" si="464"/>
        <v>397.11589947722962</v>
      </c>
      <c r="AK163" s="189">
        <f t="shared" si="465"/>
        <v>0</v>
      </c>
      <c r="AL163" s="190">
        <f t="shared" si="466"/>
        <v>959.30113930235098</v>
      </c>
      <c r="AM163" s="190">
        <f t="shared" si="467"/>
        <v>959.30113930235098</v>
      </c>
      <c r="AN163" s="189">
        <f t="shared" si="468"/>
        <v>0</v>
      </c>
      <c r="AP163">
        <v>0.5</v>
      </c>
      <c r="AQ163">
        <v>5</v>
      </c>
    </row>
    <row r="164" spans="1:53" x14ac:dyDescent="0.2">
      <c r="A164" s="185" t="s">
        <v>33</v>
      </c>
      <c r="B164" s="163">
        <v>57.5</v>
      </c>
      <c r="C164" s="163" t="s">
        <v>166</v>
      </c>
      <c r="D164" s="166">
        <v>3</v>
      </c>
      <c r="E164" s="188">
        <f>HLOOKUP('III Tool Overview'!$H$7,Prevalence!$B$2:$AV$268,Prevalence!AW156,FALSE)</f>
        <v>0.26595727642735623</v>
      </c>
      <c r="F164" s="187">
        <f>HLOOKUP('III Tool Overview'!$H$7,LookUpData_Pop!$B$1:$AV$269,LookUpData_Pop!BB161,FALSE)/5</f>
        <v>156.4</v>
      </c>
      <c r="G164" s="176">
        <f>'III Tool Overview'!$H$10/110</f>
        <v>0</v>
      </c>
      <c r="H164" s="254">
        <f>IF('III Tool Overview'!$H$11="Even distribution",Targeting!C162,IF('III Tool Overview'!$H$11="Targeting to Q1",Targeting!D162,IF('III Tool Overview'!$H$11="Targetting to Q1 &amp; Q2",Targeting!E162,IF('III Tool Overview'!$H$11="Proportionate to need",Targeting!F162))))</f>
        <v>0</v>
      </c>
      <c r="I164" s="182">
        <f t="shared" si="437"/>
        <v>1.5729400001352509</v>
      </c>
      <c r="J164" s="189">
        <f t="shared" si="438"/>
        <v>1.5729400001352509</v>
      </c>
      <c r="K164" s="189">
        <f t="shared" si="439"/>
        <v>6.7654350314239533</v>
      </c>
      <c r="L164" s="189">
        <f t="shared" si="440"/>
        <v>6.7654350314239533</v>
      </c>
      <c r="M164" s="189">
        <f t="shared" si="441"/>
        <v>17.152168999697924</v>
      </c>
      <c r="N164" s="189">
        <f t="shared" si="442"/>
        <v>17.152168999697924</v>
      </c>
      <c r="O164" s="189">
        <f t="shared" si="443"/>
        <v>45.208943689515344</v>
      </c>
      <c r="P164" s="189">
        <f t="shared" si="444"/>
        <v>45.208943689515344</v>
      </c>
      <c r="Q164" s="190">
        <f t="shared" si="445"/>
        <v>64.490540005545284</v>
      </c>
      <c r="R164" s="190">
        <f t="shared" si="446"/>
        <v>64.490540005545284</v>
      </c>
      <c r="S164" s="190">
        <f t="shared" si="447"/>
        <v>0</v>
      </c>
      <c r="T164" s="190">
        <f t="shared" si="448"/>
        <v>266.83549557968024</v>
      </c>
      <c r="U164" s="190">
        <f t="shared" si="449"/>
        <v>266.83549557968024</v>
      </c>
      <c r="V164" s="190">
        <f t="shared" si="454"/>
        <v>0</v>
      </c>
      <c r="W164" s="190">
        <f t="shared" si="450"/>
        <v>629.46078944886074</v>
      </c>
      <c r="X164" s="190">
        <f t="shared" si="451"/>
        <v>629.46078944886074</v>
      </c>
      <c r="Y164" s="190">
        <f t="shared" si="455"/>
        <v>0</v>
      </c>
      <c r="Z164" s="190">
        <f t="shared" si="452"/>
        <v>1392.7884611320706</v>
      </c>
      <c r="AA164" s="190">
        <f t="shared" si="453"/>
        <v>1392.7884611320706</v>
      </c>
      <c r="AB164" s="190">
        <f t="shared" si="456"/>
        <v>0</v>
      </c>
      <c r="AC164" s="190">
        <f t="shared" si="457"/>
        <v>44.248249550426607</v>
      </c>
      <c r="AD164" s="190">
        <f t="shared" si="458"/>
        <v>44.248249550426607</v>
      </c>
      <c r="AE164" s="189">
        <f t="shared" si="459"/>
        <v>0</v>
      </c>
      <c r="AF164" s="190">
        <f t="shared" si="460"/>
        <v>184.0992796047565</v>
      </c>
      <c r="AG164" s="190">
        <f t="shared" si="461"/>
        <v>184.0992796047565</v>
      </c>
      <c r="AH164" s="189">
        <f t="shared" si="462"/>
        <v>0</v>
      </c>
      <c r="AI164" s="190">
        <f t="shared" si="463"/>
        <v>440.64713811726591</v>
      </c>
      <c r="AJ164" s="190">
        <f t="shared" si="464"/>
        <v>440.64713811726591</v>
      </c>
      <c r="AK164" s="189">
        <f t="shared" si="465"/>
        <v>0</v>
      </c>
      <c r="AL164" s="190">
        <f t="shared" si="466"/>
        <v>1029.9254774085962</v>
      </c>
      <c r="AM164" s="190">
        <f t="shared" si="467"/>
        <v>1029.9254774085962</v>
      </c>
      <c r="AN164" s="189">
        <f t="shared" si="468"/>
        <v>0</v>
      </c>
      <c r="AP164">
        <v>0.5</v>
      </c>
      <c r="AQ164">
        <v>5</v>
      </c>
    </row>
    <row r="165" spans="1:53" x14ac:dyDescent="0.2">
      <c r="A165" s="185" t="s">
        <v>34</v>
      </c>
      <c r="B165" s="163">
        <v>62.5</v>
      </c>
      <c r="C165" s="163" t="s">
        <v>166</v>
      </c>
      <c r="D165" s="166">
        <v>3</v>
      </c>
      <c r="E165" s="188">
        <f>HLOOKUP('III Tool Overview'!$H$7,Prevalence!$B$2:$AV$268,Prevalence!AW157,FALSE)</f>
        <v>0.26595727642735623</v>
      </c>
      <c r="F165" s="187">
        <f>HLOOKUP('III Tool Overview'!$H$7,LookUpData_Pop!$B$1:$AV$269,LookUpData_Pop!BB162,FALSE)/5</f>
        <v>158.80000000000001</v>
      </c>
      <c r="G165" s="176">
        <f>'III Tool Overview'!$H$10/110</f>
        <v>0</v>
      </c>
      <c r="H165" s="254">
        <f>IF('III Tool Overview'!$H$11="Even distribution",Targeting!C163,IF('III Tool Overview'!$H$11="Targeting to Q1",Targeting!D163,IF('III Tool Overview'!$H$11="Targetting to Q1 &amp; Q2",Targeting!E163,IF('III Tool Overview'!$H$11="Proportionate to need",Targeting!F163))))</f>
        <v>0</v>
      </c>
      <c r="I165" s="182">
        <f t="shared" si="437"/>
        <v>2.1298801964154954</v>
      </c>
      <c r="J165" s="189">
        <f t="shared" si="438"/>
        <v>2.1298801964154954</v>
      </c>
      <c r="K165" s="189">
        <f t="shared" si="439"/>
        <v>9.1086069415099526</v>
      </c>
      <c r="L165" s="189">
        <f t="shared" si="440"/>
        <v>9.1086069415099526</v>
      </c>
      <c r="M165" s="189">
        <f t="shared" si="441"/>
        <v>22.821451751342323</v>
      </c>
      <c r="N165" s="189">
        <f t="shared" si="442"/>
        <v>22.821451751342323</v>
      </c>
      <c r="O165" s="189">
        <f t="shared" si="443"/>
        <v>58.099840483657111</v>
      </c>
      <c r="P165" s="189">
        <f t="shared" si="444"/>
        <v>58.099840483657111</v>
      </c>
      <c r="Q165" s="190">
        <f t="shared" si="445"/>
        <v>78.805567267373334</v>
      </c>
      <c r="R165" s="190">
        <f t="shared" si="446"/>
        <v>78.805567267373334</v>
      </c>
      <c r="S165" s="190">
        <f t="shared" si="447"/>
        <v>0</v>
      </c>
      <c r="T165" s="190">
        <f t="shared" si="448"/>
        <v>322.86073132402055</v>
      </c>
      <c r="U165" s="190">
        <f t="shared" si="449"/>
        <v>322.86073132402055</v>
      </c>
      <c r="V165" s="190">
        <f t="shared" si="454"/>
        <v>0</v>
      </c>
      <c r="W165" s="190">
        <f t="shared" si="450"/>
        <v>746.89040726907035</v>
      </c>
      <c r="X165" s="190">
        <f t="shared" si="451"/>
        <v>746.89040726907035</v>
      </c>
      <c r="Y165" s="190">
        <f t="shared" si="455"/>
        <v>0</v>
      </c>
      <c r="Z165" s="190">
        <f t="shared" si="452"/>
        <v>1567.7728474180144</v>
      </c>
      <c r="AA165" s="190">
        <f t="shared" si="453"/>
        <v>1567.7728474180144</v>
      </c>
      <c r="AB165" s="190">
        <f t="shared" si="456"/>
        <v>0</v>
      </c>
      <c r="AC165" s="190">
        <f t="shared" si="457"/>
        <v>51.656334750724554</v>
      </c>
      <c r="AD165" s="190">
        <f t="shared" si="458"/>
        <v>51.656334750724554</v>
      </c>
      <c r="AE165" s="189">
        <f t="shared" si="459"/>
        <v>0</v>
      </c>
      <c r="AF165" s="190">
        <f t="shared" si="460"/>
        <v>213.75750231885135</v>
      </c>
      <c r="AG165" s="190">
        <f t="shared" si="461"/>
        <v>213.75750231885135</v>
      </c>
      <c r="AH165" s="189">
        <f t="shared" si="462"/>
        <v>0</v>
      </c>
      <c r="AI165" s="190">
        <f t="shared" si="463"/>
        <v>506.08526379063562</v>
      </c>
      <c r="AJ165" s="190">
        <f t="shared" si="464"/>
        <v>506.08526379063562</v>
      </c>
      <c r="AK165" s="189">
        <f t="shared" si="465"/>
        <v>0</v>
      </c>
      <c r="AL165" s="190">
        <f t="shared" si="466"/>
        <v>1147.3440159768982</v>
      </c>
      <c r="AM165" s="190">
        <f t="shared" si="467"/>
        <v>1147.3440159768982</v>
      </c>
      <c r="AN165" s="189">
        <f t="shared" si="468"/>
        <v>0</v>
      </c>
      <c r="AP165">
        <v>0.5</v>
      </c>
      <c r="AQ165">
        <v>5</v>
      </c>
    </row>
    <row r="166" spans="1:53" x14ac:dyDescent="0.2">
      <c r="A166" s="185" t="s">
        <v>35</v>
      </c>
      <c r="B166" s="163">
        <v>67.5</v>
      </c>
      <c r="C166" s="163" t="s">
        <v>166</v>
      </c>
      <c r="D166" s="166">
        <v>3</v>
      </c>
      <c r="E166" s="188">
        <f>HLOOKUP('III Tool Overview'!$H$7,Prevalence!$B$2:$AV$268,Prevalence!AW158,FALSE)</f>
        <v>0.23377971913686119</v>
      </c>
      <c r="F166" s="187">
        <f>HLOOKUP('III Tool Overview'!$H$7,LookUpData_Pop!$B$1:$AV$269,LookUpData_Pop!BB163,FALSE)/5</f>
        <v>144</v>
      </c>
      <c r="G166" s="176">
        <f>'III Tool Overview'!$H$10/110</f>
        <v>0</v>
      </c>
      <c r="H166" s="254">
        <f>IF('III Tool Overview'!$H$11="Even distribution",Targeting!C164,IF('III Tool Overview'!$H$11="Targeting to Q1",Targeting!D164,IF('III Tool Overview'!$H$11="Targetting to Q1 &amp; Q2",Targeting!E164,IF('III Tool Overview'!$H$11="Proportionate to need",Targeting!F164))))</f>
        <v>0</v>
      </c>
      <c r="I166" s="182">
        <f t="shared" si="437"/>
        <v>2.971129967294893</v>
      </c>
      <c r="J166" s="189">
        <f t="shared" si="438"/>
        <v>2.971129967294893</v>
      </c>
      <c r="K166" s="189">
        <f t="shared" si="439"/>
        <v>12.550858150521421</v>
      </c>
      <c r="L166" s="189">
        <f t="shared" si="440"/>
        <v>12.550858150521421</v>
      </c>
      <c r="M166" s="189">
        <f t="shared" si="441"/>
        <v>30.665268431799625</v>
      </c>
      <c r="N166" s="189">
        <f t="shared" si="442"/>
        <v>30.665268431799625</v>
      </c>
      <c r="O166" s="189">
        <f t="shared" si="443"/>
        <v>72.675715098744689</v>
      </c>
      <c r="P166" s="189">
        <f t="shared" si="444"/>
        <v>72.675715098744689</v>
      </c>
      <c r="Q166" s="190">
        <f t="shared" si="445"/>
        <v>92.105028986141676</v>
      </c>
      <c r="R166" s="190">
        <f t="shared" si="446"/>
        <v>92.105028986141676</v>
      </c>
      <c r="S166" s="190">
        <f t="shared" si="447"/>
        <v>0</v>
      </c>
      <c r="T166" s="190">
        <f t="shared" si="448"/>
        <v>369.69538699642811</v>
      </c>
      <c r="U166" s="190">
        <f t="shared" si="449"/>
        <v>369.69538699642811</v>
      </c>
      <c r="V166" s="190">
        <f t="shared" si="454"/>
        <v>0</v>
      </c>
      <c r="W166" s="190">
        <f t="shared" si="450"/>
        <v>821.52462977487596</v>
      </c>
      <c r="X166" s="190">
        <f t="shared" si="451"/>
        <v>821.52462977487596</v>
      </c>
      <c r="Y166" s="190">
        <f t="shared" si="455"/>
        <v>0</v>
      </c>
      <c r="Z166" s="190">
        <f t="shared" si="452"/>
        <v>1552.6134159760229</v>
      </c>
      <c r="AA166" s="190">
        <f t="shared" si="453"/>
        <v>1552.6134159760229</v>
      </c>
      <c r="AB166" s="190">
        <f t="shared" si="456"/>
        <v>0</v>
      </c>
      <c r="AC166" s="190">
        <f t="shared" si="457"/>
        <v>57.750559646013187</v>
      </c>
      <c r="AD166" s="190">
        <f t="shared" si="458"/>
        <v>57.750559646013187</v>
      </c>
      <c r="AE166" s="189">
        <f t="shared" si="459"/>
        <v>0</v>
      </c>
      <c r="AF166" s="190">
        <f t="shared" si="460"/>
        <v>236.19997704608801</v>
      </c>
      <c r="AG166" s="190">
        <f t="shared" si="461"/>
        <v>236.19997704608801</v>
      </c>
      <c r="AH166" s="189">
        <f t="shared" si="462"/>
        <v>0</v>
      </c>
      <c r="AI166" s="190">
        <f t="shared" si="463"/>
        <v>546.38196606365534</v>
      </c>
      <c r="AJ166" s="190">
        <f t="shared" si="464"/>
        <v>546.38196606365534</v>
      </c>
      <c r="AK166" s="189">
        <f t="shared" si="465"/>
        <v>0</v>
      </c>
      <c r="AL166" s="190">
        <f t="shared" si="466"/>
        <v>1163.2603234531864</v>
      </c>
      <c r="AM166" s="190">
        <f t="shared" si="467"/>
        <v>1163.2603234531864</v>
      </c>
      <c r="AN166" s="189">
        <f t="shared" si="468"/>
        <v>0</v>
      </c>
      <c r="AP166">
        <v>0.5</v>
      </c>
      <c r="AQ166">
        <v>5</v>
      </c>
    </row>
    <row r="167" spans="1:53" x14ac:dyDescent="0.2">
      <c r="A167" s="185" t="s">
        <v>36</v>
      </c>
      <c r="B167" s="163">
        <v>72.5</v>
      </c>
      <c r="C167" s="163" t="s">
        <v>166</v>
      </c>
      <c r="D167" s="166">
        <v>3</v>
      </c>
      <c r="E167" s="188">
        <f>HLOOKUP('III Tool Overview'!$H$7,Prevalence!$B$2:$AV$268,Prevalence!AW159,FALSE)</f>
        <v>0.23377971913686119</v>
      </c>
      <c r="F167" s="187">
        <f>HLOOKUP('III Tool Overview'!$H$7,LookUpData_Pop!$B$1:$AV$269,LookUpData_Pop!BB164,FALSE)/5</f>
        <v>95.2</v>
      </c>
      <c r="G167" s="176">
        <f>'III Tool Overview'!$H$10/110</f>
        <v>0</v>
      </c>
      <c r="H167" s="254">
        <f>IF('III Tool Overview'!$H$11="Even distribution",Targeting!C165,IF('III Tool Overview'!$H$11="Targeting to Q1",Targeting!D165,IF('III Tool Overview'!$H$11="Targetting to Q1 &amp; Q2",Targeting!E165,IF('III Tool Overview'!$H$11="Proportionate to need",Targeting!F165))))</f>
        <v>0</v>
      </c>
      <c r="I167" s="182">
        <f t="shared" ref="I167:I170" si="469">new_ci(2,B167,C167,D167,$C$1,G167,1,F167,E167*F167)</f>
        <v>2.6148093942975006</v>
      </c>
      <c r="J167" s="189">
        <f t="shared" ref="J167:J170" si="470">new_ci(2,B167,C167,D167,$C$1,G167+H167,1,F167,E167*F167)</f>
        <v>2.6148093942975006</v>
      </c>
      <c r="K167" s="189">
        <f t="shared" ref="K167:K170" si="471">new_ci(5,B167,C167,D167,$C$1,G167,1,F167,E167*F167)</f>
        <v>10.917617843386564</v>
      </c>
      <c r="L167" s="189">
        <f t="shared" ref="L167:L170" si="472">new_ci(5,B167,C167,D167,$C$1,G167+H167,1,F167,E167*F167)</f>
        <v>10.917617843386564</v>
      </c>
      <c r="M167" s="189">
        <f t="shared" ref="M167:M170" si="473">new_ci(10,B167,C167,D167,$C$1,G167,1,F167,E167*F167)</f>
        <v>26.055664392550867</v>
      </c>
      <c r="N167" s="189">
        <f t="shared" ref="N167:N170" si="474">new_ci(10,B167,C167,D167,$C$1,G167+H167,1,F167,E167*F167)</f>
        <v>26.055664392550867</v>
      </c>
      <c r="O167" s="189">
        <f t="shared" ref="O167:O170" si="475">new_ci(20,B167,C167,D167,$C$1,G167,1,F167,E167*F167)</f>
        <v>57.922211304207373</v>
      </c>
      <c r="P167" s="189">
        <f t="shared" ref="P167:P170" si="476">new_ci(20,B167,C167,D167,$C$1,G167+H167,1,F167,E167*F167)</f>
        <v>57.922211304207373</v>
      </c>
      <c r="Q167" s="190">
        <f t="shared" ref="Q167:Q170" si="477">new_yll(2,B167,C167,D167,$C$1,G167,1,F167,E167*F167)</f>
        <v>70.599853646032514</v>
      </c>
      <c r="R167" s="190">
        <f t="shared" ref="R167:R170" si="478">new_yll(2,B167,C167,D167,$C$1,G167+H167,1,F167,E167*F167)</f>
        <v>70.599853646032514</v>
      </c>
      <c r="S167" s="190">
        <f t="shared" ref="S167:S170" si="479">Q167-R167</f>
        <v>0</v>
      </c>
      <c r="T167" s="190">
        <f t="shared" ref="T167:T170" si="480">new_yll(5,B167,C167,D167,$C$1,G167,1,F167,E167*F167)</f>
        <v>278.0217966808479</v>
      </c>
      <c r="U167" s="190">
        <f t="shared" ref="U167:U170" si="481">new_yll(5,B167,C167,D167,$C$1,G167+H167,1,F167,E167*F167)</f>
        <v>278.0217966808479</v>
      </c>
      <c r="V167" s="190">
        <f t="shared" ref="V167:V170" si="482">T167-U167</f>
        <v>0</v>
      </c>
      <c r="W167" s="190">
        <f t="shared" ref="W167:W170" si="483">new_yll(10,B167,C167,D167,$C$1,G167,1,F167,E167*F167)</f>
        <v>595.3620581240225</v>
      </c>
      <c r="X167" s="190">
        <f t="shared" ref="X167:X170" si="484">new_yll(10,B167,C167,D167,$C$1,G167+H167,1,F167,E167*F167)</f>
        <v>595.3620581240225</v>
      </c>
      <c r="Y167" s="190">
        <f t="shared" ref="Y167:Y170" si="485">W167-X167</f>
        <v>0</v>
      </c>
      <c r="Z167" s="190">
        <f t="shared" ref="Z167:Z170" si="486">new_yll(20,B167,C167,D167,$C$1,G167,1,F167,E167*F167)</f>
        <v>1026.4937535964298</v>
      </c>
      <c r="AA167" s="190">
        <f t="shared" ref="AA167:AA170" si="487">new_yll(20,B167,C167,D167,$C$1,G167+H167,1,F167,E167*F167)</f>
        <v>1026.4937535964298</v>
      </c>
      <c r="AB167" s="190">
        <f t="shared" ref="AB167:AB170" si="488">Z167-AA167</f>
        <v>0</v>
      </c>
      <c r="AC167" s="190">
        <f t="shared" ref="AC167:AC170" si="489">hosp_count(2,B167,C167,D167,$C$1,G167,1,F167,E167*F167)</f>
        <v>43.897965933234786</v>
      </c>
      <c r="AD167" s="190">
        <f t="shared" ref="AD167:AD170" si="490">hosp_count(2,B167,C167,D167,$C$1,G167+H167,1,F167,E167*F167)</f>
        <v>43.897965933234786</v>
      </c>
      <c r="AE167" s="189">
        <f t="shared" ref="AE167:AE170" si="491">AC167-AD167</f>
        <v>0</v>
      </c>
      <c r="AF167" s="190">
        <f t="shared" ref="AF167:AF170" si="492">hosp_count(5,B167,C167,D167,$C$1,G167,1,F167,E167*F167)</f>
        <v>177.56658254185936</v>
      </c>
      <c r="AG167" s="190">
        <f t="shared" ref="AG167:AG170" si="493">hosp_count(5,B167,C167,D167,$C$1,G167+H167,1,F167,E167*F167)</f>
        <v>177.56658254185936</v>
      </c>
      <c r="AH167" s="189">
        <f t="shared" ref="AH167:AH170" si="494">AF167-AG167</f>
        <v>0</v>
      </c>
      <c r="AI167" s="190">
        <f t="shared" ref="AI167:AI170" si="495">hosp_count(10,B167,C167,D167,$C$1,G167,1,F167,E167*F167)</f>
        <v>401.93784608589948</v>
      </c>
      <c r="AJ167" s="190">
        <f t="shared" ref="AJ167:AJ170" si="496">hosp_count(10,B167,C167,D167,$C$1,G167+H167,1,F167,E167*F167)</f>
        <v>401.93784608589948</v>
      </c>
      <c r="AK167" s="189">
        <f t="shared" ref="AK167:AK170" si="497">AI167-AJ167</f>
        <v>0</v>
      </c>
      <c r="AL167" s="190">
        <f t="shared" ref="AL167:AL170" si="498">hosp_count(20,B167,C167,D167,$C$1,G167,1,F167,E167*F167)</f>
        <v>809.10401543129478</v>
      </c>
      <c r="AM167" s="190">
        <f t="shared" ref="AM167:AM170" si="499">hosp_count(20,B167,C167,D167,$C$1,G167+H167,1,F167,E167*F167)</f>
        <v>809.10401543129478</v>
      </c>
      <c r="AN167" s="189">
        <f t="shared" ref="AN167:AN170" si="500">AL167-AM167</f>
        <v>0</v>
      </c>
      <c r="AP167">
        <v>0.5</v>
      </c>
      <c r="AQ167">
        <v>5</v>
      </c>
    </row>
    <row r="168" spans="1:53" x14ac:dyDescent="0.2">
      <c r="A168" s="185" t="s">
        <v>37</v>
      </c>
      <c r="B168" s="163">
        <v>77.5</v>
      </c>
      <c r="C168" s="163" t="s">
        <v>166</v>
      </c>
      <c r="D168" s="166">
        <v>3</v>
      </c>
      <c r="E168" s="188">
        <f>HLOOKUP('III Tool Overview'!$H$7,Prevalence!$B$2:$AV$268,Prevalence!AW160,FALSE)</f>
        <v>0.16320882807245354</v>
      </c>
      <c r="F168" s="187">
        <f>HLOOKUP('III Tool Overview'!$H$7,LookUpData_Pop!$B$1:$AV$269,LookUpData_Pop!BB165,FALSE)/5</f>
        <v>65.599999999999994</v>
      </c>
      <c r="G168" s="176">
        <f>'III Tool Overview'!$H$10/110</f>
        <v>0</v>
      </c>
      <c r="H168" s="254">
        <f>IF('III Tool Overview'!$H$11="Even distribution",Targeting!C166,IF('III Tool Overview'!$H$11="Targeting to Q1",Targeting!D166,IF('III Tool Overview'!$H$11="Targetting to Q1 &amp; Q2",Targeting!E166,IF('III Tool Overview'!$H$11="Proportionate to need",Targeting!F166))))</f>
        <v>0</v>
      </c>
      <c r="I168" s="182">
        <f t="shared" si="469"/>
        <v>2.7610906154837833</v>
      </c>
      <c r="J168" s="189">
        <f t="shared" si="470"/>
        <v>2.7610906154837833</v>
      </c>
      <c r="K168" s="189">
        <f t="shared" si="471"/>
        <v>11.245464590602069</v>
      </c>
      <c r="L168" s="189">
        <f t="shared" si="472"/>
        <v>11.245464590602069</v>
      </c>
      <c r="M168" s="189">
        <f t="shared" si="473"/>
        <v>25.55524845286914</v>
      </c>
      <c r="N168" s="189">
        <f t="shared" si="474"/>
        <v>25.55524845286914</v>
      </c>
      <c r="O168" s="189">
        <f t="shared" si="475"/>
        <v>50.155696640363061</v>
      </c>
      <c r="P168" s="189">
        <f t="shared" si="476"/>
        <v>50.155696640363061</v>
      </c>
      <c r="Q168" s="190">
        <f t="shared" si="477"/>
        <v>57.982902925159451</v>
      </c>
      <c r="R168" s="190">
        <f t="shared" si="478"/>
        <v>57.982902925159451</v>
      </c>
      <c r="S168" s="190">
        <f t="shared" si="479"/>
        <v>0</v>
      </c>
      <c r="T168" s="190">
        <f t="shared" si="480"/>
        <v>219.13113938890513</v>
      </c>
      <c r="U168" s="190">
        <f t="shared" si="481"/>
        <v>219.13113938890513</v>
      </c>
      <c r="V168" s="190">
        <f t="shared" si="482"/>
        <v>0</v>
      </c>
      <c r="W168" s="190">
        <f t="shared" si="483"/>
        <v>433.86560345757022</v>
      </c>
      <c r="X168" s="190">
        <f t="shared" si="484"/>
        <v>433.86560345757022</v>
      </c>
      <c r="Y168" s="190">
        <f t="shared" si="485"/>
        <v>0</v>
      </c>
      <c r="Z168" s="190">
        <f t="shared" si="486"/>
        <v>625.72607222739407</v>
      </c>
      <c r="AA168" s="190">
        <f t="shared" si="487"/>
        <v>625.72607222739407</v>
      </c>
      <c r="AB168" s="190">
        <f t="shared" si="488"/>
        <v>0</v>
      </c>
      <c r="AC168" s="190">
        <f t="shared" si="489"/>
        <v>37.293393492919812</v>
      </c>
      <c r="AD168" s="190">
        <f t="shared" si="490"/>
        <v>37.293393492919812</v>
      </c>
      <c r="AE168" s="189">
        <f t="shared" si="491"/>
        <v>0</v>
      </c>
      <c r="AF168" s="190">
        <f t="shared" si="492"/>
        <v>147.32394986919945</v>
      </c>
      <c r="AG168" s="190">
        <f t="shared" si="493"/>
        <v>147.32394986919945</v>
      </c>
      <c r="AH168" s="189">
        <f t="shared" si="494"/>
        <v>0</v>
      </c>
      <c r="AI168" s="190">
        <f t="shared" si="495"/>
        <v>318.69228608645125</v>
      </c>
      <c r="AJ168" s="190">
        <f t="shared" si="496"/>
        <v>318.69228608645125</v>
      </c>
      <c r="AK168" s="189">
        <f t="shared" si="497"/>
        <v>0</v>
      </c>
      <c r="AL168" s="190">
        <f t="shared" si="498"/>
        <v>575.285139022713</v>
      </c>
      <c r="AM168" s="190">
        <f t="shared" si="499"/>
        <v>575.285139022713</v>
      </c>
      <c r="AN168" s="189">
        <f t="shared" si="500"/>
        <v>0</v>
      </c>
      <c r="AP168">
        <v>0.5</v>
      </c>
      <c r="AQ168">
        <v>5</v>
      </c>
    </row>
    <row r="169" spans="1:53" x14ac:dyDescent="0.2">
      <c r="A169" s="185" t="s">
        <v>38</v>
      </c>
      <c r="B169" s="163">
        <v>82.5</v>
      </c>
      <c r="C169" s="163" t="s">
        <v>166</v>
      </c>
      <c r="D169" s="166">
        <v>3</v>
      </c>
      <c r="E169" s="188">
        <f>HLOOKUP('III Tool Overview'!$H$7,Prevalence!$B$2:$AV$268,Prevalence!AW161,FALSE)</f>
        <v>0.16320882807245354</v>
      </c>
      <c r="F169" s="187">
        <f>HLOOKUP('III Tool Overview'!$H$7,LookUpData_Pop!$B$1:$AV$269,LookUpData_Pop!BB166,FALSE)/5</f>
        <v>39.6</v>
      </c>
      <c r="G169" s="176">
        <f>'III Tool Overview'!$H$10/110</f>
        <v>0</v>
      </c>
      <c r="H169" s="254">
        <f>IF('III Tool Overview'!$H$11="Even distribution",Targeting!C167,IF('III Tool Overview'!$H$11="Targeting to Q1",Targeting!D167,IF('III Tool Overview'!$H$11="Targetting to Q1 &amp; Q2",Targeting!E167,IF('III Tool Overview'!$H$11="Proportionate to need",Targeting!F167))))</f>
        <v>0</v>
      </c>
      <c r="I169" s="182">
        <f t="shared" si="469"/>
        <v>2.2106355145892391</v>
      </c>
      <c r="J169" s="189">
        <f t="shared" si="470"/>
        <v>2.2106355145892391</v>
      </c>
      <c r="K169" s="189">
        <f t="shared" si="471"/>
        <v>8.7954864851194721</v>
      </c>
      <c r="L169" s="189">
        <f t="shared" si="472"/>
        <v>8.7954864851194721</v>
      </c>
      <c r="M169" s="189">
        <f t="shared" si="473"/>
        <v>19.113828566032502</v>
      </c>
      <c r="N169" s="189">
        <f t="shared" si="474"/>
        <v>19.113828566032502</v>
      </c>
      <c r="O169" s="189">
        <f t="shared" si="475"/>
        <v>33.852344953480383</v>
      </c>
      <c r="P169" s="189">
        <f t="shared" si="476"/>
        <v>33.852344953480383</v>
      </c>
      <c r="Q169" s="190">
        <f t="shared" si="477"/>
        <v>37.580803748017068</v>
      </c>
      <c r="R169" s="190">
        <f t="shared" si="478"/>
        <v>37.580803748017068</v>
      </c>
      <c r="S169" s="190">
        <f t="shared" si="479"/>
        <v>0</v>
      </c>
      <c r="T169" s="190">
        <f t="shared" si="480"/>
        <v>136.38250539899616</v>
      </c>
      <c r="U169" s="190">
        <f t="shared" si="481"/>
        <v>136.38250539899616</v>
      </c>
      <c r="V169" s="190">
        <f t="shared" si="482"/>
        <v>0</v>
      </c>
      <c r="W169" s="190">
        <f t="shared" si="483"/>
        <v>250.36977919819935</v>
      </c>
      <c r="X169" s="190">
        <f t="shared" si="484"/>
        <v>250.36977919819935</v>
      </c>
      <c r="Y169" s="190">
        <f t="shared" si="485"/>
        <v>0</v>
      </c>
      <c r="Z169" s="190">
        <f t="shared" si="486"/>
        <v>310.05396057353698</v>
      </c>
      <c r="AA169" s="190">
        <f t="shared" si="487"/>
        <v>310.05396057353698</v>
      </c>
      <c r="AB169" s="190">
        <f t="shared" si="488"/>
        <v>0</v>
      </c>
      <c r="AC169" s="190">
        <f t="shared" si="489"/>
        <v>25.884333916678258</v>
      </c>
      <c r="AD169" s="190">
        <f t="shared" si="490"/>
        <v>25.884333916678258</v>
      </c>
      <c r="AE169" s="189">
        <f t="shared" si="491"/>
        <v>0</v>
      </c>
      <c r="AF169" s="190">
        <f t="shared" si="492"/>
        <v>100.00257389954615</v>
      </c>
      <c r="AG169" s="190">
        <f t="shared" si="493"/>
        <v>100.00257389954615</v>
      </c>
      <c r="AH169" s="189">
        <f t="shared" si="494"/>
        <v>0</v>
      </c>
      <c r="AI169" s="190">
        <f t="shared" si="495"/>
        <v>207.55792719032405</v>
      </c>
      <c r="AJ169" s="190">
        <f t="shared" si="496"/>
        <v>207.55792719032405</v>
      </c>
      <c r="AK169" s="189">
        <f t="shared" si="497"/>
        <v>0</v>
      </c>
      <c r="AL169" s="190">
        <f t="shared" si="498"/>
        <v>342.60757644881926</v>
      </c>
      <c r="AM169" s="190">
        <f t="shared" si="499"/>
        <v>342.60757644881926</v>
      </c>
      <c r="AN169" s="189">
        <f t="shared" si="500"/>
        <v>0</v>
      </c>
      <c r="AP169">
        <v>0.5</v>
      </c>
      <c r="AQ169">
        <v>5</v>
      </c>
    </row>
    <row r="170" spans="1:53" s="44" customFormat="1" x14ac:dyDescent="0.2">
      <c r="A170" s="185" t="s">
        <v>218</v>
      </c>
      <c r="B170" s="163">
        <v>87.5</v>
      </c>
      <c r="C170" s="163" t="s">
        <v>166</v>
      </c>
      <c r="D170" s="163">
        <v>3</v>
      </c>
      <c r="E170" s="188">
        <f>HLOOKUP('III Tool Overview'!$H$7,Prevalence!$B$2:$AV$268,Prevalence!AW162,FALSE)</f>
        <v>0.16320882807245354</v>
      </c>
      <c r="F170" s="187">
        <f>HLOOKUP('III Tool Overview'!$H$7,LookUpData_Pop!$B$1:$AV$269,LookUpData_Pop!BB167,FALSE)/5</f>
        <v>22.8</v>
      </c>
      <c r="G170" s="176">
        <f>'III Tool Overview'!$H$10/110</f>
        <v>0</v>
      </c>
      <c r="H170" s="254">
        <f>IF('III Tool Overview'!$H$11="Even distribution",Targeting!C168,IF('III Tool Overview'!$H$11="Targeting to Q1",Targeting!D168,IF('III Tool Overview'!$H$11="Targetting to Q1 &amp; Q2",Targeting!E168,IF('III Tool Overview'!$H$11="Proportionate to need",Targeting!F168))))</f>
        <v>0</v>
      </c>
      <c r="I170" s="182">
        <f t="shared" si="469"/>
        <v>1.9348573134341347</v>
      </c>
      <c r="J170" s="189">
        <f t="shared" si="470"/>
        <v>1.9348573134341347</v>
      </c>
      <c r="K170" s="189">
        <f t="shared" si="471"/>
        <v>7.3253916664177652</v>
      </c>
      <c r="L170" s="189">
        <f t="shared" si="472"/>
        <v>7.3253916664177652</v>
      </c>
      <c r="M170" s="189">
        <f t="shared" si="473"/>
        <v>14.545280137974228</v>
      </c>
      <c r="N170" s="189">
        <f t="shared" si="474"/>
        <v>14.545280137974228</v>
      </c>
      <c r="O170" s="189">
        <f t="shared" si="475"/>
        <v>21.627597539467278</v>
      </c>
      <c r="P170" s="189">
        <f t="shared" si="476"/>
        <v>21.627597539467278</v>
      </c>
      <c r="Q170" s="190">
        <f t="shared" si="477"/>
        <v>21.28343044777548</v>
      </c>
      <c r="R170" s="190">
        <f t="shared" si="478"/>
        <v>21.28343044777548</v>
      </c>
      <c r="S170" s="190">
        <f t="shared" si="479"/>
        <v>0</v>
      </c>
      <c r="T170" s="190">
        <f t="shared" si="480"/>
        <v>69.948768577024794</v>
      </c>
      <c r="U170" s="190">
        <f t="shared" si="481"/>
        <v>69.948768577024794</v>
      </c>
      <c r="V170" s="190">
        <f t="shared" si="482"/>
        <v>0</v>
      </c>
      <c r="W170" s="190">
        <f t="shared" si="483"/>
        <v>107.02312838857495</v>
      </c>
      <c r="X170" s="190">
        <f t="shared" si="484"/>
        <v>107.02312838857495</v>
      </c>
      <c r="Y170" s="190">
        <f t="shared" si="485"/>
        <v>0</v>
      </c>
      <c r="Z170" s="190">
        <f t="shared" si="486"/>
        <v>96.810945481431858</v>
      </c>
      <c r="AA170" s="190">
        <f t="shared" si="487"/>
        <v>96.810945481431858</v>
      </c>
      <c r="AB170" s="190">
        <f t="shared" si="488"/>
        <v>0</v>
      </c>
      <c r="AC170" s="190">
        <f t="shared" si="489"/>
        <v>18.373727464382977</v>
      </c>
      <c r="AD170" s="190">
        <f t="shared" si="490"/>
        <v>18.373727464382977</v>
      </c>
      <c r="AE170" s="189">
        <f t="shared" si="491"/>
        <v>0</v>
      </c>
      <c r="AF170" s="190">
        <f t="shared" si="492"/>
        <v>67.71291417297185</v>
      </c>
      <c r="AG170" s="190">
        <f t="shared" si="493"/>
        <v>67.71291417297185</v>
      </c>
      <c r="AH170" s="189">
        <f t="shared" si="494"/>
        <v>0</v>
      </c>
      <c r="AI170" s="190">
        <f t="shared" si="495"/>
        <v>129.29420510405473</v>
      </c>
      <c r="AJ170" s="190">
        <f t="shared" si="496"/>
        <v>129.29420510405473</v>
      </c>
      <c r="AK170" s="189">
        <f t="shared" si="497"/>
        <v>0</v>
      </c>
      <c r="AL170" s="190">
        <f t="shared" si="498"/>
        <v>183.38271933425614</v>
      </c>
      <c r="AM170" s="190">
        <f t="shared" si="499"/>
        <v>183.38271933425614</v>
      </c>
      <c r="AN170" s="189">
        <f t="shared" si="500"/>
        <v>0</v>
      </c>
      <c r="AP170" s="44">
        <v>0.5</v>
      </c>
      <c r="AQ170" s="134" t="e">
        <f>2/#REF!</f>
        <v>#REF!</v>
      </c>
    </row>
    <row r="171" spans="1:53" s="160" customFormat="1" x14ac:dyDescent="0.2">
      <c r="A171" s="185" t="s">
        <v>219</v>
      </c>
      <c r="B171" s="166">
        <v>95</v>
      </c>
      <c r="C171" s="166" t="s">
        <v>166</v>
      </c>
      <c r="D171" s="186">
        <v>3</v>
      </c>
      <c r="E171" s="188">
        <f>HLOOKUP('III Tool Overview'!$H$7,Prevalence!$B$2:$AV$268,Prevalence!AW163,FALSE)</f>
        <v>0.16320882807245354</v>
      </c>
      <c r="F171" s="187">
        <f>HLOOKUP('III Tool Overview'!$H$7,LookUpData_Pop!$B$1:$AV$269,LookUpData_Pop!BB168,FALSE)/5</f>
        <v>7</v>
      </c>
      <c r="G171" s="176">
        <f>'III Tool Overview'!$H$10/110</f>
        <v>0</v>
      </c>
      <c r="H171" s="254">
        <f>IF('III Tool Overview'!$H$11="Even distribution",Targeting!C169,IF('III Tool Overview'!$H$11="Targeting to Q1",Targeting!D169,IF('III Tool Overview'!$H$11="Targetting to Q1 &amp; Q2",Targeting!E169,IF('III Tool Overview'!$H$11="Proportionate to need",Targeting!F169))))</f>
        <v>0</v>
      </c>
      <c r="I171" s="182">
        <f t="shared" ref="I171" si="501">new_ci(2,B171,C171,D171,$C$1,G171,1,F171,E171*F171)</f>
        <v>0.95806030535107589</v>
      </c>
      <c r="J171" s="189">
        <f t="shared" ref="J171" si="502">new_ci(2,B171,C171,D171,$C$1,G171+H171,1,F171,E171*F171)</f>
        <v>0.95806030535107589</v>
      </c>
      <c r="K171" s="189">
        <f t="shared" ref="K171" si="503">new_ci(5,B171,C171,D171,$C$1,G171,1,F171,E171*F171)</f>
        <v>3.3197553352657065</v>
      </c>
      <c r="L171" s="189">
        <f t="shared" ref="L171" si="504">new_ci(5,B171,C171,D171,$C$1,G171+H171,1,F171,E171*F171)</f>
        <v>3.3197553352657065</v>
      </c>
      <c r="M171" s="189">
        <f t="shared" ref="M171" si="505">new_ci(10,B171,C171,D171,$C$1,G171,1,F171,E171*F171)</f>
        <v>5.700610562605716</v>
      </c>
      <c r="N171" s="189">
        <f t="shared" ref="N171" si="506">new_ci(10,B171,C171,D171,$C$1,G171+H171,1,F171,E171*F171)</f>
        <v>5.700610562605716</v>
      </c>
      <c r="O171" s="189">
        <f t="shared" ref="O171" si="507">new_ci(20,B171,C171,D171,$C$1,G171,1,F171,E171*F171)</f>
        <v>6.9485327110163446</v>
      </c>
      <c r="P171" s="189">
        <f t="shared" ref="P171" si="508">new_ci(20,B171,C171,D171,$C$1,G171+H171,1,F171,E171*F171)</f>
        <v>6.9485327110163446</v>
      </c>
      <c r="Q171" s="190">
        <f t="shared" ref="Q171" si="509">new_yll(2,B171,C171,D171,$C$1,G171,1,F171,E171*F171)</f>
        <v>3.8322412214043036</v>
      </c>
      <c r="R171" s="190">
        <f t="shared" ref="R171" si="510">new_yll(2,B171,C171,D171,$C$1,G171+H171,1,F171,E171*F171)</f>
        <v>3.8322412214043036</v>
      </c>
      <c r="S171" s="190">
        <f t="shared" ref="S171" si="511">Q171-R171</f>
        <v>0</v>
      </c>
      <c r="T171" s="190">
        <f t="shared" ref="T171" si="512">new_yll(5,B171,C171,D171,$C$1,G171,1,F171,E171*F171)</f>
        <v>8.7247147361692345</v>
      </c>
      <c r="U171" s="190">
        <f t="shared" ref="U171" si="513">new_yll(5,B171,C171,D171,$C$1,G171+H171,1,F171,E171*F171)</f>
        <v>8.7247147361692345</v>
      </c>
      <c r="V171" s="190">
        <f t="shared" ref="V171" si="514">T171-U171</f>
        <v>0</v>
      </c>
      <c r="W171" s="190">
        <f t="shared" ref="W171" si="515">new_yll(10,B171,C171,D171,$C$1,G171,1,F171,E171*F171)</f>
        <v>4.6673149969898073</v>
      </c>
      <c r="X171" s="190">
        <f t="shared" ref="X171" si="516">new_yll(10,B171,C171,D171,$C$1,G171+H171,1,F171,E171*F171)</f>
        <v>4.6673149969898073</v>
      </c>
      <c r="Y171" s="190">
        <f t="shared" ref="Y171" si="517">W171-X171</f>
        <v>0</v>
      </c>
      <c r="Z171" s="190">
        <f t="shared" ref="Z171" si="518">new_yll(20,B171,C171,D171,$C$1,G171,1,F171,E171*F171)</f>
        <v>-4.8613641495314868</v>
      </c>
      <c r="AA171" s="190">
        <f t="shared" ref="AA171" si="519">new_yll(20,B171,C171,D171,$C$1,G171+H171,1,F171,E171*F171)</f>
        <v>-4.8613641495314868</v>
      </c>
      <c r="AB171" s="190">
        <f t="shared" ref="AB171" si="520">Z171-AA171</f>
        <v>0</v>
      </c>
      <c r="AC171" s="190">
        <f t="shared" ref="AC171" si="521">hosp_count(2,B171,C171,D171,$C$1,G171,1,F171,E171*F171)</f>
        <v>7.2016915182906232</v>
      </c>
      <c r="AD171" s="190">
        <f t="shared" ref="AD171" si="522">hosp_count(2,B171,C171,D171,$C$1,G171+H171,1,F171,E171*F171)</f>
        <v>7.2016915182906232</v>
      </c>
      <c r="AE171" s="189">
        <f t="shared" ref="AE171" si="523">AC171-AD171</f>
        <v>0</v>
      </c>
      <c r="AF171" s="190">
        <f t="shared" ref="AF171" si="524">hosp_count(5,B171,C171,D171,$C$1,G171,1,F171,E171*F171)</f>
        <v>24.388606719816153</v>
      </c>
      <c r="AG171" s="190">
        <f t="shared" ref="AG171" si="525">hosp_count(5,B171,C171,D171,$C$1,G171+H171,1,F171,E171*F171)</f>
        <v>24.388606719816153</v>
      </c>
      <c r="AH171" s="189">
        <f t="shared" ref="AH171" si="526">AF171-AG171</f>
        <v>0</v>
      </c>
      <c r="AI171" s="190">
        <f t="shared" ref="AI171" si="527">hosp_count(10,B171,C171,D171,$C$1,G171,1,F171,E171*F171)</f>
        <v>40.69950410900146</v>
      </c>
      <c r="AJ171" s="190">
        <f t="shared" ref="AJ171" si="528">hosp_count(10,B171,C171,D171,$C$1,G171+H171,1,F171,E171*F171)</f>
        <v>40.69950410900146</v>
      </c>
      <c r="AK171" s="189">
        <f t="shared" ref="AK171" si="529">AI171-AJ171</f>
        <v>0</v>
      </c>
      <c r="AL171" s="190">
        <f t="shared" ref="AL171" si="530">hosp_count(20,B171,C171,D171,$C$1,G171,1,F171,E171*F171)</f>
        <v>48.555544488324969</v>
      </c>
      <c r="AM171" s="190">
        <f t="shared" ref="AM171" si="531">hosp_count(20,B171,C171,D171,$C$1,G171+H171,1,F171,E171*F171)</f>
        <v>48.555544488324969</v>
      </c>
      <c r="AN171" s="189">
        <f t="shared" ref="AN171" si="532">AL171-AM171</f>
        <v>0</v>
      </c>
      <c r="AO171" s="44"/>
      <c r="AP171" s="44"/>
      <c r="AQ171" s="134"/>
      <c r="AR171" s="44"/>
      <c r="AS171" s="44"/>
      <c r="AT171" s="44"/>
      <c r="AU171" s="44"/>
      <c r="AV171" s="44"/>
      <c r="AW171" s="44"/>
      <c r="AX171" s="44"/>
      <c r="AY171" s="44"/>
      <c r="AZ171" s="44"/>
      <c r="BA171" s="44"/>
    </row>
    <row r="172" spans="1:53" s="160" customFormat="1" x14ac:dyDescent="0.2">
      <c r="A172" s="169" t="s">
        <v>182</v>
      </c>
      <c r="B172" s="171"/>
      <c r="C172" s="171"/>
      <c r="D172" s="171"/>
      <c r="E172" s="191"/>
      <c r="F172" s="192">
        <f>SUM(F156:F171)</f>
        <v>1742.8</v>
      </c>
      <c r="G172" s="192">
        <f t="shared" ref="G172" si="533">SUM(G156:G171)</f>
        <v>0</v>
      </c>
      <c r="H172" s="192">
        <f t="shared" ref="H172" si="534">SUM(H156:H171)</f>
        <v>0</v>
      </c>
      <c r="I172" s="192">
        <f t="shared" ref="I172" si="535">SUM(I156:I171)</f>
        <v>20.340878117050508</v>
      </c>
      <c r="J172" s="192">
        <f t="shared" ref="J172" si="536">SUM(J156:J171)</f>
        <v>20.340878117050508</v>
      </c>
      <c r="K172" s="192">
        <f t="shared" ref="K172" si="537">SUM(K156:K171)</f>
        <v>83.869398800052238</v>
      </c>
      <c r="L172" s="192">
        <f t="shared" ref="L172" si="538">SUM(L156:L171)</f>
        <v>83.869398800052238</v>
      </c>
      <c r="M172" s="192">
        <f t="shared" ref="M172" si="539">SUM(M156:M171)</f>
        <v>197.40281278284067</v>
      </c>
      <c r="N172" s="192">
        <f t="shared" ref="N172" si="540">SUM(N156:N171)</f>
        <v>197.40281278284067</v>
      </c>
      <c r="O172" s="192">
        <f t="shared" ref="O172" si="541">SUM(O156:O171)</f>
        <v>446.68542199014848</v>
      </c>
      <c r="P172" s="192">
        <f t="shared" ref="P172" si="542">SUM(P156:P171)</f>
        <v>446.68542199014848</v>
      </c>
      <c r="Q172" s="192">
        <f t="shared" ref="Q172" si="543">SUM(Q156:Q171)</f>
        <v>599.38834720305215</v>
      </c>
      <c r="R172" s="192">
        <f t="shared" ref="R172" si="544">SUM(R156:R171)</f>
        <v>599.38834720305215</v>
      </c>
      <c r="S172" s="192">
        <f t="shared" ref="S172" si="545">SUM(S156:S171)</f>
        <v>0</v>
      </c>
      <c r="T172" s="192">
        <f t="shared" ref="T172" si="546">SUM(T156:T171)</f>
        <v>2400.2235588537374</v>
      </c>
      <c r="U172" s="192">
        <f t="shared" ref="U172" si="547">SUM(U156:U171)</f>
        <v>2400.2235588537374</v>
      </c>
      <c r="V172" s="192">
        <f t="shared" ref="V172" si="548">SUM(V156:V171)</f>
        <v>0</v>
      </c>
      <c r="W172" s="192">
        <f t="shared" ref="W172" si="549">SUM(W156:W171)</f>
        <v>5375.8404387122264</v>
      </c>
      <c r="X172" s="192">
        <f t="shared" ref="X172" si="550">SUM(X156:X171)</f>
        <v>5375.8404387122264</v>
      </c>
      <c r="Y172" s="192">
        <f t="shared" ref="Y172" si="551">SUM(Y156:Y171)</f>
        <v>0</v>
      </c>
      <c r="Z172" s="192">
        <f t="shared" ref="Z172" si="552">SUM(Z156:Z171)</f>
        <v>10971.217293549857</v>
      </c>
      <c r="AA172" s="192">
        <f t="shared" ref="AA172" si="553">SUM(AA156:AA171)</f>
        <v>10971.217293549857</v>
      </c>
      <c r="AB172" s="192">
        <f t="shared" ref="AB172" si="554">SUM(AB156:AB171)</f>
        <v>0</v>
      </c>
      <c r="AC172" s="192">
        <f t="shared" ref="AC172" si="555">SUM(AC156:AC171)</f>
        <v>441.82769108305513</v>
      </c>
      <c r="AD172" s="192">
        <f t="shared" ref="AD172" si="556">SUM(AD156:AD171)</f>
        <v>441.82769108305513</v>
      </c>
      <c r="AE172" s="192">
        <f t="shared" ref="AE172" si="557">SUM(AE156:AE171)</f>
        <v>0</v>
      </c>
      <c r="AF172" s="192">
        <f t="shared" ref="AF172" si="558">SUM(AF156:AF171)</f>
        <v>1804.6950262208134</v>
      </c>
      <c r="AG172" s="192">
        <f t="shared" ref="AG172" si="559">SUM(AG156:AG171)</f>
        <v>1804.6950262208134</v>
      </c>
      <c r="AH172" s="192">
        <f t="shared" ref="AH172" si="560">SUM(AH156:AH171)</f>
        <v>0</v>
      </c>
      <c r="AI172" s="192">
        <f t="shared" ref="AI172" si="561">SUM(AI156:AI171)</f>
        <v>4188.3203114336775</v>
      </c>
      <c r="AJ172" s="192">
        <f t="shared" ref="AJ172" si="562">SUM(AJ156:AJ171)</f>
        <v>4188.3203114336775</v>
      </c>
      <c r="AK172" s="192">
        <f t="shared" ref="AK172" si="563">SUM(AK156:AK171)</f>
        <v>0</v>
      </c>
      <c r="AL172" s="192">
        <f t="shared" ref="AL172" si="564">SUM(AL156:AL171)</f>
        <v>9261.4456984965818</v>
      </c>
      <c r="AM172" s="192">
        <f t="shared" ref="AM172" si="565">SUM(AM156:AM171)</f>
        <v>9261.4456984965818</v>
      </c>
      <c r="AN172" s="192">
        <f t="shared" ref="AN172" si="566">SUM(AN156:AN171)</f>
        <v>0</v>
      </c>
      <c r="AO172" s="170"/>
      <c r="AP172" s="170"/>
      <c r="AQ172" s="172"/>
      <c r="AR172" s="170"/>
      <c r="AS172" s="170"/>
      <c r="AT172" s="170"/>
      <c r="AU172" s="170"/>
      <c r="AV172" s="170"/>
      <c r="AW172" s="170"/>
      <c r="AX172" s="170"/>
      <c r="AY172" s="170"/>
      <c r="AZ172" s="170"/>
      <c r="BA172" s="170"/>
    </row>
    <row r="173" spans="1:53" x14ac:dyDescent="0.2">
      <c r="A173" s="185" t="s">
        <v>40</v>
      </c>
      <c r="B173" s="163">
        <v>0.5</v>
      </c>
      <c r="C173" s="166" t="s">
        <v>170</v>
      </c>
      <c r="D173" s="166">
        <v>3</v>
      </c>
      <c r="E173" s="163"/>
      <c r="F173" s="187">
        <f>HLOOKUP('III Tool Overview'!$H$7,LookUpData_Pop!$B$1:$AV$269,LookUpData_Pop!BB169,FALSE)/5</f>
        <v>18.399999999999999</v>
      </c>
      <c r="G173" s="163"/>
      <c r="H173" s="190"/>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P173">
        <v>0.1</v>
      </c>
      <c r="AQ173">
        <v>1</v>
      </c>
    </row>
    <row r="174" spans="1:53" x14ac:dyDescent="0.2">
      <c r="A174" s="185" t="s">
        <v>41</v>
      </c>
      <c r="B174" s="163">
        <v>2.5</v>
      </c>
      <c r="C174" s="166" t="s">
        <v>170</v>
      </c>
      <c r="D174" s="166">
        <v>3</v>
      </c>
      <c r="E174" s="163"/>
      <c r="F174" s="187">
        <f>HLOOKUP('III Tool Overview'!$H$7,LookUpData_Pop!$B$1:$AV$269,LookUpData_Pop!BB170,FALSE)/5</f>
        <v>81.2</v>
      </c>
      <c r="G174" s="163"/>
      <c r="H174" s="190"/>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P174">
        <v>0.5</v>
      </c>
      <c r="AQ174">
        <v>4</v>
      </c>
    </row>
    <row r="175" spans="1:53" x14ac:dyDescent="0.2">
      <c r="A175" s="185" t="s">
        <v>42</v>
      </c>
      <c r="B175" s="163">
        <v>7.5</v>
      </c>
      <c r="C175" s="166" t="s">
        <v>170</v>
      </c>
      <c r="D175" s="166">
        <v>3</v>
      </c>
      <c r="E175" s="163"/>
      <c r="F175" s="187">
        <f>HLOOKUP('III Tool Overview'!$H$7,LookUpData_Pop!$B$1:$AV$269,LookUpData_Pop!BB171,FALSE)/5</f>
        <v>82.2</v>
      </c>
      <c r="G175" s="163"/>
      <c r="H175" s="190"/>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P175">
        <v>0.5</v>
      </c>
      <c r="AQ175">
        <v>5</v>
      </c>
    </row>
    <row r="176" spans="1:53" x14ac:dyDescent="0.2">
      <c r="A176" s="185" t="s">
        <v>43</v>
      </c>
      <c r="B176" s="163">
        <v>12.5</v>
      </c>
      <c r="C176" s="166" t="s">
        <v>170</v>
      </c>
      <c r="D176" s="166">
        <v>3</v>
      </c>
      <c r="E176" s="163"/>
      <c r="F176" s="187">
        <f>HLOOKUP('III Tool Overview'!$H$7,LookUpData_Pop!$B$1:$AV$269,LookUpData_Pop!BB172,FALSE)/5</f>
        <v>110</v>
      </c>
      <c r="G176" s="163"/>
      <c r="H176" s="190"/>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P176">
        <v>0.5</v>
      </c>
      <c r="AQ176">
        <v>5</v>
      </c>
    </row>
    <row r="177" spans="1:43" x14ac:dyDescent="0.2">
      <c r="A177" s="185" t="s">
        <v>44</v>
      </c>
      <c r="B177" s="163">
        <v>17.5</v>
      </c>
      <c r="C177" s="166" t="s">
        <v>170</v>
      </c>
      <c r="D177" s="166">
        <v>3</v>
      </c>
      <c r="E177" s="188">
        <f>HLOOKUP('III Tool Overview'!$H$7,Prevalence!$B$2:$AV$268,Prevalence!AW168,FALSE)</f>
        <v>0.22763578328087936</v>
      </c>
      <c r="F177" s="187">
        <f>HLOOKUP('III Tool Overview'!$H$7,LookUpData_Pop!$B$1:$AV$269,LookUpData_Pop!BB173,FALSE)/5</f>
        <v>123.6</v>
      </c>
      <c r="G177" s="176">
        <f>'III Tool Overview'!$H$10/110</f>
        <v>0</v>
      </c>
      <c r="H177" s="254">
        <f>IF('III Tool Overview'!$H$11="Even distribution",Targeting!C175,IF('III Tool Overview'!$H$11="Targeting to Q1",Targeting!D175,IF('III Tool Overview'!$H$11="Targetting to Q1 &amp; Q2",Targeting!E175,IF('III Tool Overview'!$H$11="Proportionate to need",Targeting!F175))))</f>
        <v>0</v>
      </c>
      <c r="I177" s="182">
        <f t="shared" ref="I177:I187" si="567">new_ci(2,B177,C177,D177,$C$1,G177,1,F177,E177*F177)</f>
        <v>2.8298939276082402E-2</v>
      </c>
      <c r="J177" s="189">
        <f t="shared" ref="J177:J187" si="568">new_ci(2,B177,C177,D177,$C$1,G177+H177,1,F177,E177*F177)</f>
        <v>2.8298939276082402E-2</v>
      </c>
      <c r="K177" s="189">
        <f t="shared" ref="K177:K187" si="569">new_ci(5,B177,C177,D177,$C$1,G177,1,F177,E177*F177)</f>
        <v>0.12565135963681126</v>
      </c>
      <c r="L177" s="189">
        <f t="shared" ref="L177:L187" si="570">new_ci(5,B177,C177,D177,$C$1,G177+H177,1,F177,E177*F177)</f>
        <v>0.12565135963681126</v>
      </c>
      <c r="M177" s="189">
        <f t="shared" ref="M177:M187" si="571">new_ci(10,B177,C177,D177,$C$1,G177,1,F177,E177*F177)</f>
        <v>0.33895542538356815</v>
      </c>
      <c r="N177" s="189">
        <f t="shared" ref="N177:N187" si="572">new_ci(10,B177,C177,D177,$C$1,G177+H177,1,F177,E177*F177)</f>
        <v>0.33895542538356815</v>
      </c>
      <c r="O177" s="189">
        <f t="shared" ref="O177:O187" si="573">new_ci(20,B177,C177,D177,$C$1,G177,1,F177,E177*F177)</f>
        <v>1.0565754545063224</v>
      </c>
      <c r="P177" s="189">
        <f t="shared" ref="P177:P187" si="574">new_ci(20,B177,C177,D177,$C$1,G177+H177,1,F177,E177*F177)</f>
        <v>1.0565754545063224</v>
      </c>
      <c r="Q177" s="190">
        <f t="shared" ref="Q177:Q187" si="575">new_yll(2,B177,C177,D177,$C$1,G177,1,F177,E177*F177)</f>
        <v>2.2922140813626743</v>
      </c>
      <c r="R177" s="190">
        <f t="shared" ref="R177:R187" si="576">new_yll(2,B177,C177,D177,$C$1,G177+H177,1,F177,E177*F177)</f>
        <v>2.2922140813626743</v>
      </c>
      <c r="S177" s="190">
        <f t="shared" ref="S177:S187" si="577">Q177-R177</f>
        <v>0</v>
      </c>
      <c r="T177" s="190">
        <f t="shared" ref="T177:T187" si="578">new_yll(5,B177,C177,D177,$C$1,G177,1,F177,E177*F177)</f>
        <v>9.9786665588962578</v>
      </c>
      <c r="U177" s="190">
        <f t="shared" ref="U177:U187" si="579">new_yll(5,B177,C177,D177,$C$1,G177+H177,1,F177,E177*F177)</f>
        <v>9.9786665588962578</v>
      </c>
      <c r="V177" s="190">
        <f>T177-U177</f>
        <v>0</v>
      </c>
      <c r="W177" s="190">
        <f t="shared" ref="W177:W187" si="580">new_yll(10,B177,C177,D177,$C$1,G177,1,F177,E177*F177)</f>
        <v>25.947694573533859</v>
      </c>
      <c r="X177" s="190">
        <f t="shared" ref="X177:X187" si="581">new_yll(10,B177,C177,D177,$C$1,G177+H177,1,F177,E177*F177)</f>
        <v>25.947694573533859</v>
      </c>
      <c r="Y177" s="190">
        <f>W177-X177</f>
        <v>0</v>
      </c>
      <c r="Z177" s="190">
        <f t="shared" ref="Z177:Z187" si="582">new_yll(20,B177,C177,D177,$C$1,G177,1,F177,E177*F177)</f>
        <v>73.991351841555783</v>
      </c>
      <c r="AA177" s="190">
        <f t="shared" ref="AA177:AA187" si="583">new_yll(20,B177,C177,D177,$C$1,G177+H177,1,F177,E177*F177)</f>
        <v>73.991351841555783</v>
      </c>
      <c r="AB177" s="190">
        <f>Z177-AA177</f>
        <v>0</v>
      </c>
      <c r="AC177" s="190">
        <f>hosp_count(2,B177,C177,D177,$C$1,G177,1,F177,E177*F177)</f>
        <v>12.483110413089019</v>
      </c>
      <c r="AD177" s="190">
        <f>hosp_count(2,B177,C177,D177,$C$1,G177+H177,1,F177,E177*F177)</f>
        <v>12.483110413089019</v>
      </c>
      <c r="AE177" s="189">
        <f>AC177-AD177</f>
        <v>0</v>
      </c>
      <c r="AF177" s="190">
        <f>hosp_count(5,B177,C177,D177,$C$1,G177,1,F177,E177*F177)</f>
        <v>51.94383501257461</v>
      </c>
      <c r="AG177" s="190">
        <f>hosp_count(5,B177,C177,D177,$C$1,G177+H177,1,F177,E177*F177)</f>
        <v>51.94383501257461</v>
      </c>
      <c r="AH177" s="189">
        <f>AF177-AG177</f>
        <v>0</v>
      </c>
      <c r="AI177" s="190">
        <f>hosp_count(10,B177,C177,D177,$C$1,G177,1,F177,E177*F177)</f>
        <v>124.94956676244787</v>
      </c>
      <c r="AJ177" s="190">
        <f>hosp_count(10,B177,C177,D177,$C$1,G177+H177,1,F177,E177*F177)</f>
        <v>124.94956676244787</v>
      </c>
      <c r="AK177" s="189">
        <f>AI177-AJ177</f>
        <v>0</v>
      </c>
      <c r="AL177" s="190">
        <f>hosp_count(20,B177,C177,D177,$C$1,G177,1,F177,E177*F177)</f>
        <v>302.54126498409192</v>
      </c>
      <c r="AM177" s="190">
        <f>hosp_count(20,B177,C177,D177,$C$1,G177+H177,1,F177,E177*F177)</f>
        <v>302.54126498409192</v>
      </c>
      <c r="AN177" s="189">
        <f>AL177-AM177</f>
        <v>0</v>
      </c>
      <c r="AP177">
        <v>0.5</v>
      </c>
      <c r="AQ177">
        <v>5</v>
      </c>
    </row>
    <row r="178" spans="1:43" x14ac:dyDescent="0.2">
      <c r="A178" s="185" t="s">
        <v>45</v>
      </c>
      <c r="B178" s="163">
        <v>22.5</v>
      </c>
      <c r="C178" s="166" t="s">
        <v>170</v>
      </c>
      <c r="D178" s="166">
        <v>3</v>
      </c>
      <c r="E178" s="188">
        <f>HLOOKUP('III Tool Overview'!$H$7,Prevalence!$B$2:$AV$268,Prevalence!AW169,FALSE)</f>
        <v>0.22763578328087936</v>
      </c>
      <c r="F178" s="187">
        <f>HLOOKUP('III Tool Overview'!$H$7,LookUpData_Pop!$B$1:$AV$269,LookUpData_Pop!BB174,FALSE)/5</f>
        <v>100.8</v>
      </c>
      <c r="G178" s="176">
        <f>'III Tool Overview'!$H$10/110</f>
        <v>0</v>
      </c>
      <c r="H178" s="254">
        <f>IF('III Tool Overview'!$H$11="Even distribution",Targeting!C176,IF('III Tool Overview'!$H$11="Targeting to Q1",Targeting!D176,IF('III Tool Overview'!$H$11="Targetting to Q1 &amp; Q2",Targeting!E176,IF('III Tool Overview'!$H$11="Proportionate to need",Targeting!F176))))</f>
        <v>0</v>
      </c>
      <c r="I178" s="182">
        <f t="shared" si="567"/>
        <v>3.2026939607281354E-2</v>
      </c>
      <c r="J178" s="189">
        <f t="shared" si="568"/>
        <v>3.2026939607281354E-2</v>
      </c>
      <c r="K178" s="189">
        <f t="shared" si="569"/>
        <v>0.14218227730358401</v>
      </c>
      <c r="L178" s="189">
        <f t="shared" si="570"/>
        <v>0.14218227730358401</v>
      </c>
      <c r="M178" s="189">
        <f t="shared" si="571"/>
        <v>0.38341926646416036</v>
      </c>
      <c r="N178" s="189">
        <f t="shared" si="572"/>
        <v>0.38341926646416036</v>
      </c>
      <c r="O178" s="189">
        <f t="shared" si="573"/>
        <v>1.1938133569074569</v>
      </c>
      <c r="P178" s="189">
        <f t="shared" si="574"/>
        <v>1.1938133569074569</v>
      </c>
      <c r="Q178" s="190">
        <f t="shared" si="575"/>
        <v>2.4660743497606643</v>
      </c>
      <c r="R178" s="190">
        <f t="shared" si="576"/>
        <v>2.4660743497606643</v>
      </c>
      <c r="S178" s="190">
        <f t="shared" si="577"/>
        <v>0</v>
      </c>
      <c r="T178" s="190">
        <f t="shared" si="578"/>
        <v>10.722766320920968</v>
      </c>
      <c r="U178" s="190">
        <f t="shared" si="579"/>
        <v>10.722766320920968</v>
      </c>
      <c r="V178" s="190">
        <f t="shared" ref="V178:V187" si="584">T178-U178</f>
        <v>0</v>
      </c>
      <c r="W178" s="190">
        <f t="shared" si="580"/>
        <v>27.818112253241395</v>
      </c>
      <c r="X178" s="190">
        <f t="shared" si="581"/>
        <v>27.818112253241395</v>
      </c>
      <c r="Y178" s="190">
        <f t="shared" ref="Y178:Y187" si="585">W178-X178</f>
        <v>0</v>
      </c>
      <c r="Z178" s="190">
        <f t="shared" si="582"/>
        <v>78.832791879241853</v>
      </c>
      <c r="AA178" s="190">
        <f t="shared" si="583"/>
        <v>78.832791879241853</v>
      </c>
      <c r="AB178" s="190">
        <f t="shared" ref="AB178:AB187" si="586">Z178-AA178</f>
        <v>0</v>
      </c>
      <c r="AC178" s="190">
        <f t="shared" ref="AC178:AC187" si="587">hosp_count(2,B178,C178,D178,$C$1,G178,1,F178,E178*F178)</f>
        <v>11.235155029110679</v>
      </c>
      <c r="AD178" s="190">
        <f t="shared" ref="AD178:AD187" si="588">hosp_count(2,B178,C178,D178,$C$1,G178+H178,1,F178,E178*F178)</f>
        <v>11.235155029110679</v>
      </c>
      <c r="AE178" s="189">
        <f t="shared" ref="AE178:AE187" si="589">AC178-AD178</f>
        <v>0</v>
      </c>
      <c r="AF178" s="190">
        <f t="shared" ref="AF178:AF187" si="590">hosp_count(5,B178,C178,D178,$C$1,G178,1,F178,E178*F178)</f>
        <v>46.744235996742006</v>
      </c>
      <c r="AG178" s="190">
        <f t="shared" ref="AG178:AG187" si="591">hosp_count(5,B178,C178,D178,$C$1,G178+H178,1,F178,E178*F178)</f>
        <v>46.744235996742006</v>
      </c>
      <c r="AH178" s="189">
        <f t="shared" ref="AH178:AH187" si="592">AF178-AG178</f>
        <v>0</v>
      </c>
      <c r="AI178" s="190">
        <f t="shared" ref="AI178:AI187" si="593">hosp_count(10,B178,C178,D178,$C$1,G178,1,F178,E178*F178)</f>
        <v>112.40852881772692</v>
      </c>
      <c r="AJ178" s="190">
        <f t="shared" ref="AJ178:AJ187" si="594">hosp_count(10,B178,C178,D178,$C$1,G178+H178,1,F178,E178*F178)</f>
        <v>112.40852881772692</v>
      </c>
      <c r="AK178" s="189">
        <f t="shared" ref="AK178:AK187" si="595">AI178-AJ178</f>
        <v>0</v>
      </c>
      <c r="AL178" s="190">
        <f t="shared" ref="AL178:AL187" si="596">hosp_count(20,B178,C178,D178,$C$1,G178,1,F178,E178*F178)</f>
        <v>271.9248427659125</v>
      </c>
      <c r="AM178" s="190">
        <f t="shared" ref="AM178:AM187" si="597">hosp_count(20,B178,C178,D178,$C$1,G178+H178,1,F178,E178*F178)</f>
        <v>271.9248427659125</v>
      </c>
      <c r="AN178" s="189">
        <f t="shared" ref="AN178:AN187" si="598">AL178-AM178</f>
        <v>0</v>
      </c>
      <c r="AP178">
        <v>0.5</v>
      </c>
      <c r="AQ178">
        <v>5</v>
      </c>
    </row>
    <row r="179" spans="1:43" x14ac:dyDescent="0.2">
      <c r="A179" s="185" t="s">
        <v>46</v>
      </c>
      <c r="B179" s="163">
        <v>27.5</v>
      </c>
      <c r="C179" s="166" t="s">
        <v>170</v>
      </c>
      <c r="D179" s="166">
        <v>3</v>
      </c>
      <c r="E179" s="188">
        <f>HLOOKUP('III Tool Overview'!$H$7,Prevalence!$B$2:$AV$268,Prevalence!AW170,FALSE)</f>
        <v>0.15588446374625067</v>
      </c>
      <c r="F179" s="187">
        <f>HLOOKUP('III Tool Overview'!$H$7,LookUpData_Pop!$B$1:$AV$269,LookUpData_Pop!BB175,FALSE)/5</f>
        <v>97</v>
      </c>
      <c r="G179" s="176">
        <f>'III Tool Overview'!$H$10/110</f>
        <v>0</v>
      </c>
      <c r="H179" s="254">
        <f>IF('III Tool Overview'!$H$11="Even distribution",Targeting!C177,IF('III Tool Overview'!$H$11="Targeting to Q1",Targeting!D177,IF('III Tool Overview'!$H$11="Targetting to Q1 &amp; Q2",Targeting!E177,IF('III Tool Overview'!$H$11="Proportionate to need",Targeting!F177))))</f>
        <v>0</v>
      </c>
      <c r="I179" s="182">
        <f t="shared" si="567"/>
        <v>5.0380990915047219E-2</v>
      </c>
      <c r="J179" s="189">
        <f t="shared" si="568"/>
        <v>5.0380990915047219E-2</v>
      </c>
      <c r="K179" s="189">
        <f t="shared" si="569"/>
        <v>0.22358640924985851</v>
      </c>
      <c r="L179" s="189">
        <f t="shared" si="570"/>
        <v>0.22358640924985851</v>
      </c>
      <c r="M179" s="189">
        <f t="shared" si="571"/>
        <v>0.60247931506193209</v>
      </c>
      <c r="N179" s="189">
        <f t="shared" si="572"/>
        <v>0.60247931506193209</v>
      </c>
      <c r="O179" s="189">
        <f t="shared" si="573"/>
        <v>1.8710570358568268</v>
      </c>
      <c r="P179" s="189">
        <f t="shared" si="574"/>
        <v>1.8710570358568268</v>
      </c>
      <c r="Q179" s="190">
        <f t="shared" si="575"/>
        <v>3.5770503549683523</v>
      </c>
      <c r="R179" s="190">
        <f t="shared" si="576"/>
        <v>3.5770503549683523</v>
      </c>
      <c r="S179" s="190">
        <f t="shared" si="577"/>
        <v>0</v>
      </c>
      <c r="T179" s="190">
        <f t="shared" si="578"/>
        <v>15.520454611195953</v>
      </c>
      <c r="U179" s="190">
        <f t="shared" si="579"/>
        <v>15.520454611195953</v>
      </c>
      <c r="V179" s="190">
        <f t="shared" si="584"/>
        <v>0</v>
      </c>
      <c r="W179" s="190">
        <f t="shared" si="580"/>
        <v>40.097709902179346</v>
      </c>
      <c r="X179" s="190">
        <f t="shared" si="581"/>
        <v>40.097709902179346</v>
      </c>
      <c r="Y179" s="190">
        <f t="shared" si="585"/>
        <v>0</v>
      </c>
      <c r="Z179" s="190">
        <f t="shared" si="582"/>
        <v>112.34911457723129</v>
      </c>
      <c r="AA179" s="190">
        <f t="shared" si="583"/>
        <v>112.34911457723129</v>
      </c>
      <c r="AB179" s="190">
        <f t="shared" si="586"/>
        <v>0</v>
      </c>
      <c r="AC179" s="190">
        <f t="shared" si="587"/>
        <v>12.534631357847202</v>
      </c>
      <c r="AD179" s="190">
        <f t="shared" si="588"/>
        <v>12.534631357847202</v>
      </c>
      <c r="AE179" s="189">
        <f t="shared" si="589"/>
        <v>0</v>
      </c>
      <c r="AF179" s="190">
        <f t="shared" si="590"/>
        <v>52.133827962003636</v>
      </c>
      <c r="AG179" s="190">
        <f t="shared" si="591"/>
        <v>52.133827962003636</v>
      </c>
      <c r="AH179" s="189">
        <f t="shared" si="592"/>
        <v>0</v>
      </c>
      <c r="AI179" s="190">
        <f t="shared" si="593"/>
        <v>125.28450149393653</v>
      </c>
      <c r="AJ179" s="190">
        <f t="shared" si="594"/>
        <v>125.28450149393653</v>
      </c>
      <c r="AK179" s="189">
        <f t="shared" si="595"/>
        <v>0</v>
      </c>
      <c r="AL179" s="190">
        <f t="shared" si="596"/>
        <v>302.44135241498299</v>
      </c>
      <c r="AM179" s="190">
        <f t="shared" si="597"/>
        <v>302.44135241498299</v>
      </c>
      <c r="AN179" s="189">
        <f t="shared" si="598"/>
        <v>0</v>
      </c>
      <c r="AP179">
        <v>0.5</v>
      </c>
      <c r="AQ179">
        <v>5</v>
      </c>
    </row>
    <row r="180" spans="1:43" x14ac:dyDescent="0.2">
      <c r="A180" s="185" t="s">
        <v>47</v>
      </c>
      <c r="B180" s="163">
        <v>32.5</v>
      </c>
      <c r="C180" s="166" t="s">
        <v>170</v>
      </c>
      <c r="D180" s="166">
        <v>3</v>
      </c>
      <c r="E180" s="188">
        <f>HLOOKUP('III Tool Overview'!$H$7,Prevalence!$B$2:$AV$268,Prevalence!AW171,FALSE)</f>
        <v>0.15588446374625067</v>
      </c>
      <c r="F180" s="187">
        <f>HLOOKUP('III Tool Overview'!$H$7,LookUpData_Pop!$B$1:$AV$269,LookUpData_Pop!BB176,FALSE)/5</f>
        <v>99</v>
      </c>
      <c r="G180" s="176">
        <f>'III Tool Overview'!$H$10/110</f>
        <v>0</v>
      </c>
      <c r="H180" s="254">
        <f>IF('III Tool Overview'!$H$11="Even distribution",Targeting!C178,IF('III Tool Overview'!$H$11="Targeting to Q1",Targeting!D178,IF('III Tool Overview'!$H$11="Targetting to Q1 &amp; Q2",Targeting!E178,IF('III Tool Overview'!$H$11="Proportionate to need",Targeting!F178))))</f>
        <v>0</v>
      </c>
      <c r="I180" s="182">
        <f t="shared" si="567"/>
        <v>7.1352435929664448E-2</v>
      </c>
      <c r="J180" s="189">
        <f t="shared" si="568"/>
        <v>7.1352435929664448E-2</v>
      </c>
      <c r="K180" s="189">
        <f t="shared" si="569"/>
        <v>0.31654534743322227</v>
      </c>
      <c r="L180" s="189">
        <f t="shared" si="570"/>
        <v>0.31654534743322227</v>
      </c>
      <c r="M180" s="189">
        <f t="shared" si="571"/>
        <v>0.8523158352175656</v>
      </c>
      <c r="N180" s="189">
        <f t="shared" si="572"/>
        <v>0.8523158352175656</v>
      </c>
      <c r="O180" s="189">
        <f t="shared" si="573"/>
        <v>2.6401452459444146</v>
      </c>
      <c r="P180" s="189">
        <f t="shared" si="574"/>
        <v>2.6401452459444146</v>
      </c>
      <c r="Q180" s="190">
        <f t="shared" si="575"/>
        <v>4.7806132072875176</v>
      </c>
      <c r="R180" s="190">
        <f t="shared" si="576"/>
        <v>4.7806132072875176</v>
      </c>
      <c r="S180" s="190">
        <f t="shared" si="577"/>
        <v>0</v>
      </c>
      <c r="T180" s="190">
        <f t="shared" si="578"/>
        <v>20.707191628157336</v>
      </c>
      <c r="U180" s="190">
        <f t="shared" si="579"/>
        <v>20.707191628157336</v>
      </c>
      <c r="V180" s="190">
        <f t="shared" si="584"/>
        <v>0</v>
      </c>
      <c r="W180" s="190">
        <f t="shared" si="580"/>
        <v>53.317708172377934</v>
      </c>
      <c r="X180" s="190">
        <f t="shared" si="581"/>
        <v>53.317708172377934</v>
      </c>
      <c r="Y180" s="190">
        <f t="shared" si="585"/>
        <v>0</v>
      </c>
      <c r="Z180" s="190">
        <f t="shared" si="582"/>
        <v>147.99910861509443</v>
      </c>
      <c r="AA180" s="190">
        <f t="shared" si="583"/>
        <v>147.99910861509443</v>
      </c>
      <c r="AB180" s="190">
        <f t="shared" si="586"/>
        <v>0</v>
      </c>
      <c r="AC180" s="190">
        <f t="shared" si="587"/>
        <v>14.11852159624689</v>
      </c>
      <c r="AD180" s="190">
        <f t="shared" si="588"/>
        <v>14.11852159624689</v>
      </c>
      <c r="AE180" s="189">
        <f t="shared" si="589"/>
        <v>0</v>
      </c>
      <c r="AF180" s="190">
        <f t="shared" si="590"/>
        <v>58.702467374406424</v>
      </c>
      <c r="AG180" s="190">
        <f t="shared" si="591"/>
        <v>58.702467374406424</v>
      </c>
      <c r="AH180" s="189">
        <f t="shared" si="592"/>
        <v>0</v>
      </c>
      <c r="AI180" s="190">
        <f t="shared" si="593"/>
        <v>140.97458251761606</v>
      </c>
      <c r="AJ180" s="190">
        <f t="shared" si="594"/>
        <v>140.97458251761606</v>
      </c>
      <c r="AK180" s="189">
        <f t="shared" si="595"/>
        <v>0</v>
      </c>
      <c r="AL180" s="190">
        <f t="shared" si="596"/>
        <v>339.61015998183382</v>
      </c>
      <c r="AM180" s="190">
        <f t="shared" si="597"/>
        <v>339.61015998183382</v>
      </c>
      <c r="AN180" s="189">
        <f t="shared" si="598"/>
        <v>0</v>
      </c>
      <c r="AP180">
        <v>0.5</v>
      </c>
      <c r="AQ180">
        <v>5</v>
      </c>
    </row>
    <row r="181" spans="1:43" x14ac:dyDescent="0.2">
      <c r="A181" s="185" t="s">
        <v>48</v>
      </c>
      <c r="B181" s="163">
        <v>37.5</v>
      </c>
      <c r="C181" s="166" t="s">
        <v>170</v>
      </c>
      <c r="D181" s="166">
        <v>3</v>
      </c>
      <c r="E181" s="188">
        <f>HLOOKUP('III Tool Overview'!$H$7,Prevalence!$B$2:$AV$268,Prevalence!AW172,FALSE)</f>
        <v>0.16943410459808855</v>
      </c>
      <c r="F181" s="187">
        <f>HLOOKUP('III Tool Overview'!$H$7,LookUpData_Pop!$B$1:$AV$269,LookUpData_Pop!BB177,FALSE)/5</f>
        <v>117.2</v>
      </c>
      <c r="G181" s="176">
        <f>'III Tool Overview'!$H$10/110</f>
        <v>0</v>
      </c>
      <c r="H181" s="254">
        <f>IF('III Tool Overview'!$H$11="Even distribution",Targeting!C179,IF('III Tool Overview'!$H$11="Targeting to Q1",Targeting!D179,IF('III Tool Overview'!$H$11="Targetting to Q1 &amp; Q2",Targeting!E179,IF('III Tool Overview'!$H$11="Proportionate to need",Targeting!F179))))</f>
        <v>0</v>
      </c>
      <c r="I181" s="182">
        <f t="shared" si="567"/>
        <v>0.138065436149928</v>
      </c>
      <c r="J181" s="189">
        <f t="shared" si="568"/>
        <v>0.138065436149928</v>
      </c>
      <c r="K181" s="189">
        <f t="shared" si="569"/>
        <v>0.61202215993776221</v>
      </c>
      <c r="L181" s="189">
        <f t="shared" si="570"/>
        <v>0.61202215993776221</v>
      </c>
      <c r="M181" s="189">
        <f t="shared" si="571"/>
        <v>1.6450396877323801</v>
      </c>
      <c r="N181" s="189">
        <f t="shared" si="572"/>
        <v>1.6450396877323801</v>
      </c>
      <c r="O181" s="189">
        <f t="shared" si="573"/>
        <v>5.0660159378162213</v>
      </c>
      <c r="P181" s="189">
        <f t="shared" si="574"/>
        <v>5.0660159378162213</v>
      </c>
      <c r="Q181" s="190">
        <f t="shared" si="575"/>
        <v>8.4219916051456085</v>
      </c>
      <c r="R181" s="190">
        <f t="shared" si="576"/>
        <v>8.4219916051456085</v>
      </c>
      <c r="S181" s="190">
        <f t="shared" si="577"/>
        <v>0</v>
      </c>
      <c r="T181" s="190">
        <f t="shared" si="578"/>
        <v>36.364418223501488</v>
      </c>
      <c r="U181" s="190">
        <f t="shared" si="579"/>
        <v>36.364418223501488</v>
      </c>
      <c r="V181" s="190">
        <f t="shared" si="584"/>
        <v>0</v>
      </c>
      <c r="W181" s="190">
        <f t="shared" si="580"/>
        <v>93.043990658508378</v>
      </c>
      <c r="X181" s="190">
        <f t="shared" si="581"/>
        <v>93.043990658508378</v>
      </c>
      <c r="Y181" s="190">
        <f t="shared" si="585"/>
        <v>0</v>
      </c>
      <c r="Z181" s="190">
        <f t="shared" si="582"/>
        <v>253.72185189619853</v>
      </c>
      <c r="AA181" s="190">
        <f t="shared" si="583"/>
        <v>253.72185189619853</v>
      </c>
      <c r="AB181" s="190">
        <f t="shared" si="586"/>
        <v>0</v>
      </c>
      <c r="AC181" s="190">
        <f t="shared" si="587"/>
        <v>19.377731496269575</v>
      </c>
      <c r="AD181" s="190">
        <f t="shared" si="588"/>
        <v>19.377731496269575</v>
      </c>
      <c r="AE181" s="189">
        <f t="shared" si="589"/>
        <v>0</v>
      </c>
      <c r="AF181" s="190">
        <f t="shared" si="590"/>
        <v>80.509981134132317</v>
      </c>
      <c r="AG181" s="190">
        <f t="shared" si="591"/>
        <v>80.509981134132317</v>
      </c>
      <c r="AH181" s="189">
        <f t="shared" si="592"/>
        <v>0</v>
      </c>
      <c r="AI181" s="190">
        <f t="shared" si="593"/>
        <v>193.04917124589275</v>
      </c>
      <c r="AJ181" s="190">
        <f t="shared" si="594"/>
        <v>193.04917124589275</v>
      </c>
      <c r="AK181" s="189">
        <f t="shared" si="595"/>
        <v>0</v>
      </c>
      <c r="AL181" s="190">
        <f t="shared" si="596"/>
        <v>462.8698346812966</v>
      </c>
      <c r="AM181" s="190">
        <f t="shared" si="597"/>
        <v>462.8698346812966</v>
      </c>
      <c r="AN181" s="189">
        <f t="shared" si="598"/>
        <v>0</v>
      </c>
      <c r="AP181">
        <v>0.5</v>
      </c>
      <c r="AQ181">
        <v>5</v>
      </c>
    </row>
    <row r="182" spans="1:43" x14ac:dyDescent="0.2">
      <c r="A182" s="185" t="s">
        <v>49</v>
      </c>
      <c r="B182" s="163">
        <v>42.5</v>
      </c>
      <c r="C182" s="166" t="s">
        <v>170</v>
      </c>
      <c r="D182" s="166">
        <v>3</v>
      </c>
      <c r="E182" s="188">
        <f>HLOOKUP('III Tool Overview'!$H$7,Prevalence!$B$2:$AV$268,Prevalence!AW173,FALSE)</f>
        <v>0.16943410459808855</v>
      </c>
      <c r="F182" s="187">
        <f>HLOOKUP('III Tool Overview'!$H$7,LookUpData_Pop!$B$1:$AV$269,LookUpData_Pop!BB178,FALSE)/5</f>
        <v>162</v>
      </c>
      <c r="G182" s="176">
        <f>'III Tool Overview'!$H$10/110</f>
        <v>0</v>
      </c>
      <c r="H182" s="254">
        <f>IF('III Tool Overview'!$H$11="Even distribution",Targeting!C180,IF('III Tool Overview'!$H$11="Targeting to Q1",Targeting!D180,IF('III Tool Overview'!$H$11="Targetting to Q1 &amp; Q2",Targeting!E180,IF('III Tool Overview'!$H$11="Proportionate to need",Targeting!F180))))</f>
        <v>0</v>
      </c>
      <c r="I182" s="182">
        <f t="shared" si="567"/>
        <v>0.26478603434282744</v>
      </c>
      <c r="J182" s="189">
        <f t="shared" si="568"/>
        <v>0.26478603434282744</v>
      </c>
      <c r="K182" s="189">
        <f t="shared" si="569"/>
        <v>1.1728256738675713</v>
      </c>
      <c r="L182" s="189">
        <f t="shared" si="570"/>
        <v>1.1728256738675713</v>
      </c>
      <c r="M182" s="189">
        <f t="shared" si="571"/>
        <v>3.1469548533088059</v>
      </c>
      <c r="N182" s="189">
        <f t="shared" si="572"/>
        <v>3.1469548533088059</v>
      </c>
      <c r="O182" s="189">
        <f t="shared" si="573"/>
        <v>9.6352067576543341</v>
      </c>
      <c r="P182" s="189">
        <f t="shared" si="574"/>
        <v>9.6352067576543341</v>
      </c>
      <c r="Q182" s="190">
        <f t="shared" si="575"/>
        <v>15.092803957541165</v>
      </c>
      <c r="R182" s="190">
        <f t="shared" si="576"/>
        <v>15.092803957541165</v>
      </c>
      <c r="S182" s="190">
        <f t="shared" si="577"/>
        <v>0</v>
      </c>
      <c r="T182" s="190">
        <f t="shared" si="578"/>
        <v>64.995031650556072</v>
      </c>
      <c r="U182" s="190">
        <f t="shared" si="579"/>
        <v>64.995031650556072</v>
      </c>
      <c r="V182" s="190">
        <f t="shared" si="584"/>
        <v>0</v>
      </c>
      <c r="W182" s="190">
        <f t="shared" si="580"/>
        <v>165.4177053408485</v>
      </c>
      <c r="X182" s="190">
        <f t="shared" si="581"/>
        <v>165.4177053408485</v>
      </c>
      <c r="Y182" s="190">
        <f t="shared" si="585"/>
        <v>0</v>
      </c>
      <c r="Z182" s="190">
        <f t="shared" si="582"/>
        <v>444.26955865141525</v>
      </c>
      <c r="AA182" s="190">
        <f t="shared" si="583"/>
        <v>444.26955865141525</v>
      </c>
      <c r="AB182" s="190">
        <f t="shared" si="586"/>
        <v>0</v>
      </c>
      <c r="AC182" s="190">
        <f t="shared" si="587"/>
        <v>29.560007027909478</v>
      </c>
      <c r="AD182" s="190">
        <f t="shared" si="588"/>
        <v>29.560007027909478</v>
      </c>
      <c r="AE182" s="189">
        <f t="shared" si="589"/>
        <v>0</v>
      </c>
      <c r="AF182" s="190">
        <f t="shared" si="590"/>
        <v>122.72464223444086</v>
      </c>
      <c r="AG182" s="190">
        <f t="shared" si="591"/>
        <v>122.72464223444086</v>
      </c>
      <c r="AH182" s="189">
        <f t="shared" si="592"/>
        <v>0</v>
      </c>
      <c r="AI182" s="190">
        <f t="shared" si="593"/>
        <v>293.82315343864491</v>
      </c>
      <c r="AJ182" s="190">
        <f t="shared" si="594"/>
        <v>293.82315343864491</v>
      </c>
      <c r="AK182" s="189">
        <f t="shared" si="595"/>
        <v>0</v>
      </c>
      <c r="AL182" s="190">
        <f t="shared" si="596"/>
        <v>701.19914442055267</v>
      </c>
      <c r="AM182" s="190">
        <f t="shared" si="597"/>
        <v>701.19914442055267</v>
      </c>
      <c r="AN182" s="189">
        <f t="shared" si="598"/>
        <v>0</v>
      </c>
      <c r="AP182">
        <v>0.5</v>
      </c>
      <c r="AQ182">
        <v>5</v>
      </c>
    </row>
    <row r="183" spans="1:43" x14ac:dyDescent="0.2">
      <c r="A183" s="185" t="s">
        <v>50</v>
      </c>
      <c r="B183" s="163">
        <v>47.5</v>
      </c>
      <c r="C183" s="166" t="s">
        <v>170</v>
      </c>
      <c r="D183" s="166">
        <v>3</v>
      </c>
      <c r="E183" s="188">
        <f>HLOOKUP('III Tool Overview'!$H$7,Prevalence!$B$2:$AV$268,Prevalence!AW174,FALSE)</f>
        <v>0.18568937896392257</v>
      </c>
      <c r="F183" s="187">
        <f>HLOOKUP('III Tool Overview'!$H$7,LookUpData_Pop!$B$1:$AV$269,LookUpData_Pop!BB179,FALSE)/5</f>
        <v>162</v>
      </c>
      <c r="G183" s="176">
        <f>'III Tool Overview'!$H$10/110</f>
        <v>0</v>
      </c>
      <c r="H183" s="254">
        <f>IF('III Tool Overview'!$H$11="Even distribution",Targeting!C181,IF('III Tool Overview'!$H$11="Targeting to Q1",Targeting!D181,IF('III Tool Overview'!$H$11="Targetting to Q1 &amp; Q2",Targeting!E181,IF('III Tool Overview'!$H$11="Proportionate to need",Targeting!F181))))</f>
        <v>0</v>
      </c>
      <c r="I183" s="182">
        <f t="shared" si="567"/>
        <v>0.43266476192118808</v>
      </c>
      <c r="J183" s="189">
        <f t="shared" si="568"/>
        <v>0.43266476192118808</v>
      </c>
      <c r="K183" s="189">
        <f t="shared" si="569"/>
        <v>1.9129687414312484</v>
      </c>
      <c r="L183" s="189">
        <f t="shared" si="570"/>
        <v>1.9129687414312484</v>
      </c>
      <c r="M183" s="189">
        <f t="shared" si="571"/>
        <v>5.1127712899019873</v>
      </c>
      <c r="N183" s="189">
        <f t="shared" si="572"/>
        <v>5.1127712899019873</v>
      </c>
      <c r="O183" s="189">
        <f t="shared" si="573"/>
        <v>15.450015951171139</v>
      </c>
      <c r="P183" s="189">
        <f t="shared" si="574"/>
        <v>15.450015951171139</v>
      </c>
      <c r="Q183" s="190">
        <f t="shared" si="575"/>
        <v>22.065902857980593</v>
      </c>
      <c r="R183" s="190">
        <f t="shared" si="576"/>
        <v>22.065902857980593</v>
      </c>
      <c r="S183" s="190">
        <f t="shared" si="577"/>
        <v>0</v>
      </c>
      <c r="T183" s="190">
        <f t="shared" si="578"/>
        <v>94.536851363828248</v>
      </c>
      <c r="U183" s="190">
        <f t="shared" si="579"/>
        <v>94.536851363828248</v>
      </c>
      <c r="V183" s="190">
        <f t="shared" si="584"/>
        <v>0</v>
      </c>
      <c r="W183" s="190">
        <f t="shared" si="580"/>
        <v>238.12000849264217</v>
      </c>
      <c r="X183" s="190">
        <f t="shared" si="581"/>
        <v>238.12000849264217</v>
      </c>
      <c r="Y183" s="190">
        <f t="shared" si="585"/>
        <v>0</v>
      </c>
      <c r="Z183" s="190">
        <f t="shared" si="582"/>
        <v>620.59473959711886</v>
      </c>
      <c r="AA183" s="190">
        <f t="shared" si="583"/>
        <v>620.59473959711886</v>
      </c>
      <c r="AB183" s="190">
        <f t="shared" si="586"/>
        <v>0</v>
      </c>
      <c r="AC183" s="190">
        <f t="shared" si="587"/>
        <v>34.270925059956816</v>
      </c>
      <c r="AD183" s="190">
        <f t="shared" si="588"/>
        <v>34.270925059956816</v>
      </c>
      <c r="AE183" s="189">
        <f t="shared" si="589"/>
        <v>0</v>
      </c>
      <c r="AF183" s="190">
        <f t="shared" si="590"/>
        <v>142.04532638897709</v>
      </c>
      <c r="AG183" s="190">
        <f t="shared" si="591"/>
        <v>142.04532638897709</v>
      </c>
      <c r="AH183" s="189">
        <f t="shared" si="592"/>
        <v>0</v>
      </c>
      <c r="AI183" s="190">
        <f t="shared" si="593"/>
        <v>338.90248871467418</v>
      </c>
      <c r="AJ183" s="190">
        <f t="shared" si="594"/>
        <v>338.90248871467418</v>
      </c>
      <c r="AK183" s="189">
        <f t="shared" si="595"/>
        <v>0</v>
      </c>
      <c r="AL183" s="190">
        <f t="shared" si="596"/>
        <v>800.26854902501702</v>
      </c>
      <c r="AM183" s="190">
        <f t="shared" si="597"/>
        <v>800.26854902501702</v>
      </c>
      <c r="AN183" s="189">
        <f t="shared" si="598"/>
        <v>0</v>
      </c>
      <c r="AP183">
        <v>0.5</v>
      </c>
      <c r="AQ183">
        <v>5</v>
      </c>
    </row>
    <row r="184" spans="1:43" x14ac:dyDescent="0.2">
      <c r="A184" s="185" t="s">
        <v>51</v>
      </c>
      <c r="B184" s="163">
        <v>52.5</v>
      </c>
      <c r="C184" s="166" t="s">
        <v>170</v>
      </c>
      <c r="D184" s="166">
        <v>3</v>
      </c>
      <c r="E184" s="188">
        <f>HLOOKUP('III Tool Overview'!$H$7,Prevalence!$B$2:$AV$268,Prevalence!AW175,FALSE)</f>
        <v>0.18568937896392257</v>
      </c>
      <c r="F184" s="187">
        <f>HLOOKUP('III Tool Overview'!$H$7,LookUpData_Pop!$B$1:$AV$269,LookUpData_Pop!BB180,FALSE)/5</f>
        <v>152.4</v>
      </c>
      <c r="G184" s="176">
        <f>'III Tool Overview'!$H$10/110</f>
        <v>0</v>
      </c>
      <c r="H184" s="254">
        <f>IF('III Tool Overview'!$H$11="Even distribution",Targeting!C182,IF('III Tool Overview'!$H$11="Targeting to Q1",Targeting!D182,IF('III Tool Overview'!$H$11="Targetting to Q1 &amp; Q2",Targeting!E182,IF('III Tool Overview'!$H$11="Proportionate to need",Targeting!F182))))</f>
        <v>0</v>
      </c>
      <c r="I184" s="182">
        <f t="shared" si="567"/>
        <v>0.56456922022212797</v>
      </c>
      <c r="J184" s="189">
        <f t="shared" si="568"/>
        <v>0.56456922022212797</v>
      </c>
      <c r="K184" s="189">
        <f t="shared" si="569"/>
        <v>2.4916913631103101</v>
      </c>
      <c r="L184" s="189">
        <f t="shared" si="570"/>
        <v>2.4916913631103101</v>
      </c>
      <c r="M184" s="189">
        <f t="shared" si="571"/>
        <v>6.6335129626266829</v>
      </c>
      <c r="N184" s="189">
        <f t="shared" si="572"/>
        <v>6.6335129626266829</v>
      </c>
      <c r="O184" s="189">
        <f t="shared" si="573"/>
        <v>19.787190278283603</v>
      </c>
      <c r="P184" s="189">
        <f t="shared" si="574"/>
        <v>19.787190278283603</v>
      </c>
      <c r="Q184" s="190">
        <f t="shared" si="575"/>
        <v>26.534753350440013</v>
      </c>
      <c r="R184" s="190">
        <f t="shared" si="576"/>
        <v>26.534753350440013</v>
      </c>
      <c r="S184" s="190">
        <f t="shared" si="577"/>
        <v>0</v>
      </c>
      <c r="T184" s="190">
        <f t="shared" si="578"/>
        <v>113.17354008441981</v>
      </c>
      <c r="U184" s="190">
        <f t="shared" si="579"/>
        <v>113.17354008441981</v>
      </c>
      <c r="V184" s="190">
        <f t="shared" si="584"/>
        <v>0</v>
      </c>
      <c r="W184" s="190">
        <f t="shared" si="580"/>
        <v>282.47318961919649</v>
      </c>
      <c r="X184" s="190">
        <f t="shared" si="581"/>
        <v>282.47318961919649</v>
      </c>
      <c r="Y184" s="190">
        <f t="shared" si="585"/>
        <v>0</v>
      </c>
      <c r="Z184" s="190">
        <f t="shared" si="582"/>
        <v>716.82523292811209</v>
      </c>
      <c r="AA184" s="190">
        <f t="shared" si="583"/>
        <v>716.82523292811209</v>
      </c>
      <c r="AB184" s="190">
        <f t="shared" si="586"/>
        <v>0</v>
      </c>
      <c r="AC184" s="190">
        <f t="shared" si="587"/>
        <v>35.580330346816822</v>
      </c>
      <c r="AD184" s="190">
        <f t="shared" si="588"/>
        <v>35.580330346816822</v>
      </c>
      <c r="AE184" s="189">
        <f t="shared" si="589"/>
        <v>0</v>
      </c>
      <c r="AF184" s="190">
        <f t="shared" si="590"/>
        <v>147.22685584997419</v>
      </c>
      <c r="AG184" s="190">
        <f t="shared" si="591"/>
        <v>147.22685584997419</v>
      </c>
      <c r="AH184" s="189">
        <f t="shared" si="592"/>
        <v>0</v>
      </c>
      <c r="AI184" s="190">
        <f t="shared" si="593"/>
        <v>350.05467953600674</v>
      </c>
      <c r="AJ184" s="190">
        <f t="shared" si="594"/>
        <v>350.05467953600674</v>
      </c>
      <c r="AK184" s="189">
        <f t="shared" si="595"/>
        <v>0</v>
      </c>
      <c r="AL184" s="190">
        <f t="shared" si="596"/>
        <v>818.0089353182766</v>
      </c>
      <c r="AM184" s="190">
        <f t="shared" si="597"/>
        <v>818.0089353182766</v>
      </c>
      <c r="AN184" s="189">
        <f t="shared" si="598"/>
        <v>0</v>
      </c>
      <c r="AP184">
        <v>0.5</v>
      </c>
      <c r="AQ184">
        <v>5</v>
      </c>
    </row>
    <row r="185" spans="1:43" x14ac:dyDescent="0.2">
      <c r="A185" s="185" t="s">
        <v>52</v>
      </c>
      <c r="B185" s="163">
        <v>57.5</v>
      </c>
      <c r="C185" s="166" t="s">
        <v>170</v>
      </c>
      <c r="D185" s="166">
        <v>3</v>
      </c>
      <c r="E185" s="188">
        <f>HLOOKUP('III Tool Overview'!$H$7,Prevalence!$B$2:$AV$268,Prevalence!AW176,FALSE)</f>
        <v>0.1641549808430631</v>
      </c>
      <c r="F185" s="187">
        <f>HLOOKUP('III Tool Overview'!$H$7,LookUpData_Pop!$B$1:$AV$269,LookUpData_Pop!BB181,FALSE)/5</f>
        <v>157.6</v>
      </c>
      <c r="G185" s="176">
        <f>'III Tool Overview'!$H$10/110</f>
        <v>0</v>
      </c>
      <c r="H185" s="254">
        <f>IF('III Tool Overview'!$H$11="Even distribution",Targeting!C183,IF('III Tool Overview'!$H$11="Targeting to Q1",Targeting!D183,IF('III Tool Overview'!$H$11="Targetting to Q1 &amp; Q2",Targeting!E183,IF('III Tool Overview'!$H$11="Proportionate to need",Targeting!F183))))</f>
        <v>0</v>
      </c>
      <c r="I185" s="182">
        <f t="shared" si="567"/>
        <v>0.95336169935250126</v>
      </c>
      <c r="J185" s="189">
        <f t="shared" si="568"/>
        <v>0.95336169935250126</v>
      </c>
      <c r="K185" s="189">
        <f t="shared" si="569"/>
        <v>4.1905362003254698</v>
      </c>
      <c r="L185" s="189">
        <f t="shared" si="570"/>
        <v>4.1905362003254698</v>
      </c>
      <c r="M185" s="189">
        <f t="shared" si="571"/>
        <v>11.058157632900404</v>
      </c>
      <c r="N185" s="189">
        <f t="shared" si="572"/>
        <v>11.058157632900404</v>
      </c>
      <c r="O185" s="189">
        <f t="shared" si="573"/>
        <v>32.043155776468581</v>
      </c>
      <c r="P185" s="189">
        <f t="shared" si="574"/>
        <v>32.043155776468581</v>
      </c>
      <c r="Q185" s="190">
        <f t="shared" si="575"/>
        <v>39.087829673452553</v>
      </c>
      <c r="R185" s="190">
        <f t="shared" si="576"/>
        <v>39.087829673452553</v>
      </c>
      <c r="S185" s="190">
        <f t="shared" si="577"/>
        <v>0</v>
      </c>
      <c r="T185" s="190">
        <f t="shared" si="578"/>
        <v>165.20624271013</v>
      </c>
      <c r="U185" s="190">
        <f t="shared" si="579"/>
        <v>165.20624271013</v>
      </c>
      <c r="V185" s="190">
        <f t="shared" si="584"/>
        <v>0</v>
      </c>
      <c r="W185" s="190">
        <f t="shared" si="580"/>
        <v>404.76799297228689</v>
      </c>
      <c r="X185" s="190">
        <f t="shared" si="581"/>
        <v>404.76799297228689</v>
      </c>
      <c r="Y185" s="190">
        <f t="shared" si="585"/>
        <v>0</v>
      </c>
      <c r="Z185" s="190">
        <f t="shared" si="582"/>
        <v>972.84199347957667</v>
      </c>
      <c r="AA185" s="190">
        <f t="shared" si="583"/>
        <v>972.84199347957667</v>
      </c>
      <c r="AB185" s="190">
        <f t="shared" si="586"/>
        <v>0</v>
      </c>
      <c r="AC185" s="190">
        <f t="shared" si="587"/>
        <v>42.658199057492183</v>
      </c>
      <c r="AD185" s="190">
        <f t="shared" si="588"/>
        <v>42.658199057492183</v>
      </c>
      <c r="AE185" s="189">
        <f t="shared" si="589"/>
        <v>0</v>
      </c>
      <c r="AF185" s="190">
        <f t="shared" si="590"/>
        <v>175.84825991353839</v>
      </c>
      <c r="AG185" s="190">
        <f t="shared" si="591"/>
        <v>175.84825991353839</v>
      </c>
      <c r="AH185" s="189">
        <f t="shared" si="592"/>
        <v>0</v>
      </c>
      <c r="AI185" s="190">
        <f t="shared" si="593"/>
        <v>414.8589429303745</v>
      </c>
      <c r="AJ185" s="190">
        <f t="shared" si="594"/>
        <v>414.8589429303745</v>
      </c>
      <c r="AK185" s="189">
        <f t="shared" si="595"/>
        <v>0</v>
      </c>
      <c r="AL185" s="190">
        <f t="shared" si="596"/>
        <v>947.08429715533123</v>
      </c>
      <c r="AM185" s="190">
        <f t="shared" si="597"/>
        <v>947.08429715533123</v>
      </c>
      <c r="AN185" s="189">
        <f t="shared" si="598"/>
        <v>0</v>
      </c>
      <c r="AP185">
        <v>0.5</v>
      </c>
      <c r="AQ185">
        <v>5</v>
      </c>
    </row>
    <row r="186" spans="1:43" x14ac:dyDescent="0.2">
      <c r="A186" s="185" t="s">
        <v>53</v>
      </c>
      <c r="B186" s="163">
        <v>62.5</v>
      </c>
      <c r="C186" s="166" t="s">
        <v>170</v>
      </c>
      <c r="D186" s="166">
        <v>3</v>
      </c>
      <c r="E186" s="188">
        <f>HLOOKUP('III Tool Overview'!$H$7,Prevalence!$B$2:$AV$268,Prevalence!AW177,FALSE)</f>
        <v>0.1641549808430631</v>
      </c>
      <c r="F186" s="187">
        <f>HLOOKUP('III Tool Overview'!$H$7,LookUpData_Pop!$B$1:$AV$269,LookUpData_Pop!BB182,FALSE)/5</f>
        <v>158.6</v>
      </c>
      <c r="G186" s="176">
        <f>'III Tool Overview'!$H$10/110</f>
        <v>0</v>
      </c>
      <c r="H186" s="254">
        <f>IF('III Tool Overview'!$H$11="Even distribution",Targeting!C184,IF('III Tool Overview'!$H$11="Targeting to Q1",Targeting!D184,IF('III Tool Overview'!$H$11="Targetting to Q1 &amp; Q2",Targeting!E184,IF('III Tool Overview'!$H$11="Proportionate to need",Targeting!F184))))</f>
        <v>0</v>
      </c>
      <c r="I186" s="182">
        <f t="shared" si="567"/>
        <v>1.3298819027574045</v>
      </c>
      <c r="J186" s="189">
        <f t="shared" si="568"/>
        <v>1.3298819027574045</v>
      </c>
      <c r="K186" s="189">
        <f t="shared" si="569"/>
        <v>5.8219001289799746</v>
      </c>
      <c r="L186" s="189">
        <f t="shared" si="570"/>
        <v>5.8219001289799746</v>
      </c>
      <c r="M186" s="189">
        <f t="shared" si="571"/>
        <v>15.22895334323524</v>
      </c>
      <c r="N186" s="189">
        <f t="shared" si="572"/>
        <v>15.22895334323524</v>
      </c>
      <c r="O186" s="189">
        <f t="shared" si="573"/>
        <v>42.894887655670061</v>
      </c>
      <c r="P186" s="189">
        <f t="shared" si="574"/>
        <v>42.894887655670061</v>
      </c>
      <c r="Q186" s="190">
        <f t="shared" si="575"/>
        <v>49.205630402023964</v>
      </c>
      <c r="R186" s="190">
        <f t="shared" si="576"/>
        <v>49.205630402023964</v>
      </c>
      <c r="S186" s="190">
        <f t="shared" si="577"/>
        <v>0</v>
      </c>
      <c r="T186" s="190">
        <f t="shared" si="578"/>
        <v>206.25207454070477</v>
      </c>
      <c r="U186" s="190">
        <f t="shared" si="579"/>
        <v>206.25207454070477</v>
      </c>
      <c r="V186" s="190">
        <f t="shared" si="584"/>
        <v>0</v>
      </c>
      <c r="W186" s="190">
        <f t="shared" si="580"/>
        <v>496.83511456130799</v>
      </c>
      <c r="X186" s="190">
        <f t="shared" si="581"/>
        <v>496.83511456130799</v>
      </c>
      <c r="Y186" s="190">
        <f t="shared" si="585"/>
        <v>0</v>
      </c>
      <c r="Z186" s="190">
        <f t="shared" si="582"/>
        <v>1136.4595632108435</v>
      </c>
      <c r="AA186" s="190">
        <f t="shared" si="583"/>
        <v>1136.4595632108435</v>
      </c>
      <c r="AB186" s="190">
        <f t="shared" si="586"/>
        <v>0</v>
      </c>
      <c r="AC186" s="190">
        <f t="shared" si="587"/>
        <v>47.376577344956431</v>
      </c>
      <c r="AD186" s="190">
        <f t="shared" si="588"/>
        <v>47.376577344956431</v>
      </c>
      <c r="AE186" s="189">
        <f t="shared" si="589"/>
        <v>0</v>
      </c>
      <c r="AF186" s="190">
        <f t="shared" si="590"/>
        <v>194.56423647017391</v>
      </c>
      <c r="AG186" s="190">
        <f t="shared" si="591"/>
        <v>194.56423647017391</v>
      </c>
      <c r="AH186" s="189">
        <f t="shared" si="592"/>
        <v>0</v>
      </c>
      <c r="AI186" s="190">
        <f t="shared" si="593"/>
        <v>455.47683747065071</v>
      </c>
      <c r="AJ186" s="190">
        <f t="shared" si="594"/>
        <v>455.47683747065071</v>
      </c>
      <c r="AK186" s="189">
        <f t="shared" si="595"/>
        <v>0</v>
      </c>
      <c r="AL186" s="190">
        <f t="shared" si="596"/>
        <v>1016.41068960866</v>
      </c>
      <c r="AM186" s="190">
        <f t="shared" si="597"/>
        <v>1016.41068960866</v>
      </c>
      <c r="AN186" s="189">
        <f t="shared" si="598"/>
        <v>0</v>
      </c>
      <c r="AP186">
        <v>0.5</v>
      </c>
      <c r="AQ186">
        <v>5</v>
      </c>
    </row>
    <row r="187" spans="1:43" x14ac:dyDescent="0.2">
      <c r="A187" s="185" t="s">
        <v>54</v>
      </c>
      <c r="B187" s="163">
        <v>67.5</v>
      </c>
      <c r="C187" s="166" t="s">
        <v>170</v>
      </c>
      <c r="D187" s="166">
        <v>3</v>
      </c>
      <c r="E187" s="188">
        <f>HLOOKUP('III Tool Overview'!$H$7,Prevalence!$B$2:$AV$268,Prevalence!AW178,FALSE)</f>
        <v>9.1418368029375405E-2</v>
      </c>
      <c r="F187" s="187">
        <f>HLOOKUP('III Tool Overview'!$H$7,LookUpData_Pop!$B$1:$AV$269,LookUpData_Pop!BB183,FALSE)/5</f>
        <v>152.4</v>
      </c>
      <c r="G187" s="176">
        <f>'III Tool Overview'!$H$10/110</f>
        <v>0</v>
      </c>
      <c r="H187" s="254">
        <f>IF('III Tool Overview'!$H$11="Even distribution",Targeting!C185,IF('III Tool Overview'!$H$11="Targeting to Q1",Targeting!D185,IF('III Tool Overview'!$H$11="Targetting to Q1 &amp; Q2",Targeting!E185,IF('III Tool Overview'!$H$11="Proportionate to need",Targeting!F185))))</f>
        <v>0</v>
      </c>
      <c r="I187" s="182">
        <f t="shared" si="567"/>
        <v>2.0836259760036935</v>
      </c>
      <c r="J187" s="189">
        <f t="shared" si="568"/>
        <v>2.0836259760036935</v>
      </c>
      <c r="K187" s="189">
        <f t="shared" si="569"/>
        <v>9.0388946207351619</v>
      </c>
      <c r="L187" s="189">
        <f t="shared" si="570"/>
        <v>9.0388946207351619</v>
      </c>
      <c r="M187" s="189">
        <f t="shared" si="571"/>
        <v>23.185868525237247</v>
      </c>
      <c r="N187" s="189">
        <f t="shared" si="572"/>
        <v>23.185868525237247</v>
      </c>
      <c r="O187" s="189">
        <f t="shared" si="573"/>
        <v>61.38947750108683</v>
      </c>
      <c r="P187" s="189">
        <f t="shared" si="574"/>
        <v>61.38947750108683</v>
      </c>
      <c r="Q187" s="190">
        <f t="shared" si="575"/>
        <v>64.592405256114503</v>
      </c>
      <c r="R187" s="190">
        <f t="shared" si="576"/>
        <v>64.592405256114503</v>
      </c>
      <c r="S187" s="190">
        <f t="shared" si="577"/>
        <v>0</v>
      </c>
      <c r="T187" s="190">
        <f t="shared" si="578"/>
        <v>266.05388091686802</v>
      </c>
      <c r="U187" s="190">
        <f t="shared" si="579"/>
        <v>266.05388091686802</v>
      </c>
      <c r="V187" s="190">
        <f t="shared" si="584"/>
        <v>0</v>
      </c>
      <c r="W187" s="190">
        <f t="shared" si="580"/>
        <v>618.39835251587328</v>
      </c>
      <c r="X187" s="190">
        <f t="shared" si="581"/>
        <v>618.39835251587328</v>
      </c>
      <c r="Y187" s="190">
        <f t="shared" si="585"/>
        <v>0</v>
      </c>
      <c r="Z187" s="190">
        <f t="shared" si="582"/>
        <v>1276.661197398872</v>
      </c>
      <c r="AA187" s="190">
        <f t="shared" si="583"/>
        <v>1276.661197398872</v>
      </c>
      <c r="AB187" s="190">
        <f t="shared" si="586"/>
        <v>0</v>
      </c>
      <c r="AC187" s="190">
        <f t="shared" si="587"/>
        <v>52.779680981976171</v>
      </c>
      <c r="AD187" s="190">
        <f t="shared" si="588"/>
        <v>52.779680981976171</v>
      </c>
      <c r="AE187" s="189">
        <f t="shared" si="589"/>
        <v>0</v>
      </c>
      <c r="AF187" s="190">
        <f t="shared" si="590"/>
        <v>214.91793457431328</v>
      </c>
      <c r="AG187" s="190">
        <f t="shared" si="591"/>
        <v>214.91793457431328</v>
      </c>
      <c r="AH187" s="189">
        <f t="shared" si="592"/>
        <v>0</v>
      </c>
      <c r="AI187" s="190">
        <f t="shared" si="593"/>
        <v>494.48314505545528</v>
      </c>
      <c r="AJ187" s="190">
        <f t="shared" si="594"/>
        <v>494.48314505545528</v>
      </c>
      <c r="AK187" s="189">
        <f t="shared" si="595"/>
        <v>0</v>
      </c>
      <c r="AL187" s="190">
        <f t="shared" si="596"/>
        <v>1050.0171123911516</v>
      </c>
      <c r="AM187" s="190">
        <f t="shared" si="597"/>
        <v>1050.0171123911516</v>
      </c>
      <c r="AN187" s="189">
        <f t="shared" si="598"/>
        <v>0</v>
      </c>
      <c r="AP187">
        <v>0.5</v>
      </c>
      <c r="AQ187">
        <v>5</v>
      </c>
    </row>
    <row r="188" spans="1:43" x14ac:dyDescent="0.2">
      <c r="A188" s="185" t="s">
        <v>55</v>
      </c>
      <c r="B188" s="163">
        <v>72.5</v>
      </c>
      <c r="C188" s="166" t="s">
        <v>170</v>
      </c>
      <c r="D188" s="166">
        <v>3</v>
      </c>
      <c r="E188" s="188">
        <f>HLOOKUP('III Tool Overview'!$H$7,Prevalence!$B$2:$AV$268,Prevalence!AW179,FALSE)</f>
        <v>9.1418368029375405E-2</v>
      </c>
      <c r="F188" s="187">
        <f>HLOOKUP('III Tool Overview'!$H$7,LookUpData_Pop!$B$1:$AV$269,LookUpData_Pop!BB184,FALSE)/5</f>
        <v>112</v>
      </c>
      <c r="G188" s="176">
        <f>'III Tool Overview'!$H$10/110</f>
        <v>0</v>
      </c>
      <c r="H188" s="254">
        <f>IF('III Tool Overview'!$H$11="Even distribution",Targeting!C186,IF('III Tool Overview'!$H$11="Targeting to Q1",Targeting!D186,IF('III Tool Overview'!$H$11="Targetting to Q1 &amp; Q2",Targeting!E186,IF('III Tool Overview'!$H$11="Proportionate to need",Targeting!F186))))</f>
        <v>0</v>
      </c>
      <c r="I188" s="182">
        <f t="shared" ref="I188:I191" si="599">new_ci(2,B188,C188,D188,$C$1,G188,1,F188,E188*F188)</f>
        <v>2.1194064304167428</v>
      </c>
      <c r="J188" s="189">
        <f t="shared" ref="J188:J191" si="600">new_ci(2,B188,C188,D188,$C$1,G188+H188,1,F188,E188*F188)</f>
        <v>2.1194064304167428</v>
      </c>
      <c r="K188" s="189">
        <f t="shared" ref="K188:K191" si="601">new_ci(5,B188,C188,D188,$C$1,G188,1,F188,E188*F188)</f>
        <v>9.1109338956389934</v>
      </c>
      <c r="L188" s="189">
        <f t="shared" ref="L188:L191" si="602">new_ci(5,B188,C188,D188,$C$1,G188+H188,1,F188,E188*F188)</f>
        <v>9.1109338956389934</v>
      </c>
      <c r="M188" s="189">
        <f t="shared" ref="M188:M191" si="603">new_ci(10,B188,C188,D188,$C$1,G188,1,F188,E188*F188)</f>
        <v>22.923613941122511</v>
      </c>
      <c r="N188" s="189">
        <f t="shared" ref="N188:N191" si="604">new_ci(10,B188,C188,D188,$C$1,G188+H188,1,F188,E188*F188)</f>
        <v>22.923613941122511</v>
      </c>
      <c r="O188" s="189">
        <f t="shared" ref="O188:O191" si="605">new_ci(20,B188,C188,D188,$C$1,G188,1,F188,E188*F188)</f>
        <v>57.218770866184286</v>
      </c>
      <c r="P188" s="189">
        <f t="shared" ref="P188:P191" si="606">new_ci(20,B188,C188,D188,$C$1,G188+H188,1,F188,E188*F188)</f>
        <v>57.218770866184286</v>
      </c>
      <c r="Q188" s="190">
        <f t="shared" ref="Q188:Q191" si="607">new_yll(2,B188,C188,D188,$C$1,G188,1,F188,E188*F188)</f>
        <v>57.223973621252057</v>
      </c>
      <c r="R188" s="190">
        <f t="shared" ref="R188:R191" si="608">new_yll(2,B188,C188,D188,$C$1,G188+H188,1,F188,E188*F188)</f>
        <v>57.223973621252057</v>
      </c>
      <c r="S188" s="190">
        <f t="shared" ref="S188:S191" si="609">Q188-R188</f>
        <v>0</v>
      </c>
      <c r="T188" s="190">
        <f t="shared" ref="T188:T191" si="610">new_yll(5,B188,C188,D188,$C$1,G188,1,F188,E188*F188)</f>
        <v>231.79820993045277</v>
      </c>
      <c r="U188" s="190">
        <f t="shared" ref="U188:U191" si="611">new_yll(5,B188,C188,D188,$C$1,G188+H188,1,F188,E188*F188)</f>
        <v>231.79820993045277</v>
      </c>
      <c r="V188" s="190">
        <f t="shared" ref="V188:V191" si="612">T188-U188</f>
        <v>0</v>
      </c>
      <c r="W188" s="190">
        <f t="shared" ref="W188:W191" si="613">new_yll(10,B188,C188,D188,$C$1,G188,1,F188,E188*F188)</f>
        <v>520.78868126100133</v>
      </c>
      <c r="X188" s="190">
        <f t="shared" ref="X188:X191" si="614">new_yll(10,B188,C188,D188,$C$1,G188+H188,1,F188,E188*F188)</f>
        <v>520.78868126100133</v>
      </c>
      <c r="Y188" s="190">
        <f t="shared" ref="Y188:Y191" si="615">W188-X188</f>
        <v>0</v>
      </c>
      <c r="Z188" s="190">
        <f t="shared" ref="Z188:Z191" si="616">new_yll(20,B188,C188,D188,$C$1,G188,1,F188,E188*F188)</f>
        <v>978.32356686030289</v>
      </c>
      <c r="AA188" s="190">
        <f t="shared" ref="AA188:AA191" si="617">new_yll(20,B188,C188,D188,$C$1,G188+H188,1,F188,E188*F188)</f>
        <v>978.32356686030289</v>
      </c>
      <c r="AB188" s="190">
        <f t="shared" ref="AB188:AB191" si="618">Z188-AA188</f>
        <v>0</v>
      </c>
      <c r="AC188" s="190">
        <f t="shared" ref="AC188:AC191" si="619">hosp_count(2,B188,C188,D188,$C$1,G188,1,F188,E188*F188)</f>
        <v>42.806923126030476</v>
      </c>
      <c r="AD188" s="190">
        <f t="shared" ref="AD188:AD191" si="620">hosp_count(2,B188,C188,D188,$C$1,G188+H188,1,F188,E188*F188)</f>
        <v>42.806923126030476</v>
      </c>
      <c r="AE188" s="189">
        <f t="shared" ref="AE188:AE191" si="621">AC188-AD188</f>
        <v>0</v>
      </c>
      <c r="AF188" s="190">
        <f t="shared" ref="AF188:AF191" si="622">hosp_count(5,B188,C188,D188,$C$1,G188,1,F188,E188*F188)</f>
        <v>172.83969376238866</v>
      </c>
      <c r="AG188" s="190">
        <f t="shared" ref="AG188:AG191" si="623">hosp_count(5,B188,C188,D188,$C$1,G188+H188,1,F188,E188*F188)</f>
        <v>172.83969376238866</v>
      </c>
      <c r="AH188" s="189">
        <f t="shared" ref="AH188:AH191" si="624">AF188-AG188</f>
        <v>0</v>
      </c>
      <c r="AI188" s="190">
        <f t="shared" ref="AI188:AI191" si="625">hosp_count(10,B188,C188,D188,$C$1,G188,1,F188,E188*F188)</f>
        <v>390.94597572996639</v>
      </c>
      <c r="AJ188" s="190">
        <f t="shared" ref="AJ188:AJ191" si="626">hosp_count(10,B188,C188,D188,$C$1,G188+H188,1,F188,E188*F188)</f>
        <v>390.94597572996639</v>
      </c>
      <c r="AK188" s="189">
        <f t="shared" ref="AK188:AK191" si="627">AI188-AJ188</f>
        <v>0</v>
      </c>
      <c r="AL188" s="190">
        <f t="shared" ref="AL188:AL191" si="628">hosp_count(20,B188,C188,D188,$C$1,G188,1,F188,E188*F188)</f>
        <v>792.08605734980222</v>
      </c>
      <c r="AM188" s="190">
        <f t="shared" ref="AM188:AM191" si="629">hosp_count(20,B188,C188,D188,$C$1,G188+H188,1,F188,E188*F188)</f>
        <v>792.08605734980222</v>
      </c>
      <c r="AN188" s="189">
        <f t="shared" ref="AN188:AN191" si="630">AL188-AM188</f>
        <v>0</v>
      </c>
      <c r="AP188">
        <v>0.5</v>
      </c>
      <c r="AQ188">
        <v>5</v>
      </c>
    </row>
    <row r="189" spans="1:43" x14ac:dyDescent="0.2">
      <c r="A189" s="185" t="s">
        <v>56</v>
      </c>
      <c r="B189" s="163">
        <v>77.5</v>
      </c>
      <c r="C189" s="166" t="s">
        <v>170</v>
      </c>
      <c r="D189" s="166">
        <v>3</v>
      </c>
      <c r="E189" s="188">
        <f>HLOOKUP('III Tool Overview'!$H$7,Prevalence!$B$2:$AV$268,Prevalence!AW180,FALSE)</f>
        <v>5.6598615602611757E-2</v>
      </c>
      <c r="F189" s="187">
        <f>HLOOKUP('III Tool Overview'!$H$7,LookUpData_Pop!$B$1:$AV$269,LookUpData_Pop!BB185,FALSE)/5</f>
        <v>84.8</v>
      </c>
      <c r="G189" s="176">
        <f>'III Tool Overview'!$H$10/110</f>
        <v>0</v>
      </c>
      <c r="H189" s="254">
        <f>IF('III Tool Overview'!$H$11="Even distribution",Targeting!C187,IF('III Tool Overview'!$H$11="Targeting to Q1",Targeting!D187,IF('III Tool Overview'!$H$11="Targetting to Q1 &amp; Q2",Targeting!E187,IF('III Tool Overview'!$H$11="Proportionate to need",Targeting!F187))))</f>
        <v>0</v>
      </c>
      <c r="I189" s="182">
        <f t="shared" si="599"/>
        <v>2.6076589278405389</v>
      </c>
      <c r="J189" s="189">
        <f t="shared" si="600"/>
        <v>2.6076589278405389</v>
      </c>
      <c r="K189" s="189">
        <f t="shared" si="601"/>
        <v>10.983351983462606</v>
      </c>
      <c r="L189" s="189">
        <f t="shared" si="602"/>
        <v>10.983351983462606</v>
      </c>
      <c r="M189" s="189">
        <f t="shared" si="603"/>
        <v>26.481079823212973</v>
      </c>
      <c r="N189" s="189">
        <f t="shared" si="604"/>
        <v>26.481079823212973</v>
      </c>
      <c r="O189" s="189">
        <f t="shared" si="605"/>
        <v>58.454604938456356</v>
      </c>
      <c r="P189" s="189">
        <f t="shared" si="606"/>
        <v>58.454604938456356</v>
      </c>
      <c r="Q189" s="190">
        <f t="shared" si="607"/>
        <v>54.760837484651319</v>
      </c>
      <c r="R189" s="190">
        <f t="shared" si="608"/>
        <v>54.760837484651319</v>
      </c>
      <c r="S189" s="190">
        <f t="shared" si="609"/>
        <v>0</v>
      </c>
      <c r="T189" s="190">
        <f t="shared" si="610"/>
        <v>213.72034452286795</v>
      </c>
      <c r="U189" s="190">
        <f t="shared" si="611"/>
        <v>213.72034452286795</v>
      </c>
      <c r="V189" s="190">
        <f t="shared" si="612"/>
        <v>0</v>
      </c>
      <c r="W189" s="190">
        <f t="shared" si="613"/>
        <v>445.54482884501749</v>
      </c>
      <c r="X189" s="190">
        <f t="shared" si="614"/>
        <v>445.54482884501749</v>
      </c>
      <c r="Y189" s="190">
        <f t="shared" si="615"/>
        <v>0</v>
      </c>
      <c r="Z189" s="190">
        <f t="shared" si="616"/>
        <v>688.2329269025181</v>
      </c>
      <c r="AA189" s="190">
        <f t="shared" si="617"/>
        <v>688.2329269025181</v>
      </c>
      <c r="AB189" s="190">
        <f t="shared" si="618"/>
        <v>0</v>
      </c>
      <c r="AC189" s="190">
        <f t="shared" si="619"/>
        <v>37.576224049252666</v>
      </c>
      <c r="AD189" s="190">
        <f t="shared" si="620"/>
        <v>37.576224049252666</v>
      </c>
      <c r="AE189" s="189">
        <f t="shared" si="621"/>
        <v>0</v>
      </c>
      <c r="AF189" s="190">
        <f t="shared" si="622"/>
        <v>148.85639860765076</v>
      </c>
      <c r="AG189" s="190">
        <f t="shared" si="623"/>
        <v>148.85639860765076</v>
      </c>
      <c r="AH189" s="189">
        <f t="shared" si="624"/>
        <v>0</v>
      </c>
      <c r="AI189" s="190">
        <f t="shared" si="625"/>
        <v>324.24486894601137</v>
      </c>
      <c r="AJ189" s="190">
        <f t="shared" si="626"/>
        <v>324.24486894601137</v>
      </c>
      <c r="AK189" s="189">
        <f t="shared" si="627"/>
        <v>0</v>
      </c>
      <c r="AL189" s="190">
        <f t="shared" si="628"/>
        <v>596.12485948100232</v>
      </c>
      <c r="AM189" s="190">
        <f t="shared" si="629"/>
        <v>596.12485948100232</v>
      </c>
      <c r="AN189" s="189">
        <f t="shared" si="630"/>
        <v>0</v>
      </c>
      <c r="AP189">
        <v>0.5</v>
      </c>
      <c r="AQ189">
        <v>5</v>
      </c>
    </row>
    <row r="190" spans="1:43" x14ac:dyDescent="0.2">
      <c r="A190" s="185" t="s">
        <v>57</v>
      </c>
      <c r="B190" s="163">
        <v>82.5</v>
      </c>
      <c r="C190" s="166" t="s">
        <v>170</v>
      </c>
      <c r="D190" s="166">
        <v>3</v>
      </c>
      <c r="E190" s="188">
        <f>HLOOKUP('III Tool Overview'!$H$7,Prevalence!$B$2:$AV$268,Prevalence!AW181,FALSE)</f>
        <v>5.6598615602611757E-2</v>
      </c>
      <c r="F190" s="187">
        <f>HLOOKUP('III Tool Overview'!$H$7,LookUpData_Pop!$B$1:$AV$269,LookUpData_Pop!BB186,FALSE)/5</f>
        <v>69.8</v>
      </c>
      <c r="G190" s="176">
        <f>'III Tool Overview'!$H$10/110</f>
        <v>0</v>
      </c>
      <c r="H190" s="254">
        <f>IF('III Tool Overview'!$H$11="Even distribution",Targeting!C188,IF('III Tool Overview'!$H$11="Targeting to Q1",Targeting!D188,IF('III Tool Overview'!$H$11="Targetting to Q1 &amp; Q2",Targeting!E188,IF('III Tool Overview'!$H$11="Proportionate to need",Targeting!F188))))</f>
        <v>0</v>
      </c>
      <c r="I190" s="182">
        <f t="shared" si="599"/>
        <v>2.960816560940505</v>
      </c>
      <c r="J190" s="189">
        <f t="shared" si="600"/>
        <v>2.960816560940505</v>
      </c>
      <c r="K190" s="189">
        <f t="shared" si="601"/>
        <v>12.221580218351299</v>
      </c>
      <c r="L190" s="189">
        <f t="shared" si="602"/>
        <v>12.221580218351299</v>
      </c>
      <c r="M190" s="189">
        <f t="shared" si="603"/>
        <v>28.279068687981709</v>
      </c>
      <c r="N190" s="189">
        <f t="shared" si="604"/>
        <v>28.279068687981709</v>
      </c>
      <c r="O190" s="189">
        <f t="shared" si="605"/>
        <v>56.006182389488792</v>
      </c>
      <c r="P190" s="189">
        <f t="shared" si="606"/>
        <v>56.006182389488792</v>
      </c>
      <c r="Q190" s="190">
        <f t="shared" si="607"/>
        <v>50.333881535988588</v>
      </c>
      <c r="R190" s="190">
        <f t="shared" si="608"/>
        <v>50.333881535988588</v>
      </c>
      <c r="S190" s="190">
        <f t="shared" si="609"/>
        <v>0</v>
      </c>
      <c r="T190" s="190">
        <f t="shared" si="610"/>
        <v>189.1336697449799</v>
      </c>
      <c r="U190" s="190">
        <f t="shared" si="611"/>
        <v>189.1336697449799</v>
      </c>
      <c r="V190" s="190">
        <f t="shared" si="612"/>
        <v>0</v>
      </c>
      <c r="W190" s="190">
        <f t="shared" si="613"/>
        <v>365.68670058216418</v>
      </c>
      <c r="X190" s="190">
        <f t="shared" si="614"/>
        <v>365.68670058216418</v>
      </c>
      <c r="Y190" s="190">
        <f t="shared" si="615"/>
        <v>0</v>
      </c>
      <c r="Z190" s="190">
        <f t="shared" si="616"/>
        <v>472.014911402493</v>
      </c>
      <c r="AA190" s="190">
        <f t="shared" si="617"/>
        <v>472.014911402493</v>
      </c>
      <c r="AB190" s="190">
        <f t="shared" si="618"/>
        <v>0</v>
      </c>
      <c r="AC190" s="190">
        <f t="shared" si="619"/>
        <v>34.133977923138417</v>
      </c>
      <c r="AD190" s="190">
        <f t="shared" si="620"/>
        <v>34.133977923138417</v>
      </c>
      <c r="AE190" s="189">
        <f t="shared" si="621"/>
        <v>0</v>
      </c>
      <c r="AF190" s="190">
        <f t="shared" si="622"/>
        <v>132.69780351949839</v>
      </c>
      <c r="AG190" s="190">
        <f t="shared" si="623"/>
        <v>132.69780351949839</v>
      </c>
      <c r="AH190" s="189">
        <f t="shared" si="624"/>
        <v>0</v>
      </c>
      <c r="AI190" s="190">
        <f t="shared" si="625"/>
        <v>278.75299859737339</v>
      </c>
      <c r="AJ190" s="190">
        <f t="shared" si="626"/>
        <v>278.75299859737339</v>
      </c>
      <c r="AK190" s="189">
        <f t="shared" si="627"/>
        <v>0</v>
      </c>
      <c r="AL190" s="190">
        <f t="shared" si="628"/>
        <v>470.85417844486238</v>
      </c>
      <c r="AM190" s="190">
        <f t="shared" si="629"/>
        <v>470.85417844486238</v>
      </c>
      <c r="AN190" s="189">
        <f t="shared" si="630"/>
        <v>0</v>
      </c>
      <c r="AP190">
        <v>0.5</v>
      </c>
      <c r="AQ190">
        <v>5</v>
      </c>
    </row>
    <row r="191" spans="1:43" x14ac:dyDescent="0.2">
      <c r="A191" s="217" t="s">
        <v>220</v>
      </c>
      <c r="B191" s="163">
        <v>87.5</v>
      </c>
      <c r="C191" s="166" t="s">
        <v>170</v>
      </c>
      <c r="D191" s="163">
        <v>3</v>
      </c>
      <c r="E191" s="188">
        <f>HLOOKUP('III Tool Overview'!$H$7,Prevalence!$B$2:$AV$268,Prevalence!AW182,FALSE)</f>
        <v>5.6598615602611757E-2</v>
      </c>
      <c r="F191" s="187">
        <f>HLOOKUP('III Tool Overview'!$H$7,LookUpData_Pop!$B$1:$AV$269,LookUpData_Pop!BB187,FALSE)/5</f>
        <v>52</v>
      </c>
      <c r="G191" s="176">
        <f>'III Tool Overview'!$H$10/110</f>
        <v>0</v>
      </c>
      <c r="H191" s="254">
        <f>IF('III Tool Overview'!$H$11="Even distribution",Targeting!C189,IF('III Tool Overview'!$H$11="Targeting to Q1",Targeting!D189,IF('III Tool Overview'!$H$11="Targetting to Q1 &amp; Q2",Targeting!E189,IF('III Tool Overview'!$H$11="Proportionate to need",Targeting!F189))))</f>
        <v>0</v>
      </c>
      <c r="I191" s="182">
        <f t="shared" si="599"/>
        <v>3.557179237471809</v>
      </c>
      <c r="J191" s="189">
        <f t="shared" si="600"/>
        <v>3.557179237471809</v>
      </c>
      <c r="K191" s="189">
        <f t="shared" si="601"/>
        <v>14.036882627299599</v>
      </c>
      <c r="L191" s="189">
        <f t="shared" si="602"/>
        <v>14.036882627299599</v>
      </c>
      <c r="M191" s="189">
        <f t="shared" si="603"/>
        <v>29.747491436134951</v>
      </c>
      <c r="N191" s="189">
        <f t="shared" si="604"/>
        <v>29.747491436134951</v>
      </c>
      <c r="O191" s="189">
        <f t="shared" si="605"/>
        <v>48.316746661136257</v>
      </c>
      <c r="P191" s="189">
        <f t="shared" si="606"/>
        <v>48.316746661136257</v>
      </c>
      <c r="Q191" s="190">
        <f t="shared" si="607"/>
        <v>39.1289716121899</v>
      </c>
      <c r="R191" s="190">
        <f t="shared" si="608"/>
        <v>39.1289716121899</v>
      </c>
      <c r="S191" s="190">
        <f t="shared" si="609"/>
        <v>0</v>
      </c>
      <c r="T191" s="190">
        <f t="shared" si="610"/>
        <v>133.54058254729159</v>
      </c>
      <c r="U191" s="190">
        <f t="shared" si="611"/>
        <v>133.54058254729159</v>
      </c>
      <c r="V191" s="190">
        <f t="shared" si="612"/>
        <v>0</v>
      </c>
      <c r="W191" s="190">
        <f t="shared" si="613"/>
        <v>213.31116282970396</v>
      </c>
      <c r="X191" s="190">
        <f t="shared" si="614"/>
        <v>213.31116282970396</v>
      </c>
      <c r="Y191" s="190">
        <f t="shared" si="615"/>
        <v>0</v>
      </c>
      <c r="Z191" s="190">
        <f t="shared" si="616"/>
        <v>182.92117137411989</v>
      </c>
      <c r="AA191" s="190">
        <f t="shared" si="617"/>
        <v>182.92117137411989</v>
      </c>
      <c r="AB191" s="190">
        <f t="shared" si="618"/>
        <v>0</v>
      </c>
      <c r="AC191" s="190">
        <f t="shared" si="619"/>
        <v>29.481944113763046</v>
      </c>
      <c r="AD191" s="190">
        <f t="shared" si="620"/>
        <v>29.481944113763046</v>
      </c>
      <c r="AE191" s="189">
        <f t="shared" si="621"/>
        <v>0</v>
      </c>
      <c r="AF191" s="190">
        <f t="shared" si="622"/>
        <v>109.89913634659425</v>
      </c>
      <c r="AG191" s="190">
        <f t="shared" si="623"/>
        <v>109.89913634659425</v>
      </c>
      <c r="AH191" s="189">
        <f t="shared" si="624"/>
        <v>0</v>
      </c>
      <c r="AI191" s="190">
        <f t="shared" si="625"/>
        <v>213.68299280305607</v>
      </c>
      <c r="AJ191" s="190">
        <f t="shared" si="626"/>
        <v>213.68299280305607</v>
      </c>
      <c r="AK191" s="189">
        <f t="shared" si="627"/>
        <v>0</v>
      </c>
      <c r="AL191" s="190">
        <f t="shared" si="628"/>
        <v>309.78631771134854</v>
      </c>
      <c r="AM191" s="190">
        <f t="shared" si="629"/>
        <v>309.78631771134854</v>
      </c>
      <c r="AN191" s="189">
        <f t="shared" si="630"/>
        <v>0</v>
      </c>
      <c r="AP191" s="44">
        <v>0.5</v>
      </c>
      <c r="AQ191" s="134" t="e">
        <f>2/#REF!</f>
        <v>#REF!</v>
      </c>
    </row>
    <row r="192" spans="1:43" x14ac:dyDescent="0.2">
      <c r="A192" s="218" t="s">
        <v>221</v>
      </c>
      <c r="B192" s="219">
        <v>95</v>
      </c>
      <c r="C192" s="166" t="s">
        <v>170</v>
      </c>
      <c r="D192" s="186">
        <v>3</v>
      </c>
      <c r="E192" s="188">
        <f>HLOOKUP('III Tool Overview'!$H$7,Prevalence!$B$2:$AV$268,Prevalence!AW183,FALSE)</f>
        <v>5.6598615602611757E-2</v>
      </c>
      <c r="F192" s="187">
        <f>HLOOKUP('III Tool Overview'!$H$7,LookUpData_Pop!$B$1:$AV$269,LookUpData_Pop!BB188,FALSE)/5</f>
        <v>29.6</v>
      </c>
      <c r="G192" s="176">
        <f>'III Tool Overview'!$H$10/110</f>
        <v>0</v>
      </c>
      <c r="H192" s="254">
        <f>IF('III Tool Overview'!$H$11="Even distribution",Targeting!C190,IF('III Tool Overview'!$H$11="Targeting to Q1",Targeting!D190,IF('III Tool Overview'!$H$11="Targetting to Q1 &amp; Q2",Targeting!E190,IF('III Tool Overview'!$H$11="Proportionate to need",Targeting!F190))))</f>
        <v>0</v>
      </c>
      <c r="I192" s="182">
        <f t="shared" ref="I192" si="631">new_ci(2,B192,C192,D192,$C$1,G192,1,F192,E192*F192)</f>
        <v>3.4969405582484923</v>
      </c>
      <c r="J192" s="189">
        <f t="shared" ref="J192" si="632">new_ci(2,B192,C192,D192,$C$1,G192+H192,1,F192,E192*F192)</f>
        <v>3.4969405582484923</v>
      </c>
      <c r="K192" s="189">
        <f t="shared" ref="K192" si="633">new_ci(5,B192,C192,D192,$C$1,G192,1,F192,E192*F192)</f>
        <v>12.658474464164506</v>
      </c>
      <c r="L192" s="189">
        <f t="shared" ref="L192" si="634">new_ci(5,B192,C192,D192,$C$1,G192+H192,1,F192,E192*F192)</f>
        <v>12.658474464164506</v>
      </c>
      <c r="M192" s="189">
        <f t="shared" ref="M192" si="635">new_ci(10,B192,C192,D192,$C$1,G192,1,F192,E192*F192)</f>
        <v>23.023224770926998</v>
      </c>
      <c r="N192" s="189">
        <f t="shared" ref="N192" si="636">new_ci(10,B192,C192,D192,$C$1,G192+H192,1,F192,E192*F192)</f>
        <v>23.023224770926998</v>
      </c>
      <c r="O192" s="189">
        <f t="shared" ref="O192" si="637">new_ci(20,B192,C192,D192,$C$1,G192,1,F192,E192*F192)</f>
        <v>29.326460850545459</v>
      </c>
      <c r="P192" s="189">
        <f t="shared" ref="P192" si="638">new_ci(20,B192,C192,D192,$C$1,G192+H192,1,F192,E192*F192)</f>
        <v>29.326460850545459</v>
      </c>
      <c r="Q192" s="190">
        <f t="shared" ref="Q192" si="639">new_yll(2,B192,C192,D192,$C$1,G192,1,F192,E192*F192)</f>
        <v>13.987762232993969</v>
      </c>
      <c r="R192" s="190">
        <f t="shared" ref="R192" si="640">new_yll(2,B192,C192,D192,$C$1,G192+H192,1,F192,E192*F192)</f>
        <v>13.987762232993969</v>
      </c>
      <c r="S192" s="190">
        <f t="shared" ref="S192" si="641">Q192-R192</f>
        <v>0</v>
      </c>
      <c r="T192" s="190">
        <f t="shared" ref="T192" si="642">new_yll(5,B192,C192,D192,$C$1,G192,1,F192,E192*F192)</f>
        <v>32.776842027174951</v>
      </c>
      <c r="U192" s="190">
        <f t="shared" ref="U192" si="643">new_yll(5,B192,C192,D192,$C$1,G192+H192,1,F192,E192*F192)</f>
        <v>32.776842027174951</v>
      </c>
      <c r="V192" s="190">
        <f t="shared" ref="V192" si="644">T192-U192</f>
        <v>0</v>
      </c>
      <c r="W192" s="190">
        <f t="shared" ref="W192" si="645">new_yll(10,B192,C192,D192,$C$1,G192,1,F192,E192*F192)</f>
        <v>14.525802060553854</v>
      </c>
      <c r="X192" s="190">
        <f t="shared" ref="X192" si="646">new_yll(10,B192,C192,D192,$C$1,G192+H192,1,F192,E192*F192)</f>
        <v>14.525802060553854</v>
      </c>
      <c r="Y192" s="190">
        <f t="shared" ref="Y192" si="647">W192-X192</f>
        <v>0</v>
      </c>
      <c r="Z192" s="190">
        <f t="shared" ref="Z192" si="648">new_yll(20,B192,C192,D192,$C$1,G192,1,F192,E192*F192)</f>
        <v>-34.278679875065663</v>
      </c>
      <c r="AA192" s="190">
        <f t="shared" ref="AA192" si="649">new_yll(20,B192,C192,D192,$C$1,G192+H192,1,F192,E192*F192)</f>
        <v>-34.278679875065663</v>
      </c>
      <c r="AB192" s="190">
        <f t="shared" ref="AB192" si="650">Z192-AA192</f>
        <v>0</v>
      </c>
      <c r="AC192" s="190">
        <f t="shared" ref="AC192" si="651">hosp_count(2,B192,C192,D192,$C$1,G192,1,F192,E192*F192)</f>
        <v>19.942028354259968</v>
      </c>
      <c r="AD192" s="190">
        <f t="shared" ref="AD192" si="652">hosp_count(2,B192,C192,D192,$C$1,G192+H192,1,F192,E192*F192)</f>
        <v>19.942028354259968</v>
      </c>
      <c r="AE192" s="189">
        <f t="shared" ref="AE192" si="653">AC192-AD192</f>
        <v>0</v>
      </c>
      <c r="AF192" s="190">
        <f t="shared" ref="AF192" si="654">hosp_count(5,B192,C192,D192,$C$1,G192,1,F192,E192*F192)</f>
        <v>68.586260628254848</v>
      </c>
      <c r="AG192" s="190">
        <f t="shared" ref="AG192" si="655">hosp_count(5,B192,C192,D192,$C$1,G192+H192,1,F192,E192*F192)</f>
        <v>68.586260628254848</v>
      </c>
      <c r="AH192" s="189">
        <f t="shared" ref="AH192" si="656">AF192-AG192</f>
        <v>0</v>
      </c>
      <c r="AI192" s="190">
        <f t="shared" ref="AI192" si="657">hosp_count(10,B192,C192,D192,$C$1,G192,1,F192,E192*F192)</f>
        <v>116.61911270215133</v>
      </c>
      <c r="AJ192" s="190">
        <f t="shared" ref="AJ192" si="658">hosp_count(10,B192,C192,D192,$C$1,G192+H192,1,F192,E192*F192)</f>
        <v>116.61911270215133</v>
      </c>
      <c r="AK192" s="189">
        <f t="shared" ref="AK192" si="659">AI192-AJ192</f>
        <v>0</v>
      </c>
      <c r="AL192" s="190">
        <f t="shared" ref="AL192" si="660">hosp_count(20,B192,C192,D192,$C$1,G192,1,F192,E192*F192)</f>
        <v>140.54464752475138</v>
      </c>
      <c r="AM192" s="190">
        <f t="shared" ref="AM192" si="661">hosp_count(20,B192,C192,D192,$C$1,G192+H192,1,F192,E192*F192)</f>
        <v>140.54464752475138</v>
      </c>
      <c r="AN192" s="189">
        <f t="shared" ref="AN192" si="662">AL192-AM192</f>
        <v>0</v>
      </c>
      <c r="AP192" s="44"/>
      <c r="AQ192" s="134"/>
    </row>
    <row r="193" spans="1:51" ht="13.5" thickBot="1" x14ac:dyDescent="0.25">
      <c r="A193" s="169" t="s">
        <v>182</v>
      </c>
      <c r="B193" s="186"/>
      <c r="C193" s="171"/>
      <c r="D193" s="171"/>
      <c r="E193" s="191"/>
      <c r="F193" s="192">
        <f>SUM(F177:F192)</f>
        <v>1830.7999999999997</v>
      </c>
      <c r="G193" s="192">
        <f t="shared" ref="G193" si="663">SUM(G177:G192)</f>
        <v>0</v>
      </c>
      <c r="H193" s="192">
        <f t="shared" ref="H193" si="664">SUM(H177:H192)</f>
        <v>0</v>
      </c>
      <c r="I193" s="192">
        <f t="shared" ref="I193" si="665">SUM(I177:I192)</f>
        <v>20.691016051395838</v>
      </c>
      <c r="J193" s="192">
        <f t="shared" ref="J193" si="666">SUM(J177:J192)</f>
        <v>20.691016051395838</v>
      </c>
      <c r="K193" s="192">
        <f t="shared" ref="K193" si="667">SUM(K177:K192)</f>
        <v>85.060027470927992</v>
      </c>
      <c r="L193" s="192">
        <f t="shared" ref="L193" si="668">SUM(L177:L192)</f>
        <v>85.060027470927992</v>
      </c>
      <c r="M193" s="192">
        <f t="shared" ref="M193" si="669">SUM(M177:M192)</f>
        <v>198.64290679644913</v>
      </c>
      <c r="N193" s="192">
        <f t="shared" ref="N193" si="670">SUM(N177:N192)</f>
        <v>198.64290679644913</v>
      </c>
      <c r="O193" s="192">
        <f t="shared" ref="O193" si="671">SUM(O177:O192)</f>
        <v>442.35030665717699</v>
      </c>
      <c r="P193" s="192">
        <f t="shared" ref="P193" si="672">SUM(P177:P192)</f>
        <v>442.35030665717699</v>
      </c>
      <c r="Q193" s="192">
        <f t="shared" ref="Q193" si="673">SUM(Q177:Q192)</f>
        <v>453.55269558315354</v>
      </c>
      <c r="R193" s="192">
        <f t="shared" ref="R193" si="674">SUM(R177:R192)</f>
        <v>453.55269558315354</v>
      </c>
      <c r="S193" s="192">
        <f t="shared" ref="S193" si="675">SUM(S177:S192)</f>
        <v>0</v>
      </c>
      <c r="T193" s="192">
        <f t="shared" ref="T193" si="676">SUM(T177:T192)</f>
        <v>1804.480767381946</v>
      </c>
      <c r="U193" s="192">
        <f t="shared" ref="U193" si="677">SUM(U177:U192)</f>
        <v>1804.480767381946</v>
      </c>
      <c r="V193" s="192">
        <f t="shared" ref="V193" si="678">SUM(V177:V192)</f>
        <v>0</v>
      </c>
      <c r="W193" s="192">
        <f t="shared" ref="W193" si="679">SUM(W177:W192)</f>
        <v>4006.0947546404368</v>
      </c>
      <c r="X193" s="192">
        <f t="shared" ref="X193" si="680">SUM(X177:X192)</f>
        <v>4006.0947546404368</v>
      </c>
      <c r="Y193" s="192">
        <f t="shared" ref="Y193" si="681">SUM(Y177:Y192)</f>
        <v>0</v>
      </c>
      <c r="Z193" s="192">
        <f t="shared" ref="Z193" si="682">SUM(Z177:Z192)</f>
        <v>8121.7604007396285</v>
      </c>
      <c r="AA193" s="192">
        <f t="shared" ref="AA193" si="683">SUM(AA177:AA192)</f>
        <v>8121.7604007396285</v>
      </c>
      <c r="AB193" s="192">
        <f t="shared" ref="AB193" si="684">SUM(AB177:AB192)</f>
        <v>0</v>
      </c>
      <c r="AC193" s="192">
        <f t="shared" ref="AC193" si="685">SUM(AC177:AC192)</f>
        <v>475.91596727811594</v>
      </c>
      <c r="AD193" s="192">
        <f t="shared" ref="AD193" si="686">SUM(AD177:AD192)</f>
        <v>475.91596727811594</v>
      </c>
      <c r="AE193" s="192">
        <f t="shared" ref="AE193" si="687">SUM(AE177:AE192)</f>
        <v>0</v>
      </c>
      <c r="AF193" s="192">
        <f t="shared" ref="AF193" si="688">SUM(AF177:AF192)</f>
        <v>1920.2408957756638</v>
      </c>
      <c r="AG193" s="192">
        <f t="shared" ref="AG193" si="689">SUM(AG177:AG192)</f>
        <v>1920.2408957756638</v>
      </c>
      <c r="AH193" s="192">
        <f t="shared" ref="AH193" si="690">SUM(AH177:AH192)</f>
        <v>0</v>
      </c>
      <c r="AI193" s="192">
        <f t="shared" ref="AI193" si="691">SUM(AI177:AI192)</f>
        <v>4368.5115467619844</v>
      </c>
      <c r="AJ193" s="192">
        <f t="shared" ref="AJ193" si="692">SUM(AJ177:AJ192)</f>
        <v>4368.5115467619844</v>
      </c>
      <c r="AK193" s="192">
        <f t="shared" ref="AK193" si="693">SUM(AK177:AK192)</f>
        <v>0</v>
      </c>
      <c r="AL193" s="192">
        <f t="shared" ref="AL193" si="694">SUM(AL177:AL192)</f>
        <v>9321.7722432588744</v>
      </c>
      <c r="AM193" s="192">
        <f t="shared" ref="AM193" si="695">SUM(AM177:AM192)</f>
        <v>9321.7722432588744</v>
      </c>
      <c r="AN193" s="192">
        <f t="shared" ref="AN193" si="696">SUM(AN177:AN192)</f>
        <v>0</v>
      </c>
      <c r="AO193" s="170"/>
      <c r="AP193" s="170"/>
      <c r="AQ193" s="172"/>
      <c r="AR193" s="170"/>
      <c r="AS193" s="170"/>
      <c r="AT193" s="170"/>
      <c r="AU193" s="170"/>
      <c r="AV193" s="170"/>
      <c r="AW193" s="170"/>
      <c r="AX193" s="170"/>
      <c r="AY193" s="170"/>
    </row>
    <row r="194" spans="1:51" s="45" customFormat="1" ht="13.5" thickBot="1" x14ac:dyDescent="0.25">
      <c r="A194" s="30" t="s">
        <v>62</v>
      </c>
      <c r="B194" s="162"/>
      <c r="C194" s="162"/>
      <c r="D194" s="162"/>
      <c r="E194" s="162"/>
      <c r="F194" s="162"/>
      <c r="G194" s="162"/>
      <c r="H194" s="255"/>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row>
    <row r="195" spans="1:51" x14ac:dyDescent="0.2">
      <c r="A195" s="185" t="s">
        <v>21</v>
      </c>
      <c r="B195" s="163">
        <v>0.5</v>
      </c>
      <c r="C195" s="163" t="s">
        <v>166</v>
      </c>
      <c r="D195" s="166">
        <v>4</v>
      </c>
      <c r="E195" s="163"/>
      <c r="F195" s="187">
        <f>HLOOKUP('III Tool Overview'!$H$7,LookUpData_Pop!$B$1:$AV$269,LookUpData_Pop!BB190,FALSE)/5</f>
        <v>62.2</v>
      </c>
      <c r="G195" s="163"/>
      <c r="H195" s="190"/>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P195">
        <v>0.1</v>
      </c>
      <c r="AQ195">
        <v>1</v>
      </c>
    </row>
    <row r="196" spans="1:51" x14ac:dyDescent="0.2">
      <c r="A196" s="185" t="s">
        <v>22</v>
      </c>
      <c r="B196" s="163">
        <v>2.5</v>
      </c>
      <c r="C196" s="163" t="s">
        <v>166</v>
      </c>
      <c r="D196" s="166">
        <v>4</v>
      </c>
      <c r="E196" s="163"/>
      <c r="F196" s="187">
        <f>HLOOKUP('III Tool Overview'!$H$7,LookUpData_Pop!$B$1:$AV$269,LookUpData_Pop!BB191,FALSE)/5</f>
        <v>234.2</v>
      </c>
      <c r="G196" s="163"/>
      <c r="H196" s="190"/>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P196">
        <v>0.5</v>
      </c>
      <c r="AQ196">
        <v>4</v>
      </c>
    </row>
    <row r="197" spans="1:51" x14ac:dyDescent="0.2">
      <c r="A197" s="185" t="s">
        <v>23</v>
      </c>
      <c r="B197" s="163">
        <v>7.5</v>
      </c>
      <c r="C197" s="163" t="s">
        <v>166</v>
      </c>
      <c r="D197" s="166">
        <v>4</v>
      </c>
      <c r="E197" s="163"/>
      <c r="F197" s="187">
        <f>HLOOKUP('III Tool Overview'!$H$7,LookUpData_Pop!$B$1:$AV$269,LookUpData_Pop!BB192,FALSE)/5</f>
        <v>301.2</v>
      </c>
      <c r="G197" s="163"/>
      <c r="H197" s="190"/>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c r="AM197" s="163"/>
      <c r="AN197" s="163"/>
      <c r="AP197">
        <v>0.5</v>
      </c>
      <c r="AQ197">
        <v>5</v>
      </c>
    </row>
    <row r="198" spans="1:51" x14ac:dyDescent="0.2">
      <c r="A198" s="185" t="s">
        <v>24</v>
      </c>
      <c r="B198" s="163">
        <v>12.5</v>
      </c>
      <c r="C198" s="163" t="s">
        <v>166</v>
      </c>
      <c r="D198" s="166">
        <v>4</v>
      </c>
      <c r="E198" s="163"/>
      <c r="F198" s="187">
        <f>HLOOKUP('III Tool Overview'!$H$7,LookUpData_Pop!$B$1:$AV$269,LookUpData_Pop!BB193,FALSE)/5</f>
        <v>371.2</v>
      </c>
      <c r="G198" s="163"/>
      <c r="H198" s="190"/>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P198">
        <v>0.5</v>
      </c>
      <c r="AQ198">
        <v>5</v>
      </c>
    </row>
    <row r="199" spans="1:51" x14ac:dyDescent="0.2">
      <c r="A199" s="185" t="s">
        <v>25</v>
      </c>
      <c r="B199" s="163">
        <v>17.5</v>
      </c>
      <c r="C199" s="163" t="s">
        <v>166</v>
      </c>
      <c r="D199" s="166">
        <v>4</v>
      </c>
      <c r="E199" s="188">
        <f>HLOOKUP('III Tool Overview'!$H$7,Prevalence!$B$2:$AV$268,Prevalence!AW189,FALSE)</f>
        <v>0.37490798870810382</v>
      </c>
      <c r="F199" s="187">
        <f>HLOOKUP('III Tool Overview'!$H$7,LookUpData_Pop!$B$1:$AV$269,LookUpData_Pop!BB194,FALSE)/5</f>
        <v>362.4</v>
      </c>
      <c r="G199" s="176">
        <f>'III Tool Overview'!$H$10/110</f>
        <v>0</v>
      </c>
      <c r="H199" s="254">
        <f>IF('III Tool Overview'!$H$11="Even distribution",Targeting!C197,IF('III Tool Overview'!$H$11="Targeting to Q1",Targeting!D197,IF('III Tool Overview'!$H$11="Targetting to Q1 &amp; Q2",Targeting!E197,IF('III Tool Overview'!$H$11="Proportionate to need",Targeting!F197))))</f>
        <v>0</v>
      </c>
      <c r="I199" s="182">
        <f>IF('III Tool Overview'!$H$7="Western Isles Health Board",0,IF('III Tool Overview'!$H$7="Eilean Siar Local Authority",0,new_ci(2,B199,C199,D199,$C$1,G199,1,F199,E199*F199)))</f>
        <v>0.16094793030867399</v>
      </c>
      <c r="J199" s="189">
        <f>IF('III Tool Overview'!$H$7="Western Isles Health Board",0,IF('III Tool Overview'!$H$7="Eilean Siar Local Authority",0,new_ci(2,B199,C199,D199,$C$1,G199+H199,1,F199,E199*F199)))</f>
        <v>0.16094793030867399</v>
      </c>
      <c r="K199" s="189">
        <f>IF('III Tool Overview'!$H$7="Western Isles Health Board",0,IF('III Tool Overview'!$H$7="Eilean Siar Local Authority",0,new_ci(5,B199,C199,D199,$C$1,G199,1,F199,E199*F199)))</f>
        <v>0.70370900359820632</v>
      </c>
      <c r="L199" s="189">
        <f>IF('III Tool Overview'!$H$7="Western Isles Health Board",0,IF('III Tool Overview'!$H$7="Eilean Siar Local Authority",0,new_ci(5,B199,C199,D199,$C$1,G199+H199,1,F199,E199*F199)))</f>
        <v>0.70370900359820632</v>
      </c>
      <c r="M199" s="189">
        <f>IF('III Tool Overview'!$H$7="Western Isles Health Board",0,IF('III Tool Overview'!$H$7="Eilean Siar Local Authority",0,new_ci(10,B199,C199,D199,$C$1,G199,1,F199,E199*F199)))</f>
        <v>1.8462988503077378</v>
      </c>
      <c r="N199" s="189">
        <f>IF('III Tool Overview'!$H$7="Western Isles Health Board",0,IF('III Tool Overview'!$H$7="Eilean Siar Local Authority",0,IF('III Tool Overview'!$H$6="Eilean Siar Local Authority",0,new_ci(10,B199,C199,D199,$C$1,G199+H199,1,F199,E199*F199))))</f>
        <v>1.8462988503077378</v>
      </c>
      <c r="O199" s="189">
        <f>IF('III Tool Overview'!$H$7="Western Isles Health Board",0,IF('III Tool Overview'!$H$7="Eilean Siar Local Authority",0,new_ci(20,B199,C199,D199,$C$1,G199,1,F199,E199*F199)))</f>
        <v>5.4019627924890479</v>
      </c>
      <c r="P199" s="189">
        <f>IF('III Tool Overview'!$H$7="Western Isles Health Board",0,IF('III Tool Overview'!$H$7="Eilean Siar Local Authority",0,new_ci(20,B199,C199,D199,$C$1,G199+H199,1,F199,E199*F199)))</f>
        <v>5.4019627924890479</v>
      </c>
      <c r="Q199" s="190">
        <f>IF('III Tool Overview'!$H$7="Western Isles Health Board",0,IF('III Tool Overview'!$H$7="Eilean Siar Local Authority",0,new_yll(2,B199,C199,D199,$C$1,G199,1,F199,E199*F199)))</f>
        <v>13.036782355002593</v>
      </c>
      <c r="R199" s="190">
        <f>IF('III Tool Overview'!$H$7="Western Isles Health Board",0,IF('III Tool Overview'!$H$7="Eilean Siar Local Authority",0,new_yll(2,B199,C199,D199,$C$1,G199+H199,1,F199,E199*F199)))</f>
        <v>13.036782355002593</v>
      </c>
      <c r="S199" s="190">
        <f t="shared" ref="S199" si="697">Q199-R199</f>
        <v>0</v>
      </c>
      <c r="T199" s="190">
        <f>IF('III Tool Overview'!$H$7="Western Isles Health Board",0,IF('III Tool Overview'!$H$7="Eilean Siar Local Authority",0,new_yll(5,B199,C199,D199,$C$1,G199,1,F199,E199*F199)))</f>
        <v>55.893966360509545</v>
      </c>
      <c r="U199" s="190">
        <f>IF('III Tool Overview'!$H$7="Western Isles Health Board",0,IF('III Tool Overview'!$H$7="Eilean Siar Local Authority",0,new_yll(5,B199,C199,D199,$C$1,G199+H199,1,F199,E199*F199)))</f>
        <v>55.893966360509545</v>
      </c>
      <c r="V199" s="190">
        <f>T199-U199</f>
        <v>0</v>
      </c>
      <c r="W199" s="190">
        <f>IF('III Tool Overview'!$H$7="Western Isles Health Board",0,IF('III Tool Overview'!$H$7="Eilean Siar Local Authority",0,new_yll(10,B199,C199,D199,$C$1,G199,1,F199,E199*F199)))</f>
        <v>141.45638035145106</v>
      </c>
      <c r="X199" s="190">
        <f>IF('III Tool Overview'!$H$7="Western Isles Health Board",0,IF('III Tool Overview'!$H$7="Eilean Siar Local Authority",0,new_yll(10,B199,C199,D199,$C$1,G199+H199,1,F199,E199*F199)))</f>
        <v>141.45638035145106</v>
      </c>
      <c r="Y199" s="190">
        <f>W199-X199</f>
        <v>0</v>
      </c>
      <c r="Z199" s="190">
        <f>IF('III Tool Overview'!$H$7="Western Isles Health Board",0,IF('III Tool Overview'!$H$7="Eilean Siar Local Authority",0,new_yll(20,B199,C199,D199,$C$1,G199,1,F199,E199*F199)))</f>
        <v>379.78908702744832</v>
      </c>
      <c r="AA199" s="190">
        <f>IF('III Tool Overview'!$H$7="Western Isles Health Board",0,IF('III Tool Overview'!$H$7="Eilean Siar Local Authority",0,new_yll(20,B199,C199,D199,$C$1,G199+H199,1,F199,E199*F199)))</f>
        <v>379.78908702744832</v>
      </c>
      <c r="AB199" s="190">
        <f>Z199-AA199</f>
        <v>0</v>
      </c>
      <c r="AC199" s="190">
        <f>IF('III Tool Overview'!$H$7="Western Isles Health Board",0,IF('III Tool Overview'!$H$7="Eilean Siar Local Authority",0,hosp_count(2,B199,C199,D199,$C$1,G199,1,F199,E199*F199)))</f>
        <v>22.310059410710743</v>
      </c>
      <c r="AD199" s="190">
        <f>IF('III Tool Overview'!$H$7="Western Isles Health Board",0,IF('III Tool Overview'!$H$7="Eilean Siar Local Authority",0,hosp_count(2,B199,C199,D199,$C$1,G199+H199,1,F199,E199*F199)))</f>
        <v>22.310059410710743</v>
      </c>
      <c r="AE199" s="189">
        <f>AC199-AD199</f>
        <v>0</v>
      </c>
      <c r="AF199" s="190">
        <f>IF('III Tool Overview'!$H$7="Western Isles Health Board",0,IF('III Tool Overview'!$H$7="Eilean Siar Local Authority",0,hosp_count(5,B199,C199,D199,$C$1,G199,1,F199,E199*F199)))</f>
        <v>94.277874383812303</v>
      </c>
      <c r="AG199" s="190">
        <f>IF('III Tool Overview'!$H$7="Western Isles Health Board",0,IF('III Tool Overview'!$H$7="Eilean Siar Local Authority",0,hosp_count(5,B199,C199,D199,$C$1,G199+H199,1,F199,E199*F199)))</f>
        <v>94.277874383812303</v>
      </c>
      <c r="AH199" s="189">
        <f>AF199-AG199</f>
        <v>0</v>
      </c>
      <c r="AI199" s="190">
        <f>IF('III Tool Overview'!$H$7="Western Isles Health Board",0,IF('III Tool Overview'!$H$7="Eilean Siar Local Authority",0,hosp_count(10,B199,C199,D199,$C$1,G199,1,F199,E199*F199)))</f>
        <v>232.90802579689432</v>
      </c>
      <c r="AJ199" s="190">
        <f>IF('III Tool Overview'!$H$7="Western Isles Health Board",0,IF('III Tool Overview'!$H$7="Eilean Siar Local Authority",0,hosp_count(10,B199,C199,D199,$C$1,G199+H199,1,F199,E199*F199)))</f>
        <v>232.90802579689432</v>
      </c>
      <c r="AK199" s="189">
        <f>AI199-AJ199</f>
        <v>0</v>
      </c>
      <c r="AL199" s="190">
        <f>IF('III Tool Overview'!$H$7="Western Isles Health Board",0,IF('III Tool Overview'!$H$7="Eilean Siar Local Authority",0,hosp_count(20,B199,C199,D199,$C$1,G199,1,F199,E199*F199)))</f>
        <v>596.81099188243468</v>
      </c>
      <c r="AM199" s="190">
        <f>IF('III Tool Overview'!$H$7="Western Isles Health Board",0,IF('III Tool Overview'!$H$7="Eilean Siar Local Authority",0,hosp_count(20,B199,C199,D199,$C$1,G199+H199,1,F199,E199*F199)))</f>
        <v>596.81099188243468</v>
      </c>
      <c r="AN199" s="189">
        <f>AL199-AM199</f>
        <v>0</v>
      </c>
      <c r="AP199">
        <v>0.5</v>
      </c>
      <c r="AQ199">
        <v>5</v>
      </c>
    </row>
    <row r="200" spans="1:51" x14ac:dyDescent="0.2">
      <c r="A200" s="185" t="s">
        <v>26</v>
      </c>
      <c r="B200" s="163">
        <v>22.5</v>
      </c>
      <c r="C200" s="163" t="s">
        <v>166</v>
      </c>
      <c r="D200" s="166">
        <v>4</v>
      </c>
      <c r="E200" s="188">
        <f>HLOOKUP('III Tool Overview'!$H$7,Prevalence!$B$2:$AV$268,Prevalence!AW190,FALSE)</f>
        <v>0.37490798870810382</v>
      </c>
      <c r="F200" s="187">
        <f>HLOOKUP('III Tool Overview'!$H$7,LookUpData_Pop!$B$1:$AV$269,LookUpData_Pop!BB195,FALSE)/5</f>
        <v>273.60000000000002</v>
      </c>
      <c r="G200" s="176">
        <f>'III Tool Overview'!$H$10/110</f>
        <v>0</v>
      </c>
      <c r="H200" s="254">
        <f>IF('III Tool Overview'!$H$11="Even distribution",Targeting!C198,IF('III Tool Overview'!$H$11="Targeting to Q1",Targeting!D198,IF('III Tool Overview'!$H$11="Targetting to Q1 &amp; Q2",Targeting!E198,IF('III Tool Overview'!$H$11="Proportionate to need",Targeting!F198))))</f>
        <v>0</v>
      </c>
      <c r="I200" s="182">
        <f>IF('III Tool Overview'!$H$7="Western Isles Health Board",0,IF('III Tool Overview'!$H$7="Eilean Siar Local Authority",0,new_ci(2,B200,C200,D200,$C$1,G200,1,F200,E200*F200)))</f>
        <v>0.16231297608641315</v>
      </c>
      <c r="J200" s="189">
        <f>IF('III Tool Overview'!$H$7="Western Isles Health Board",0,IF('III Tool Overview'!$H$7="Eilean Siar Local Authority",0,new_ci(2,B200,C200,D200,$C$1,G200+H200,1,F200,E200*F200)))</f>
        <v>0.16231297608641315</v>
      </c>
      <c r="K200" s="189">
        <f>IF('III Tool Overview'!$H$7="Western Isles Health Board",0,IF('III Tool Overview'!$H$7="Eilean Siar Local Authority",0,new_ci(5,B200,C200,D200,$C$1,G200,1,F200,E200*F200)))</f>
        <v>0.70949655640967402</v>
      </c>
      <c r="L200" s="189">
        <f>IF('III Tool Overview'!$H$7="Western Isles Health Board",0,IF('III Tool Overview'!$H$7="Eilean Siar Local Authority",0,new_ci(5,B200,C200,D200,$C$1,G200+H200,1,F200,E200*F200)))</f>
        <v>0.70949655640967402</v>
      </c>
      <c r="M200" s="189">
        <f>IF('III Tool Overview'!$H$7="Western Isles Health Board",0,IF('III Tool Overview'!$H$7="Eilean Siar Local Authority",0,new_ci(10,B200,C200,D200,$C$1,G200,1,F200,E200*F200)))</f>
        <v>1.8604838429714483</v>
      </c>
      <c r="N200" s="189">
        <f>IF('III Tool Overview'!$H$7="Western Isles Health Board",0,IF('III Tool Overview'!$H$7="Eilean Siar Local Authority",0,IF('III Tool Overview'!$H$6="Eilean Siar Local Authority",0,new_ci(10,B200,C200,D200,$C$1,G200+H200,1,F200,E200*F200))))</f>
        <v>1.8604838429714483</v>
      </c>
      <c r="O200" s="189">
        <f>IF('III Tool Overview'!$H$7="Western Isles Health Board",0,IF('III Tool Overview'!$H$7="Eilean Siar Local Authority",0,new_ci(20,B200,C200,D200,$C$1,G200,1,F200,E200*F200)))</f>
        <v>5.4343386621921006</v>
      </c>
      <c r="P200" s="189">
        <f>IF('III Tool Overview'!$H$7="Western Isles Health Board",0,IF('III Tool Overview'!$H$7="Eilean Siar Local Authority",0,new_ci(20,B200,C200,D200,$C$1,G200+H200,1,F200,E200*F200)))</f>
        <v>5.4343386621921006</v>
      </c>
      <c r="Q200" s="190">
        <f>IF('III Tool Overview'!$H$7="Western Isles Health Board",0,IF('III Tool Overview'!$H$7="Eilean Siar Local Authority",0,new_yll(2,B200,C200,D200,$C$1,G200,1,F200,E200*F200)))</f>
        <v>12.498099158653813</v>
      </c>
      <c r="R200" s="190">
        <f>IF('III Tool Overview'!$H$7="Western Isles Health Board",0,IF('III Tool Overview'!$H$7="Eilean Siar Local Authority",0,new_yll(2,B200,C200,D200,$C$1,G200+H200,1,F200,E200*F200)))</f>
        <v>12.498099158653813</v>
      </c>
      <c r="S200" s="190">
        <f t="shared" ref="S200:S214" si="698">Q200-R200</f>
        <v>0</v>
      </c>
      <c r="T200" s="190">
        <f>IF('III Tool Overview'!$H$7="Western Isles Health Board",0,IF('III Tool Overview'!$H$7="Eilean Siar Local Authority",0,new_yll(5,B200,C200,D200,$C$1,G200,1,F200,E200*F200)))</f>
        <v>53.515818177655085</v>
      </c>
      <c r="U200" s="190">
        <f>IF('III Tool Overview'!$H$7="Western Isles Health Board",0,IF('III Tool Overview'!$H$7="Eilean Siar Local Authority",0,new_yll(5,B200,C200,D200,$C$1,G200+H200,1,F200,E200*F200)))</f>
        <v>53.515818177655085</v>
      </c>
      <c r="V200" s="190">
        <f t="shared" ref="V200:V214" si="699">T200-U200</f>
        <v>0</v>
      </c>
      <c r="W200" s="190">
        <f>IF('III Tool Overview'!$H$7="Western Isles Health Board",0,IF('III Tool Overview'!$H$7="Eilean Siar Local Authority",0,new_yll(10,B200,C200,D200,$C$1,G200,1,F200,E200*F200)))</f>
        <v>135.10361586339923</v>
      </c>
      <c r="X200" s="190">
        <f>IF('III Tool Overview'!$H$7="Western Isles Health Board",0,IF('III Tool Overview'!$H$7="Eilean Siar Local Authority",0,new_yll(10,B200,C200,D200,$C$1,G200+H200,1,F200,E200*F200)))</f>
        <v>135.10361586339923</v>
      </c>
      <c r="Y200" s="190">
        <f t="shared" ref="Y200:Y214" si="700">W200-X200</f>
        <v>0</v>
      </c>
      <c r="Z200" s="190">
        <f>IF('III Tool Overview'!$H$7="Western Isles Health Board",0,IF('III Tool Overview'!$H$7="Eilean Siar Local Authority",0,new_yll(20,B200,C200,D200,$C$1,G200,1,F200,E200*F200)))</f>
        <v>360.37004086280598</v>
      </c>
      <c r="AA200" s="190">
        <f>IF('III Tool Overview'!$H$7="Western Isles Health Board",0,IF('III Tool Overview'!$H$7="Eilean Siar Local Authority",0,new_yll(20,B200,C200,D200,$C$1,G200+H200,1,F200,E200*F200)))</f>
        <v>360.37004086280598</v>
      </c>
      <c r="AB200" s="190">
        <f t="shared" ref="AB200:AB214" si="701">Z200-AA200</f>
        <v>0</v>
      </c>
      <c r="AC200" s="190">
        <f>IF('III Tool Overview'!$H$7="Western Isles Health Board",0,IF('III Tool Overview'!$H$7="Eilean Siar Local Authority",0,hosp_count(2,B200,C200,D200,$C$1,G200,1,F200,E200*F200)))</f>
        <v>19.366109113984447</v>
      </c>
      <c r="AD200" s="190">
        <f>IF('III Tool Overview'!$H$7="Western Isles Health Board",0,IF('III Tool Overview'!$H$7="Eilean Siar Local Authority",0,hosp_count(2,B200,C200,D200,$C$1,G200+H200,1,F200,E200*F200)))</f>
        <v>19.366109113984447</v>
      </c>
      <c r="AE200" s="189">
        <f t="shared" ref="AE200:AE214" si="702">AC200-AD200</f>
        <v>0</v>
      </c>
      <c r="AF200" s="190">
        <f>IF('III Tool Overview'!$H$7="Western Isles Health Board",0,IF('III Tool Overview'!$H$7="Eilean Siar Local Authority",0,hosp_count(5,B200,C200,D200,$C$1,G200,1,F200,E200*F200)))</f>
        <v>81.817581884198447</v>
      </c>
      <c r="AG200" s="190">
        <f>IF('III Tool Overview'!$H$7="Western Isles Health Board",0,IF('III Tool Overview'!$H$7="Eilean Siar Local Authority",0,hosp_count(5,B200,C200,D200,$C$1,G200+H200,1,F200,E200*F200)))</f>
        <v>81.817581884198447</v>
      </c>
      <c r="AH200" s="189">
        <f t="shared" ref="AH200:AH214" si="703">AF200-AG200</f>
        <v>0</v>
      </c>
      <c r="AI200" s="190">
        <f>IF('III Tool Overview'!$H$7="Western Isles Health Board",0,IF('III Tool Overview'!$H$7="Eilean Siar Local Authority",0,hosp_count(10,B200,C200,D200,$C$1,G200,1,F200,E200*F200)))</f>
        <v>202.02551969750195</v>
      </c>
      <c r="AJ200" s="190">
        <f>IF('III Tool Overview'!$H$7="Western Isles Health Board",0,IF('III Tool Overview'!$H$7="Eilean Siar Local Authority",0,hosp_count(10,B200,C200,D200,$C$1,G200+H200,1,F200,E200*F200)))</f>
        <v>202.02551969750195</v>
      </c>
      <c r="AK200" s="189">
        <f t="shared" ref="AK200:AK214" si="704">AI200-AJ200</f>
        <v>0</v>
      </c>
      <c r="AL200" s="190">
        <f>IF('III Tool Overview'!$H$7="Western Isles Health Board",0,IF('III Tool Overview'!$H$7="Eilean Siar Local Authority",0,hosp_count(20,B200,C200,D200,$C$1,G200,1,F200,E200*F200)))</f>
        <v>516.91129547653895</v>
      </c>
      <c r="AM200" s="190">
        <f>IF('III Tool Overview'!$H$7="Western Isles Health Board",0,IF('III Tool Overview'!$H$7="Eilean Siar Local Authority",0,hosp_count(20,B200,C200,D200,$C$1,G200+H200,1,F200,E200*F200)))</f>
        <v>516.91129547653895</v>
      </c>
      <c r="AN200" s="189">
        <f t="shared" ref="AN200:AN214" si="705">AL200-AM200</f>
        <v>0</v>
      </c>
      <c r="AP200">
        <v>0.5</v>
      </c>
      <c r="AQ200">
        <v>5</v>
      </c>
    </row>
    <row r="201" spans="1:51" x14ac:dyDescent="0.2">
      <c r="A201" s="185" t="s">
        <v>27</v>
      </c>
      <c r="B201" s="163">
        <v>27.5</v>
      </c>
      <c r="C201" s="163" t="s">
        <v>166</v>
      </c>
      <c r="D201" s="166">
        <v>4</v>
      </c>
      <c r="E201" s="188">
        <f>HLOOKUP('III Tool Overview'!$H$7,Prevalence!$B$2:$AV$268,Prevalence!AW191,FALSE)</f>
        <v>0.25789027955648591</v>
      </c>
      <c r="F201" s="187">
        <f>HLOOKUP('III Tool Overview'!$H$7,LookUpData_Pop!$B$1:$AV$269,LookUpData_Pop!BB196,FALSE)/5</f>
        <v>260</v>
      </c>
      <c r="G201" s="176">
        <f>'III Tool Overview'!$H$10/110</f>
        <v>0</v>
      </c>
      <c r="H201" s="254">
        <f>IF('III Tool Overview'!$H$11="Even distribution",Targeting!C199,IF('III Tool Overview'!$H$11="Targeting to Q1",Targeting!D199,IF('III Tool Overview'!$H$11="Targetting to Q1 &amp; Q2",Targeting!E199,IF('III Tool Overview'!$H$11="Proportionate to need",Targeting!F199))))</f>
        <v>0</v>
      </c>
      <c r="I201" s="182">
        <f>IF('III Tool Overview'!$H$7="Western Isles Health Board",0,IF('III Tool Overview'!$H$7="Eilean Siar Local Authority",0,new_ci(2,B201,C201,D201,$C$1,G201,1,F201,E201*F201)))</f>
        <v>0.23812170480349304</v>
      </c>
      <c r="J201" s="189">
        <f>IF('III Tool Overview'!$H$7="Western Isles Health Board",0,IF('III Tool Overview'!$H$7="Eilean Siar Local Authority",0,new_ci(2,B201,C201,D201,$C$1,G201+H201,1,F201,E201*F201)))</f>
        <v>0.23812170480349304</v>
      </c>
      <c r="K201" s="189">
        <f>IF('III Tool Overview'!$H$7="Western Isles Health Board",0,IF('III Tool Overview'!$H$7="Eilean Siar Local Authority",0,new_ci(5,B201,C201,D201,$C$1,G201,1,F201,E201*F201)))</f>
        <v>1.0402980850880108</v>
      </c>
      <c r="L201" s="189">
        <f>IF('III Tool Overview'!$H$7="Western Isles Health Board",0,IF('III Tool Overview'!$H$7="Eilean Siar Local Authority",0,new_ci(5,B201,C201,D201,$C$1,G201+H201,1,F201,E201*F201)))</f>
        <v>1.0402980850880108</v>
      </c>
      <c r="M201" s="189">
        <f>IF('III Tool Overview'!$H$7="Western Isles Health Board",0,IF('III Tool Overview'!$H$7="Eilean Siar Local Authority",0,new_ci(10,B201,C201,D201,$C$1,G201,1,F201,E201*F201)))</f>
        <v>2.7247797686661084</v>
      </c>
      <c r="N201" s="189">
        <f>IF('III Tool Overview'!$H$7="Western Isles Health Board",0,IF('III Tool Overview'!$H$7="Eilean Siar Local Authority",0,IF('III Tool Overview'!$H$6="Eilean Siar Local Authority",0,new_ci(10,B201,C201,D201,$C$1,G201+H201,1,F201,E201*F201))))</f>
        <v>2.7247797686661084</v>
      </c>
      <c r="O201" s="189">
        <f>IF('III Tool Overview'!$H$7="Western Isles Health Board",0,IF('III Tool Overview'!$H$7="Eilean Siar Local Authority",0,new_ci(20,B201,C201,D201,$C$1,G201,1,F201,E201*F201)))</f>
        <v>7.9302299631286051</v>
      </c>
      <c r="P201" s="189">
        <f>IF('III Tool Overview'!$H$7="Western Isles Health Board",0,IF('III Tool Overview'!$H$7="Eilean Siar Local Authority",0,new_ci(20,B201,C201,D201,$C$1,G201+H201,1,F201,E201*F201)))</f>
        <v>7.9302299631286051</v>
      </c>
      <c r="Q201" s="190">
        <f>IF('III Tool Overview'!$H$7="Western Isles Health Board",0,IF('III Tool Overview'!$H$7="Eilean Siar Local Authority",0,new_yll(2,B201,C201,D201,$C$1,G201,1,F201,E201*F201)))</f>
        <v>16.906641041048005</v>
      </c>
      <c r="R201" s="190">
        <f>IF('III Tool Overview'!$H$7="Western Isles Health Board",0,IF('III Tool Overview'!$H$7="Eilean Siar Local Authority",0,new_yll(2,B201,C201,D201,$C$1,G201+H201,1,F201,E201*F201)))</f>
        <v>16.906641041048005</v>
      </c>
      <c r="S201" s="190">
        <f t="shared" si="698"/>
        <v>0</v>
      </c>
      <c r="T201" s="190">
        <f>IF('III Tool Overview'!$H$7="Western Isles Health Board",0,IF('III Tool Overview'!$H$7="Eilean Siar Local Authority",0,new_yll(5,B201,C201,D201,$C$1,G201,1,F201,E201*F201)))</f>
        <v>72.226147934969532</v>
      </c>
      <c r="U201" s="190">
        <f>IF('III Tool Overview'!$H$7="Western Isles Health Board",0,IF('III Tool Overview'!$H$7="Eilean Siar Local Authority",0,new_yll(5,B201,C201,D201,$C$1,G201+H201,1,F201,E201*F201)))</f>
        <v>72.226147934969532</v>
      </c>
      <c r="V201" s="190">
        <f t="shared" si="699"/>
        <v>0</v>
      </c>
      <c r="W201" s="190">
        <f>IF('III Tool Overview'!$H$7="Western Isles Health Board",0,IF('III Tool Overview'!$H$7="Eilean Siar Local Authority",0,new_yll(10,B201,C201,D201,$C$1,G201,1,F201,E201*F201)))</f>
        <v>181.52539128455425</v>
      </c>
      <c r="X201" s="190">
        <f>IF('III Tool Overview'!$H$7="Western Isles Health Board",0,IF('III Tool Overview'!$H$7="Eilean Siar Local Authority",0,new_yll(10,B201,C201,D201,$C$1,G201+H201,1,F201,E201*F201)))</f>
        <v>181.52539128455425</v>
      </c>
      <c r="Y201" s="190">
        <f t="shared" si="700"/>
        <v>0</v>
      </c>
      <c r="Z201" s="190">
        <f>IF('III Tool Overview'!$H$7="Western Isles Health Board",0,IF('III Tool Overview'!$H$7="Eilean Siar Local Authority",0,new_yll(20,B201,C201,D201,$C$1,G201,1,F201,E201*F201)))</f>
        <v>478.43227600544731</v>
      </c>
      <c r="AA201" s="190">
        <f>IF('III Tool Overview'!$H$7="Western Isles Health Board",0,IF('III Tool Overview'!$H$7="Eilean Siar Local Authority",0,new_yll(20,B201,C201,D201,$C$1,G201+H201,1,F201,E201*F201)))</f>
        <v>478.43227600544731</v>
      </c>
      <c r="AB201" s="190">
        <f t="shared" si="701"/>
        <v>0</v>
      </c>
      <c r="AC201" s="190">
        <f>IF('III Tool Overview'!$H$7="Western Isles Health Board",0,IF('III Tool Overview'!$H$7="Eilean Siar Local Authority",0,hosp_count(2,B201,C201,D201,$C$1,G201,1,F201,E201*F201)))</f>
        <v>22.689255455755632</v>
      </c>
      <c r="AD201" s="190">
        <f>IF('III Tool Overview'!$H$7="Western Isles Health Board",0,IF('III Tool Overview'!$H$7="Eilean Siar Local Authority",0,hosp_count(2,B201,C201,D201,$C$1,G201+H201,1,F201,E201*F201)))</f>
        <v>22.689255455755632</v>
      </c>
      <c r="AE201" s="189">
        <f t="shared" si="702"/>
        <v>0</v>
      </c>
      <c r="AF201" s="190">
        <f>IF('III Tool Overview'!$H$7="Western Isles Health Board",0,IF('III Tool Overview'!$H$7="Eilean Siar Local Authority",0,hosp_count(5,B201,C201,D201,$C$1,G201,1,F201,E201*F201)))</f>
        <v>95.807240171957545</v>
      </c>
      <c r="AG201" s="190">
        <f>IF('III Tool Overview'!$H$7="Western Isles Health Board",0,IF('III Tool Overview'!$H$7="Eilean Siar Local Authority",0,hosp_count(5,B201,C201,D201,$C$1,G201+H201,1,F201,E201*F201)))</f>
        <v>95.807240171957545</v>
      </c>
      <c r="AH201" s="189">
        <f t="shared" si="703"/>
        <v>0</v>
      </c>
      <c r="AI201" s="190">
        <f>IF('III Tool Overview'!$H$7="Western Isles Health Board",0,IF('III Tool Overview'!$H$7="Eilean Siar Local Authority",0,hosp_count(10,B201,C201,D201,$C$1,G201,1,F201,E201*F201)))</f>
        <v>236.31641823264579</v>
      </c>
      <c r="AJ201" s="190">
        <f>IF('III Tool Overview'!$H$7="Western Isles Health Board",0,IF('III Tool Overview'!$H$7="Eilean Siar Local Authority",0,hosp_count(10,B201,C201,D201,$C$1,G201+H201,1,F201,E201*F201)))</f>
        <v>236.31641823264579</v>
      </c>
      <c r="AK201" s="189">
        <f t="shared" si="704"/>
        <v>0</v>
      </c>
      <c r="AL201" s="190">
        <f>IF('III Tool Overview'!$H$7="Western Isles Health Board",0,IF('III Tool Overview'!$H$7="Eilean Siar Local Authority",0,hosp_count(20,B201,C201,D201,$C$1,G201,1,F201,E201*F201)))</f>
        <v>602.72493566903324</v>
      </c>
      <c r="AM201" s="190">
        <f>IF('III Tool Overview'!$H$7="Western Isles Health Board",0,IF('III Tool Overview'!$H$7="Eilean Siar Local Authority",0,hosp_count(20,B201,C201,D201,$C$1,G201+H201,1,F201,E201*F201)))</f>
        <v>602.72493566903324</v>
      </c>
      <c r="AN201" s="189">
        <f t="shared" si="705"/>
        <v>0</v>
      </c>
      <c r="AP201">
        <v>0.5</v>
      </c>
      <c r="AQ201">
        <v>5</v>
      </c>
    </row>
    <row r="202" spans="1:51" x14ac:dyDescent="0.2">
      <c r="A202" s="185" t="s">
        <v>28</v>
      </c>
      <c r="B202" s="163">
        <v>32.5</v>
      </c>
      <c r="C202" s="163" t="s">
        <v>166</v>
      </c>
      <c r="D202" s="166">
        <v>4</v>
      </c>
      <c r="E202" s="188">
        <f>HLOOKUP('III Tool Overview'!$H$7,Prevalence!$B$2:$AV$268,Prevalence!AW192,FALSE)</f>
        <v>0.25789027955648591</v>
      </c>
      <c r="F202" s="187">
        <f>HLOOKUP('III Tool Overview'!$H$7,LookUpData_Pop!$B$1:$AV$269,LookUpData_Pop!BB197,FALSE)/5</f>
        <v>246.8</v>
      </c>
      <c r="G202" s="176">
        <f>'III Tool Overview'!$H$10/110</f>
        <v>0</v>
      </c>
      <c r="H202" s="254">
        <f>IF('III Tool Overview'!$H$11="Even distribution",Targeting!C200,IF('III Tool Overview'!$H$11="Targeting to Q1",Targeting!D200,IF('III Tool Overview'!$H$11="Targetting to Q1 &amp; Q2",Targeting!E200,IF('III Tool Overview'!$H$11="Proportionate to need",Targeting!F200))))</f>
        <v>0</v>
      </c>
      <c r="I202" s="182">
        <f>IF('III Tool Overview'!$H$7="Western Isles Health Board",0,IF('III Tool Overview'!$H$7="Eilean Siar Local Authority",0,new_ci(2,B202,C202,D202,$C$1,G202,1,F202,E202*F202)))</f>
        <v>0.30190895333267154</v>
      </c>
      <c r="J202" s="189">
        <f>IF('III Tool Overview'!$H$7="Western Isles Health Board",0,IF('III Tool Overview'!$H$7="Eilean Siar Local Authority",0,new_ci(2,B202,C202,D202,$C$1,G202+H202,1,F202,E202*F202)))</f>
        <v>0.30190895333267154</v>
      </c>
      <c r="K202" s="189">
        <f>IF('III Tool Overview'!$H$7="Western Isles Health Board",0,IF('III Tool Overview'!$H$7="Eilean Siar Local Authority",0,new_ci(5,B202,C202,D202,$C$1,G202,1,F202,E202*F202)))</f>
        <v>1.3182780732403072</v>
      </c>
      <c r="L202" s="189">
        <f>IF('III Tool Overview'!$H$7="Western Isles Health Board",0,IF('III Tool Overview'!$H$7="Eilean Siar Local Authority",0,new_ci(5,B202,C202,D202,$C$1,G202+H202,1,F202,E202*F202)))</f>
        <v>1.3182780732403072</v>
      </c>
      <c r="M202" s="189">
        <f>IF('III Tool Overview'!$H$7="Western Isles Health Board",0,IF('III Tool Overview'!$H$7="Eilean Siar Local Authority",0,new_ci(10,B202,C202,D202,$C$1,G202,1,F202,E202*F202)))</f>
        <v>3.4490615545945933</v>
      </c>
      <c r="N202" s="189">
        <f>IF('III Tool Overview'!$H$7="Western Isles Health Board",0,IF('III Tool Overview'!$H$7="Eilean Siar Local Authority",0,IF('III Tool Overview'!$H$6="Eilean Siar Local Authority",0,new_ci(10,B202,C202,D202,$C$1,G202+H202,1,F202,E202*F202))))</f>
        <v>3.4490615545945933</v>
      </c>
      <c r="O202" s="189">
        <f>IF('III Tool Overview'!$H$7="Western Isles Health Board",0,IF('III Tool Overview'!$H$7="Eilean Siar Local Authority",0,new_ci(20,B202,C202,D202,$C$1,G202,1,F202,E202*F202)))</f>
        <v>10.003707977731768</v>
      </c>
      <c r="P202" s="189">
        <f>IF('III Tool Overview'!$H$7="Western Isles Health Board",0,IF('III Tool Overview'!$H$7="Eilean Siar Local Authority",0,new_ci(20,B202,C202,D202,$C$1,G202+H202,1,F202,E202*F202)))</f>
        <v>10.003707977731768</v>
      </c>
      <c r="Q202" s="190">
        <f>IF('III Tool Overview'!$H$7="Western Isles Health Board",0,IF('III Tool Overview'!$H$7="Eilean Siar Local Authority",0,new_yll(2,B202,C202,D202,$C$1,G202,1,F202,E202*F202)))</f>
        <v>20.227899873288994</v>
      </c>
      <c r="R202" s="190">
        <f>IF('III Tool Overview'!$H$7="Western Isles Health Board",0,IF('III Tool Overview'!$H$7="Eilean Siar Local Authority",0,new_yll(2,B202,C202,D202,$C$1,G202+H202,1,F202,E202*F202)))</f>
        <v>20.227899873288994</v>
      </c>
      <c r="S202" s="190">
        <f t="shared" si="698"/>
        <v>0</v>
      </c>
      <c r="T202" s="190">
        <f>IF('III Tool Overview'!$H$7="Western Isles Health Board",0,IF('III Tool Overview'!$H$7="Eilean Siar Local Authority",0,new_yll(5,B202,C202,D202,$C$1,G202,1,F202,E202*F202)))</f>
        <v>86.253278578212615</v>
      </c>
      <c r="U202" s="190">
        <f>IF('III Tool Overview'!$H$7="Western Isles Health Board",0,IF('III Tool Overview'!$H$7="Eilean Siar Local Authority",0,new_yll(5,B202,C202,D202,$C$1,G202+H202,1,F202,E202*F202)))</f>
        <v>86.253278578212615</v>
      </c>
      <c r="V202" s="190">
        <f t="shared" si="699"/>
        <v>0</v>
      </c>
      <c r="W202" s="190">
        <f>IF('III Tool Overview'!$H$7="Western Isles Health Board",0,IF('III Tool Overview'!$H$7="Eilean Siar Local Authority",0,new_yll(10,B202,C202,D202,$C$1,G202,1,F202,E202*F202)))</f>
        <v>215.98999928950272</v>
      </c>
      <c r="X202" s="190">
        <f>IF('III Tool Overview'!$H$7="Western Isles Health Board",0,IF('III Tool Overview'!$H$7="Eilean Siar Local Authority",0,new_yll(10,B202,C202,D202,$C$1,G202+H202,1,F202,E202*F202)))</f>
        <v>215.98999928950272</v>
      </c>
      <c r="Y202" s="190">
        <f t="shared" si="700"/>
        <v>0</v>
      </c>
      <c r="Z202" s="190">
        <f>IF('III Tool Overview'!$H$7="Western Isles Health Board",0,IF('III Tool Overview'!$H$7="Eilean Siar Local Authority",0,new_yll(20,B202,C202,D202,$C$1,G202,1,F202,E202*F202)))</f>
        <v>563.67043554343945</v>
      </c>
      <c r="AA202" s="190">
        <f>IF('III Tool Overview'!$H$7="Western Isles Health Board",0,IF('III Tool Overview'!$H$7="Eilean Siar Local Authority",0,new_yll(20,B202,C202,D202,$C$1,G202+H202,1,F202,E202*F202)))</f>
        <v>563.67043554343945</v>
      </c>
      <c r="AB202" s="190">
        <f t="shared" si="701"/>
        <v>0</v>
      </c>
      <c r="AC202" s="190">
        <f>IF('III Tool Overview'!$H$7="Western Isles Health Board",0,IF('III Tool Overview'!$H$7="Eilean Siar Local Authority",0,hosp_count(2,B202,C202,D202,$C$1,G202,1,F202,E202*F202)))</f>
        <v>24.763144724336577</v>
      </c>
      <c r="AD202" s="190">
        <f>IF('III Tool Overview'!$H$7="Western Isles Health Board",0,IF('III Tool Overview'!$H$7="Eilean Siar Local Authority",0,hosp_count(2,B202,C202,D202,$C$1,G202+H202,1,F202,E202*F202)))</f>
        <v>24.763144724336577</v>
      </c>
      <c r="AE202" s="189">
        <f t="shared" si="702"/>
        <v>0</v>
      </c>
      <c r="AF202" s="190">
        <f>IF('III Tool Overview'!$H$7="Western Isles Health Board",0,IF('III Tool Overview'!$H$7="Eilean Siar Local Authority",0,hosp_count(5,B202,C202,D202,$C$1,G202,1,F202,E202*F202)))</f>
        <v>104.51244296100535</v>
      </c>
      <c r="AG202" s="190">
        <f>IF('III Tool Overview'!$H$7="Western Isles Health Board",0,IF('III Tool Overview'!$H$7="Eilean Siar Local Authority",0,hosp_count(5,B202,C202,D202,$C$1,G202+H202,1,F202,E202*F202)))</f>
        <v>104.51244296100535</v>
      </c>
      <c r="AH202" s="189">
        <f t="shared" si="703"/>
        <v>0</v>
      </c>
      <c r="AI202" s="190">
        <f>IF('III Tool Overview'!$H$7="Western Isles Health Board",0,IF('III Tool Overview'!$H$7="Eilean Siar Local Authority",0,hosp_count(10,B202,C202,D202,$C$1,G202,1,F202,E202*F202)))</f>
        <v>257.52591092665295</v>
      </c>
      <c r="AJ202" s="190">
        <f>IF('III Tool Overview'!$H$7="Western Isles Health Board",0,IF('III Tool Overview'!$H$7="Eilean Siar Local Authority",0,hosp_count(10,B202,C202,D202,$C$1,G202+H202,1,F202,E202*F202)))</f>
        <v>257.52591092665295</v>
      </c>
      <c r="AK202" s="189">
        <f t="shared" si="704"/>
        <v>0</v>
      </c>
      <c r="AL202" s="190">
        <f>IF('III Tool Overview'!$H$7="Western Isles Health Board",0,IF('III Tool Overview'!$H$7="Eilean Siar Local Authority",0,hosp_count(20,B202,C202,D202,$C$1,G202,1,F202,E202*F202)))</f>
        <v>654.82895158421184</v>
      </c>
      <c r="AM202" s="190">
        <f>IF('III Tool Overview'!$H$7="Western Isles Health Board",0,IF('III Tool Overview'!$H$7="Eilean Siar Local Authority",0,hosp_count(20,B202,C202,D202,$C$1,G202+H202,1,F202,E202*F202)))</f>
        <v>654.82895158421184</v>
      </c>
      <c r="AN202" s="189">
        <f t="shared" si="705"/>
        <v>0</v>
      </c>
      <c r="AP202">
        <v>0.5</v>
      </c>
      <c r="AQ202">
        <v>5</v>
      </c>
    </row>
    <row r="203" spans="1:51" x14ac:dyDescent="0.2">
      <c r="A203" s="185" t="s">
        <v>29</v>
      </c>
      <c r="B203" s="163">
        <v>37.5</v>
      </c>
      <c r="C203" s="163" t="s">
        <v>166</v>
      </c>
      <c r="D203" s="166">
        <v>4</v>
      </c>
      <c r="E203" s="188">
        <f>HLOOKUP('III Tool Overview'!$H$7,Prevalence!$B$2:$AV$268,Prevalence!AW193,FALSE)</f>
        <v>0.29475565489718386</v>
      </c>
      <c r="F203" s="187">
        <f>HLOOKUP('III Tool Overview'!$H$7,LookUpData_Pop!$B$1:$AV$269,LookUpData_Pop!BB198,FALSE)/5</f>
        <v>331</v>
      </c>
      <c r="G203" s="176">
        <f>'III Tool Overview'!$H$10/110</f>
        <v>0</v>
      </c>
      <c r="H203" s="254">
        <f>IF('III Tool Overview'!$H$11="Even distribution",Targeting!C201,IF('III Tool Overview'!$H$11="Targeting to Q1",Targeting!D201,IF('III Tool Overview'!$H$11="Targetting to Q1 &amp; Q2",Targeting!E201,IF('III Tool Overview'!$H$11="Proportionate to need",Targeting!F201))))</f>
        <v>0</v>
      </c>
      <c r="I203" s="182">
        <f>IF('III Tool Overview'!$H$7="Western Isles Health Board",0,IF('III Tool Overview'!$H$7="Eilean Siar Local Authority",0,new_ci(2,B203,C203,D203,$C$1,G203,1,F203,E203*F203)))</f>
        <v>0.62498781339374332</v>
      </c>
      <c r="J203" s="189">
        <f>IF('III Tool Overview'!$H$7="Western Isles Health Board",0,IF('III Tool Overview'!$H$7="Eilean Siar Local Authority",0,new_ci(2,B203,C203,D203,$C$1,G203+H203,1,F203,E203*F203)))</f>
        <v>0.62498781339374332</v>
      </c>
      <c r="K203" s="189">
        <f>IF('III Tool Overview'!$H$7="Western Isles Health Board",0,IF('III Tool Overview'!$H$7="Eilean Siar Local Authority",0,new_ci(5,B203,C203,D203,$C$1,G203,1,F203,E203*F203)))</f>
        <v>2.7258944829115048</v>
      </c>
      <c r="L203" s="189">
        <f>IF('III Tool Overview'!$H$7="Western Isles Health Board",0,IF('III Tool Overview'!$H$7="Eilean Siar Local Authority",0,new_ci(5,B203,C203,D203,$C$1,G203+H203,1,F203,E203*F203)))</f>
        <v>2.7258944829115048</v>
      </c>
      <c r="M203" s="189">
        <f>IF('III Tool Overview'!$H$7="Western Isles Health Board",0,IF('III Tool Overview'!$H$7="Eilean Siar Local Authority",0,new_ci(10,B203,C203,D203,$C$1,G203,1,F203,E203*F203)))</f>
        <v>7.1148300989140143</v>
      </c>
      <c r="N203" s="189">
        <f>IF('III Tool Overview'!$H$7="Western Isles Health Board",0,IF('III Tool Overview'!$H$7="Eilean Siar Local Authority",0,IF('III Tool Overview'!$H$6="Eilean Siar Local Authority",0,new_ci(10,B203,C203,D203,$C$1,G203+H203,1,F203,E203*F203))))</f>
        <v>7.1148300989140143</v>
      </c>
      <c r="O203" s="189">
        <f>IF('III Tool Overview'!$H$7="Western Isles Health Board",0,IF('III Tool Overview'!$H$7="Eilean Siar Local Authority",0,new_ci(20,B203,C203,D203,$C$1,G203,1,F203,E203*F203)))</f>
        <v>20.483213124456306</v>
      </c>
      <c r="P203" s="189">
        <f>IF('III Tool Overview'!$H$7="Western Isles Health Board",0,IF('III Tool Overview'!$H$7="Eilean Siar Local Authority",0,new_ci(20,B203,C203,D203,$C$1,G203+H203,1,F203,E203*F203)))</f>
        <v>20.483213124456306</v>
      </c>
      <c r="Q203" s="190">
        <f>IF('III Tool Overview'!$H$7="Western Isles Health Board",0,IF('III Tool Overview'!$H$7="Eilean Siar Local Authority",0,new_yll(2,B203,C203,D203,$C$1,G203,1,F203,E203*F203)))</f>
        <v>38.124256617018339</v>
      </c>
      <c r="R203" s="190">
        <f>IF('III Tool Overview'!$H$7="Western Isles Health Board",0,IF('III Tool Overview'!$H$7="Eilean Siar Local Authority",0,new_yll(2,B203,C203,D203,$C$1,G203+H203,1,F203,E203*F203)))</f>
        <v>38.124256617018339</v>
      </c>
      <c r="S203" s="190">
        <f t="shared" si="698"/>
        <v>0</v>
      </c>
      <c r="T203" s="190">
        <f>IF('III Tool Overview'!$H$7="Western Isles Health Board",0,IF('III Tool Overview'!$H$7="Eilean Siar Local Authority",0,new_yll(5,B203,C203,D203,$C$1,G203,1,F203,E203*F203)))</f>
        <v>161.99899320327299</v>
      </c>
      <c r="U203" s="190">
        <f>IF('III Tool Overview'!$H$7="Western Isles Health Board",0,IF('III Tool Overview'!$H$7="Eilean Siar Local Authority",0,new_yll(5,B203,C203,D203,$C$1,G203+H203,1,F203,E203*F203)))</f>
        <v>161.99899320327299</v>
      </c>
      <c r="V203" s="190">
        <f t="shared" si="699"/>
        <v>0</v>
      </c>
      <c r="W203" s="190">
        <f>IF('III Tool Overview'!$H$7="Western Isles Health Board",0,IF('III Tool Overview'!$H$7="Eilean Siar Local Authority",0,new_yll(10,B203,C203,D203,$C$1,G203,1,F203,E203*F203)))</f>
        <v>402.90230205475933</v>
      </c>
      <c r="X203" s="190">
        <f>IF('III Tool Overview'!$H$7="Western Isles Health Board",0,IF('III Tool Overview'!$H$7="Eilean Siar Local Authority",0,new_yll(10,B203,C203,D203,$C$1,G203+H203,1,F203,E203*F203)))</f>
        <v>402.90230205475933</v>
      </c>
      <c r="Y203" s="190">
        <f t="shared" si="700"/>
        <v>0</v>
      </c>
      <c r="Z203" s="190">
        <f>IF('III Tool Overview'!$H$7="Western Isles Health Board",0,IF('III Tool Overview'!$H$7="Eilean Siar Local Authority",0,new_yll(20,B203,C203,D203,$C$1,G203,1,F203,E203*F203)))</f>
        <v>1031.9598660075849</v>
      </c>
      <c r="AA203" s="190">
        <f>IF('III Tool Overview'!$H$7="Western Isles Health Board",0,IF('III Tool Overview'!$H$7="Eilean Siar Local Authority",0,new_yll(20,B203,C203,D203,$C$1,G203+H203,1,F203,E203*F203)))</f>
        <v>1031.9598660075849</v>
      </c>
      <c r="AB203" s="190">
        <f t="shared" si="701"/>
        <v>0</v>
      </c>
      <c r="AC203" s="190">
        <f>IF('III Tool Overview'!$H$7="Western Isles Health Board",0,IF('III Tool Overview'!$H$7="Eilean Siar Local Authority",0,hosp_count(2,B203,C203,D203,$C$1,G203,1,F203,E203*F203)))</f>
        <v>40.945789524357991</v>
      </c>
      <c r="AD203" s="190">
        <f>IF('III Tool Overview'!$H$7="Western Isles Health Board",0,IF('III Tool Overview'!$H$7="Eilean Siar Local Authority",0,hosp_count(2,B203,C203,D203,$C$1,G203+H203,1,F203,E203*F203)))</f>
        <v>40.945789524357991</v>
      </c>
      <c r="AE203" s="189">
        <f t="shared" si="702"/>
        <v>0</v>
      </c>
      <c r="AF203" s="190">
        <f>IF('III Tool Overview'!$H$7="Western Isles Health Board",0,IF('III Tool Overview'!$H$7="Eilean Siar Local Authority",0,hosp_count(5,B203,C203,D203,$C$1,G203,1,F203,E203*F203)))</f>
        <v>172.62518615112143</v>
      </c>
      <c r="AG203" s="190">
        <f>IF('III Tool Overview'!$H$7="Western Isles Health Board",0,IF('III Tool Overview'!$H$7="Eilean Siar Local Authority",0,hosp_count(5,B203,C203,D203,$C$1,G203+H203,1,F203,E203*F203)))</f>
        <v>172.62518615112143</v>
      </c>
      <c r="AH203" s="189">
        <f t="shared" si="703"/>
        <v>0</v>
      </c>
      <c r="AI203" s="190">
        <f>IF('III Tool Overview'!$H$7="Western Isles Health Board",0,IF('III Tool Overview'!$H$7="Eilean Siar Local Authority",0,hosp_count(10,B203,C203,D203,$C$1,G203,1,F203,E203*F203)))</f>
        <v>424.42393835985814</v>
      </c>
      <c r="AJ203" s="190">
        <f>IF('III Tool Overview'!$H$7="Western Isles Health Board",0,IF('III Tool Overview'!$H$7="Eilean Siar Local Authority",0,hosp_count(10,B203,C203,D203,$C$1,G203+H203,1,F203,E203*F203)))</f>
        <v>424.42393835985814</v>
      </c>
      <c r="AK203" s="189">
        <f t="shared" si="704"/>
        <v>0</v>
      </c>
      <c r="AL203" s="190">
        <f>IF('III Tool Overview'!$H$7="Western Isles Health Board",0,IF('III Tool Overview'!$H$7="Eilean Siar Local Authority",0,hosp_count(20,B203,C203,D203,$C$1,G203,1,F203,E203*F203)))</f>
        <v>1072.1703501854527</v>
      </c>
      <c r="AM203" s="190">
        <f>IF('III Tool Overview'!$H$7="Western Isles Health Board",0,IF('III Tool Overview'!$H$7="Eilean Siar Local Authority",0,hosp_count(20,B203,C203,D203,$C$1,G203+H203,1,F203,E203*F203)))</f>
        <v>1072.1703501854527</v>
      </c>
      <c r="AN203" s="189">
        <f t="shared" si="705"/>
        <v>0</v>
      </c>
      <c r="AP203">
        <v>0.5</v>
      </c>
      <c r="AQ203">
        <v>5</v>
      </c>
    </row>
    <row r="204" spans="1:51" x14ac:dyDescent="0.2">
      <c r="A204" s="185" t="s">
        <v>30</v>
      </c>
      <c r="B204" s="163">
        <v>42.5</v>
      </c>
      <c r="C204" s="163" t="s">
        <v>166</v>
      </c>
      <c r="D204" s="166">
        <v>4</v>
      </c>
      <c r="E204" s="188">
        <f>HLOOKUP('III Tool Overview'!$H$7,Prevalence!$B$2:$AV$268,Prevalence!AW194,FALSE)</f>
        <v>0.29475565489718386</v>
      </c>
      <c r="F204" s="187">
        <f>HLOOKUP('III Tool Overview'!$H$7,LookUpData_Pop!$B$1:$AV$269,LookUpData_Pop!BB199,FALSE)/5</f>
        <v>479.2</v>
      </c>
      <c r="G204" s="176">
        <f>'III Tool Overview'!$H$10/110</f>
        <v>0</v>
      </c>
      <c r="H204" s="254">
        <f>IF('III Tool Overview'!$H$11="Even distribution",Targeting!C202,IF('III Tool Overview'!$H$11="Targeting to Q1",Targeting!D202,IF('III Tool Overview'!$H$11="Targetting to Q1 &amp; Q2",Targeting!E202,IF('III Tool Overview'!$H$11="Proportionate to need",Targeting!F202))))</f>
        <v>0</v>
      </c>
      <c r="I204" s="182">
        <f>IF('III Tool Overview'!$H$7="Western Isles Health Board",0,IF('III Tool Overview'!$H$7="Eilean Siar Local Authority",0,new_ci(2,B204,C204,D204,$C$1,G204,1,F204,E204*F204)))</f>
        <v>1.2083528255559544</v>
      </c>
      <c r="J204" s="189">
        <f>IF('III Tool Overview'!$H$7="Western Isles Health Board",0,IF('III Tool Overview'!$H$7="Eilean Siar Local Authority",0,new_ci(2,B204,C204,D204,$C$1,G204+H204,1,F204,E204*F204)))</f>
        <v>1.2083528255559544</v>
      </c>
      <c r="K204" s="189">
        <f>IF('III Tool Overview'!$H$7="Western Isles Health Board",0,IF('III Tool Overview'!$H$7="Eilean Siar Local Authority",0,new_ci(5,B204,C204,D204,$C$1,G204,1,F204,E204*F204)))</f>
        <v>5.2645554451961027</v>
      </c>
      <c r="L204" s="189">
        <f>IF('III Tool Overview'!$H$7="Western Isles Health Board",0,IF('III Tool Overview'!$H$7="Eilean Siar Local Authority",0,new_ci(5,B204,C204,D204,$C$1,G204+H204,1,F204,E204*F204)))</f>
        <v>5.2645554451961027</v>
      </c>
      <c r="M204" s="189">
        <f>IF('III Tool Overview'!$H$7="Western Isles Health Board",0,IF('III Tool Overview'!$H$7="Eilean Siar Local Authority",0,new_ci(10,B204,C204,D204,$C$1,G204,1,F204,E204*F204)))</f>
        <v>13.709778951639285</v>
      </c>
      <c r="N204" s="189">
        <f>IF('III Tool Overview'!$H$7="Western Isles Health Board",0,IF('III Tool Overview'!$H$7="Eilean Siar Local Authority",0,IF('III Tool Overview'!$H$6="Eilean Siar Local Authority",0,new_ci(10,B204,C204,D204,$C$1,G204+H204,1,F204,E204*F204))))</f>
        <v>13.709778951639285</v>
      </c>
      <c r="O204" s="189">
        <f>IF('III Tool Overview'!$H$7="Western Isles Health Board",0,IF('III Tool Overview'!$H$7="Eilean Siar Local Authority",0,new_ci(20,B204,C204,D204,$C$1,G204,1,F204,E204*F204)))</f>
        <v>39.193003995770127</v>
      </c>
      <c r="P204" s="189">
        <f>IF('III Tool Overview'!$H$7="Western Isles Health Board",0,IF('III Tool Overview'!$H$7="Eilean Siar Local Authority",0,new_ci(20,B204,C204,D204,$C$1,G204+H204,1,F204,E204*F204)))</f>
        <v>39.193003995770127</v>
      </c>
      <c r="Q204" s="190">
        <f>IF('III Tool Overview'!$H$7="Western Isles Health Board",0,IF('III Tool Overview'!$H$7="Eilean Siar Local Authority",0,new_yll(2,B204,C204,D204,$C$1,G204,1,F204,E204*F204)))</f>
        <v>68.876111056689396</v>
      </c>
      <c r="R204" s="190">
        <f>IF('III Tool Overview'!$H$7="Western Isles Health Board",0,IF('III Tool Overview'!$H$7="Eilean Siar Local Authority",0,new_yll(2,B204,C204,D204,$C$1,G204+H204,1,F204,E204*F204)))</f>
        <v>68.876111056689396</v>
      </c>
      <c r="S204" s="190">
        <f t="shared" si="698"/>
        <v>0</v>
      </c>
      <c r="T204" s="190">
        <f>IF('III Tool Overview'!$H$7="Western Isles Health Board",0,IF('III Tool Overview'!$H$7="Eilean Siar Local Authority",0,new_yll(5,B204,C204,D204,$C$1,G204,1,F204,E204*F204)))</f>
        <v>291.81715010938103</v>
      </c>
      <c r="U204" s="190">
        <f>IF('III Tool Overview'!$H$7="Western Isles Health Board",0,IF('III Tool Overview'!$H$7="Eilean Siar Local Authority",0,new_yll(5,B204,C204,D204,$C$1,G204+H204,1,F204,E204*F204)))</f>
        <v>291.81715010938103</v>
      </c>
      <c r="V204" s="190">
        <f t="shared" si="699"/>
        <v>0</v>
      </c>
      <c r="W204" s="190">
        <f>IF('III Tool Overview'!$H$7="Western Isles Health Board",0,IF('III Tool Overview'!$H$7="Eilean Siar Local Authority",0,new_yll(10,B204,C204,D204,$C$1,G204,1,F204,E204*F204)))</f>
        <v>721.59963927384808</v>
      </c>
      <c r="X204" s="190">
        <f>IF('III Tool Overview'!$H$7="Western Isles Health Board",0,IF('III Tool Overview'!$H$7="Eilean Siar Local Authority",0,new_yll(10,B204,C204,D204,$C$1,G204+H204,1,F204,E204*F204)))</f>
        <v>721.59963927384808</v>
      </c>
      <c r="Y204" s="190">
        <f t="shared" si="700"/>
        <v>0</v>
      </c>
      <c r="Z204" s="190">
        <f>IF('III Tool Overview'!$H$7="Western Isles Health Board",0,IF('III Tool Overview'!$H$7="Eilean Siar Local Authority",0,new_yll(20,B204,C204,D204,$C$1,G204,1,F204,E204*F204)))</f>
        <v>1819.0932577128708</v>
      </c>
      <c r="AA204" s="190">
        <f>IF('III Tool Overview'!$H$7="Western Isles Health Board",0,IF('III Tool Overview'!$H$7="Eilean Siar Local Authority",0,new_yll(20,B204,C204,D204,$C$1,G204+H204,1,F204,E204*F204)))</f>
        <v>1819.0932577128708</v>
      </c>
      <c r="AB204" s="190">
        <f t="shared" si="701"/>
        <v>0</v>
      </c>
      <c r="AC204" s="190">
        <f>IF('III Tool Overview'!$H$7="Western Isles Health Board",0,IF('III Tool Overview'!$H$7="Eilean Siar Local Authority",0,hosp_count(2,B204,C204,D204,$C$1,G204,1,F204,E204*F204)))</f>
        <v>68.15721071092797</v>
      </c>
      <c r="AD204" s="190">
        <f>IF('III Tool Overview'!$H$7="Western Isles Health Board",0,IF('III Tool Overview'!$H$7="Eilean Siar Local Authority",0,hosp_count(2,B204,C204,D204,$C$1,G204+H204,1,F204,E204*F204)))</f>
        <v>68.15721071092797</v>
      </c>
      <c r="AE204" s="189">
        <f t="shared" si="702"/>
        <v>0</v>
      </c>
      <c r="AF204" s="190">
        <f>IF('III Tool Overview'!$H$7="Western Isles Health Board",0,IF('III Tool Overview'!$H$7="Eilean Siar Local Authority",0,hosp_count(5,B204,C204,D204,$C$1,G204,1,F204,E204*F204)))</f>
        <v>287.05280243009054</v>
      </c>
      <c r="AG204" s="190">
        <f>IF('III Tool Overview'!$H$7="Western Isles Health Board",0,IF('III Tool Overview'!$H$7="Eilean Siar Local Authority",0,hosp_count(5,B204,C204,D204,$C$1,G204+H204,1,F204,E204*F204)))</f>
        <v>287.05280243009054</v>
      </c>
      <c r="AH204" s="189">
        <f t="shared" si="703"/>
        <v>0</v>
      </c>
      <c r="AI204" s="190">
        <f>IF('III Tool Overview'!$H$7="Western Isles Health Board",0,IF('III Tool Overview'!$H$7="Eilean Siar Local Authority",0,hosp_count(10,B204,C204,D204,$C$1,G204,1,F204,E204*F204)))</f>
        <v>704.2830158177527</v>
      </c>
      <c r="AJ204" s="190">
        <f>IF('III Tool Overview'!$H$7="Western Isles Health Board",0,IF('III Tool Overview'!$H$7="Eilean Siar Local Authority",0,hosp_count(10,B204,C204,D204,$C$1,G204+H204,1,F204,E204*F204)))</f>
        <v>704.2830158177527</v>
      </c>
      <c r="AK204" s="189">
        <f t="shared" si="704"/>
        <v>0</v>
      </c>
      <c r="AL204" s="190">
        <f>IF('III Tool Overview'!$H$7="Western Isles Health Board",0,IF('III Tool Overview'!$H$7="Eilean Siar Local Authority",0,hosp_count(20,B204,C204,D204,$C$1,G204,1,F204,E204*F204)))</f>
        <v>1768.1433819956369</v>
      </c>
      <c r="AM204" s="190">
        <f>IF('III Tool Overview'!$H$7="Western Isles Health Board",0,IF('III Tool Overview'!$H$7="Eilean Siar Local Authority",0,hosp_count(20,B204,C204,D204,$C$1,G204+H204,1,F204,E204*F204)))</f>
        <v>1768.1433819956369</v>
      </c>
      <c r="AN204" s="189">
        <f t="shared" si="705"/>
        <v>0</v>
      </c>
      <c r="AP204">
        <v>0.5</v>
      </c>
      <c r="AQ204">
        <v>5</v>
      </c>
    </row>
    <row r="205" spans="1:51" x14ac:dyDescent="0.2">
      <c r="A205" s="185" t="s">
        <v>31</v>
      </c>
      <c r="B205" s="163">
        <v>47.5</v>
      </c>
      <c r="C205" s="163" t="s">
        <v>166</v>
      </c>
      <c r="D205" s="166">
        <v>4</v>
      </c>
      <c r="E205" s="188">
        <f>HLOOKUP('III Tool Overview'!$H$7,Prevalence!$B$2:$AV$268,Prevalence!AW195,FALSE)</f>
        <v>0.28640281546227675</v>
      </c>
      <c r="F205" s="187">
        <f>HLOOKUP('III Tool Overview'!$H$7,LookUpData_Pop!$B$1:$AV$269,LookUpData_Pop!BB200,FALSE)/5</f>
        <v>465.2</v>
      </c>
      <c r="G205" s="176">
        <f>'III Tool Overview'!$H$10/110</f>
        <v>0</v>
      </c>
      <c r="H205" s="254">
        <f>IF('III Tool Overview'!$H$11="Even distribution",Targeting!C203,IF('III Tool Overview'!$H$11="Targeting to Q1",Targeting!D203,IF('III Tool Overview'!$H$11="Targetting to Q1 &amp; Q2",Targeting!E203,IF('III Tool Overview'!$H$11="Proportionate to need",Targeting!F203))))</f>
        <v>0</v>
      </c>
      <c r="I205" s="182">
        <f>IF('III Tool Overview'!$H$7="Western Isles Health Board",0,IF('III Tool Overview'!$H$7="Eilean Siar Local Authority",0,new_ci(2,B205,C205,D205,$C$1,G205,1,F205,E205*F205)))</f>
        <v>1.8099826970807333</v>
      </c>
      <c r="J205" s="189">
        <f>IF('III Tool Overview'!$H$7="Western Isles Health Board",0,IF('III Tool Overview'!$H$7="Eilean Siar Local Authority",0,new_ci(2,B205,C205,D205,$C$1,G205+H205,1,F205,E205*F205)))</f>
        <v>1.8099826970807333</v>
      </c>
      <c r="K205" s="189">
        <f>IF('III Tool Overview'!$H$7="Western Isles Health Board",0,IF('III Tool Overview'!$H$7="Eilean Siar Local Authority",0,new_ci(5,B205,C205,D205,$C$1,G205,1,F205,E205*F205)))</f>
        <v>7.8673357959104964</v>
      </c>
      <c r="L205" s="189">
        <f>IF('III Tool Overview'!$H$7="Western Isles Health Board",0,IF('III Tool Overview'!$H$7="Eilean Siar Local Authority",0,new_ci(5,B205,C205,D205,$C$1,G205+H205,1,F205,E205*F205)))</f>
        <v>7.8673357959104964</v>
      </c>
      <c r="M205" s="189">
        <f>IF('III Tool Overview'!$H$7="Western Isles Health Board",0,IF('III Tool Overview'!$H$7="Eilean Siar Local Authority",0,new_ci(10,B205,C205,D205,$C$1,G205,1,F205,E205*F205)))</f>
        <v>20.387694191911756</v>
      </c>
      <c r="N205" s="189">
        <f>IF('III Tool Overview'!$H$7="Western Isles Health Board",0,IF('III Tool Overview'!$H$7="Eilean Siar Local Authority",0,IF('III Tool Overview'!$H$6="Eilean Siar Local Authority",0,new_ci(10,B205,C205,D205,$C$1,G205+H205,1,F205,E205*F205))))</f>
        <v>20.387694191911756</v>
      </c>
      <c r="O205" s="189">
        <f>IF('III Tool Overview'!$H$7="Western Isles Health Board",0,IF('III Tool Overview'!$H$7="Eilean Siar Local Authority",0,new_ci(20,B205,C205,D205,$C$1,G205,1,F205,E205*F205)))</f>
        <v>57.410445065352704</v>
      </c>
      <c r="P205" s="189">
        <f>IF('III Tool Overview'!$H$7="Western Isles Health Board",0,IF('III Tool Overview'!$H$7="Eilean Siar Local Authority",0,new_ci(20,B205,C205,D205,$C$1,G205+H205,1,F205,E205*F205)))</f>
        <v>57.410445065352704</v>
      </c>
      <c r="Q205" s="190">
        <f>IF('III Tool Overview'!$H$7="Western Isles Health Board",0,IF('III Tool Overview'!$H$7="Eilean Siar Local Authority",0,new_yll(2,B205,C205,D205,$C$1,G205,1,F205,E205*F205)))</f>
        <v>92.309117551117396</v>
      </c>
      <c r="R205" s="190">
        <f>IF('III Tool Overview'!$H$7="Western Isles Health Board",0,IF('III Tool Overview'!$H$7="Eilean Siar Local Authority",0,new_yll(2,B205,C205,D205,$C$1,G205+H205,1,F205,E205*F205)))</f>
        <v>92.309117551117396</v>
      </c>
      <c r="S205" s="190">
        <f t="shared" si="698"/>
        <v>0</v>
      </c>
      <c r="T205" s="190">
        <f>IF('III Tool Overview'!$H$7="Western Isles Health Board",0,IF('III Tool Overview'!$H$7="Eilean Siar Local Authority",0,new_yll(5,B205,C205,D205,$C$1,G205,1,F205,E205*F205)))</f>
        <v>388.90155871111045</v>
      </c>
      <c r="U205" s="190">
        <f>IF('III Tool Overview'!$H$7="Western Isles Health Board",0,IF('III Tool Overview'!$H$7="Eilean Siar Local Authority",0,new_yll(5,B205,C205,D205,$C$1,G205+H205,1,F205,E205*F205)))</f>
        <v>388.90155871111045</v>
      </c>
      <c r="V205" s="190">
        <f t="shared" si="699"/>
        <v>0</v>
      </c>
      <c r="W205" s="190">
        <f>IF('III Tool Overview'!$H$7="Western Isles Health Board",0,IF('III Tool Overview'!$H$7="Eilean Siar Local Authority",0,new_yll(10,B205,C205,D205,$C$1,G205,1,F205,E205*F205)))</f>
        <v>950.9973101910756</v>
      </c>
      <c r="X205" s="190">
        <f>IF('III Tool Overview'!$H$7="Western Isles Health Board",0,IF('III Tool Overview'!$H$7="Eilean Siar Local Authority",0,new_yll(10,B205,C205,D205,$C$1,G205+H205,1,F205,E205*F205)))</f>
        <v>950.9973101910756</v>
      </c>
      <c r="Y205" s="190">
        <f t="shared" si="700"/>
        <v>0</v>
      </c>
      <c r="Z205" s="190">
        <f>IF('III Tool Overview'!$H$7="Western Isles Health Board",0,IF('III Tool Overview'!$H$7="Eilean Siar Local Authority",0,new_yll(20,B205,C205,D205,$C$1,G205,1,F205,E205*F205)))</f>
        <v>2324.26545072714</v>
      </c>
      <c r="AA205" s="190">
        <f>IF('III Tool Overview'!$H$7="Western Isles Health Board",0,IF('III Tool Overview'!$H$7="Eilean Siar Local Authority",0,new_yll(20,B205,C205,D205,$C$1,G205+H205,1,F205,E205*F205)))</f>
        <v>2324.26545072714</v>
      </c>
      <c r="AB205" s="190">
        <f t="shared" si="701"/>
        <v>0</v>
      </c>
      <c r="AC205" s="190">
        <f>IF('III Tool Overview'!$H$7="Western Isles Health Board",0,IF('III Tool Overview'!$H$7="Eilean Siar Local Authority",0,hosp_count(2,B205,C205,D205,$C$1,G205,1,F205,E205*F205)))</f>
        <v>81.574669142584753</v>
      </c>
      <c r="AD205" s="190">
        <f>IF('III Tool Overview'!$H$7="Western Isles Health Board",0,IF('III Tool Overview'!$H$7="Eilean Siar Local Authority",0,hosp_count(2,B205,C205,D205,$C$1,G205+H205,1,F205,E205*F205)))</f>
        <v>81.574669142584753</v>
      </c>
      <c r="AE205" s="189">
        <f t="shared" si="702"/>
        <v>0</v>
      </c>
      <c r="AF205" s="190">
        <f>IF('III Tool Overview'!$H$7="Western Isles Health Board",0,IF('III Tool Overview'!$H$7="Eilean Siar Local Authority",0,hosp_count(5,B205,C205,D205,$C$1,G205,1,F205,E205*F205)))</f>
        <v>342.80221922755766</v>
      </c>
      <c r="AG205" s="190">
        <f>IF('III Tool Overview'!$H$7="Western Isles Health Board",0,IF('III Tool Overview'!$H$7="Eilean Siar Local Authority",0,hosp_count(5,B205,C205,D205,$C$1,G205+H205,1,F205,E205*F205)))</f>
        <v>342.80221922755766</v>
      </c>
      <c r="AH205" s="189">
        <f t="shared" si="703"/>
        <v>0</v>
      </c>
      <c r="AI205" s="190">
        <f>IF('III Tool Overview'!$H$7="Western Isles Health Board",0,IF('III Tool Overview'!$H$7="Eilean Siar Local Authority",0,hosp_count(10,B205,C205,D205,$C$1,G205,1,F205,E205*F205)))</f>
        <v>837.2695197637355</v>
      </c>
      <c r="AJ205" s="190">
        <f>IF('III Tool Overview'!$H$7="Western Isles Health Board",0,IF('III Tool Overview'!$H$7="Eilean Siar Local Authority",0,hosp_count(10,B205,C205,D205,$C$1,G205+H205,1,F205,E205*F205)))</f>
        <v>837.2695197637355</v>
      </c>
      <c r="AK205" s="189">
        <f t="shared" si="704"/>
        <v>0</v>
      </c>
      <c r="AL205" s="190">
        <f>IF('III Tool Overview'!$H$7="Western Isles Health Board",0,IF('III Tool Overview'!$H$7="Eilean Siar Local Authority",0,hosp_count(20,B205,C205,D205,$C$1,G205,1,F205,E205*F205)))</f>
        <v>2074.2341532539717</v>
      </c>
      <c r="AM205" s="190">
        <f>IF('III Tool Overview'!$H$7="Western Isles Health Board",0,IF('III Tool Overview'!$H$7="Eilean Siar Local Authority",0,hosp_count(20,B205,C205,D205,$C$1,G205+H205,1,F205,E205*F205)))</f>
        <v>2074.2341532539717</v>
      </c>
      <c r="AN205" s="189">
        <f t="shared" si="705"/>
        <v>0</v>
      </c>
      <c r="AP205">
        <v>0.5</v>
      </c>
      <c r="AQ205">
        <v>5</v>
      </c>
    </row>
    <row r="206" spans="1:51" x14ac:dyDescent="0.2">
      <c r="A206" s="185" t="s">
        <v>32</v>
      </c>
      <c r="B206" s="163">
        <v>52.5</v>
      </c>
      <c r="C206" s="163" t="s">
        <v>166</v>
      </c>
      <c r="D206" s="166">
        <v>4</v>
      </c>
      <c r="E206" s="188">
        <f>HLOOKUP('III Tool Overview'!$H$7,Prevalence!$B$2:$AV$268,Prevalence!AW196,FALSE)</f>
        <v>0.28640281546227675</v>
      </c>
      <c r="F206" s="187">
        <f>HLOOKUP('III Tool Overview'!$H$7,LookUpData_Pop!$B$1:$AV$269,LookUpData_Pop!BB201,FALSE)/5</f>
        <v>400.6</v>
      </c>
      <c r="G206" s="176">
        <f>'III Tool Overview'!$H$10/110</f>
        <v>0</v>
      </c>
      <c r="H206" s="254">
        <f>IF('III Tool Overview'!$H$11="Even distribution",Targeting!C204,IF('III Tool Overview'!$H$11="Targeting to Q1",Targeting!D204,IF('III Tool Overview'!$H$11="Targetting to Q1 &amp; Q2",Targeting!E204,IF('III Tool Overview'!$H$11="Proportionate to need",Targeting!F204))))</f>
        <v>0</v>
      </c>
      <c r="I206" s="182">
        <f>IF('III Tool Overview'!$H$7="Western Isles Health Board",0,IF('III Tool Overview'!$H$7="Eilean Siar Local Authority",0,new_ci(2,B206,C206,D206,$C$1,G206,1,F206,E206*F206)))</f>
        <v>2.0808036316934051</v>
      </c>
      <c r="J206" s="189">
        <f>IF('III Tool Overview'!$H$7="Western Isles Health Board",0,IF('III Tool Overview'!$H$7="Eilean Siar Local Authority",0,new_ci(2,B206,C206,D206,$C$1,G206+H206,1,F206,E206*F206)))</f>
        <v>2.0808036316934051</v>
      </c>
      <c r="K206" s="189">
        <f>IF('III Tool Overview'!$H$7="Western Isles Health Board",0,IF('III Tool Overview'!$H$7="Eilean Siar Local Authority",0,new_ci(5,B206,C206,D206,$C$1,G206,1,F206,E206*F206)))</f>
        <v>9.0243921902415742</v>
      </c>
      <c r="L206" s="189">
        <f>IF('III Tool Overview'!$H$7="Western Isles Health Board",0,IF('III Tool Overview'!$H$7="Eilean Siar Local Authority",0,new_ci(5,B206,C206,D206,$C$1,G206+H206,1,F206,E206*F206)))</f>
        <v>9.0243921902415742</v>
      </c>
      <c r="M206" s="189">
        <f>IF('III Tool Overview'!$H$7="Western Isles Health Board",0,IF('III Tool Overview'!$H$7="Eilean Siar Local Authority",0,new_ci(10,B206,C206,D206,$C$1,G206,1,F206,E206*F206)))</f>
        <v>23.277504673104531</v>
      </c>
      <c r="N206" s="189">
        <f>IF('III Tool Overview'!$H$7="Western Isles Health Board",0,IF('III Tool Overview'!$H$7="Eilean Siar Local Authority",0,IF('III Tool Overview'!$H$6="Eilean Siar Local Authority",0,new_ci(10,B206,C206,D206,$C$1,G206+H206,1,F206,E206*F206))))</f>
        <v>23.277504673104531</v>
      </c>
      <c r="O206" s="189">
        <f>IF('III Tool Overview'!$H$7="Western Isles Health Board",0,IF('III Tool Overview'!$H$7="Eilean Siar Local Authority",0,new_ci(20,B206,C206,D206,$C$1,G206,1,F206,E206*F206)))</f>
        <v>64.621393945545918</v>
      </c>
      <c r="P206" s="189">
        <f>IF('III Tool Overview'!$H$7="Western Isles Health Board",0,IF('III Tool Overview'!$H$7="Eilean Siar Local Authority",0,new_ci(20,B206,C206,D206,$C$1,G206+H206,1,F206,E206*F206)))</f>
        <v>64.621393945545918</v>
      </c>
      <c r="Q206" s="190">
        <f>IF('III Tool Overview'!$H$7="Western Isles Health Board",0,IF('III Tool Overview'!$H$7="Eilean Siar Local Authority",0,new_yll(2,B206,C206,D206,$C$1,G206,1,F206,E206*F206)))</f>
        <v>97.797770689590038</v>
      </c>
      <c r="R206" s="190">
        <f>IF('III Tool Overview'!$H$7="Western Isles Health Board",0,IF('III Tool Overview'!$H$7="Eilean Siar Local Authority",0,new_yll(2,B206,C206,D206,$C$1,G206+H206,1,F206,E206*F206)))</f>
        <v>97.797770689590038</v>
      </c>
      <c r="S206" s="190">
        <f t="shared" si="698"/>
        <v>0</v>
      </c>
      <c r="T206" s="190">
        <f>IF('III Tool Overview'!$H$7="Western Isles Health Board",0,IF('III Tool Overview'!$H$7="Eilean Siar Local Authority",0,new_yll(5,B206,C206,D206,$C$1,G206,1,F206,E206*F206)))</f>
        <v>410.01640656195087</v>
      </c>
      <c r="U206" s="190">
        <f>IF('III Tool Overview'!$H$7="Western Isles Health Board",0,IF('III Tool Overview'!$H$7="Eilean Siar Local Authority",0,new_yll(5,B206,C206,D206,$C$1,G206+H206,1,F206,E206*F206)))</f>
        <v>410.01640656195087</v>
      </c>
      <c r="V206" s="190">
        <f t="shared" si="699"/>
        <v>0</v>
      </c>
      <c r="W206" s="190">
        <f>IF('III Tool Overview'!$H$7="Western Isles Health Board",0,IF('III Tool Overview'!$H$7="Eilean Siar Local Authority",0,new_yll(10,B206,C206,D206,$C$1,G206,1,F206,E206*F206)))</f>
        <v>992.94447923458131</v>
      </c>
      <c r="X206" s="190">
        <f>IF('III Tool Overview'!$H$7="Western Isles Health Board",0,IF('III Tool Overview'!$H$7="Eilean Siar Local Authority",0,new_yll(10,B206,C206,D206,$C$1,G206+H206,1,F206,E206*F206)))</f>
        <v>992.94447923458131</v>
      </c>
      <c r="Y206" s="190">
        <f t="shared" si="700"/>
        <v>0</v>
      </c>
      <c r="Z206" s="190">
        <f>IF('III Tool Overview'!$H$7="Western Isles Health Board",0,IF('III Tool Overview'!$H$7="Eilean Siar Local Authority",0,new_yll(20,B206,C206,D206,$C$1,G206,1,F206,E206*F206)))</f>
        <v>2362.1142753751801</v>
      </c>
      <c r="AA206" s="190">
        <f>IF('III Tool Overview'!$H$7="Western Isles Health Board",0,IF('III Tool Overview'!$H$7="Eilean Siar Local Authority",0,new_yll(20,B206,C206,D206,$C$1,G206+H206,1,F206,E206*F206)))</f>
        <v>2362.1142753751801</v>
      </c>
      <c r="AB206" s="190">
        <f t="shared" si="701"/>
        <v>0</v>
      </c>
      <c r="AC206" s="190">
        <f>IF('III Tool Overview'!$H$7="Western Isles Health Board",0,IF('III Tool Overview'!$H$7="Eilean Siar Local Authority",0,hosp_count(2,B206,C206,D206,$C$1,G206,1,F206,E206*F206)))</f>
        <v>80.768181260423319</v>
      </c>
      <c r="AD206" s="190">
        <f>IF('III Tool Overview'!$H$7="Western Isles Health Board",0,IF('III Tool Overview'!$H$7="Eilean Siar Local Authority",0,hosp_count(2,B206,C206,D206,$C$1,G206+H206,1,F206,E206*F206)))</f>
        <v>80.768181260423319</v>
      </c>
      <c r="AE206" s="189">
        <f t="shared" si="702"/>
        <v>0</v>
      </c>
      <c r="AF206" s="190">
        <f>IF('III Tool Overview'!$H$7="Western Isles Health Board",0,IF('III Tool Overview'!$H$7="Eilean Siar Local Authority",0,hosp_count(5,B206,C206,D206,$C$1,G206,1,F206,E206*F206)))</f>
        <v>338.6981382765922</v>
      </c>
      <c r="AG206" s="190">
        <f>IF('III Tool Overview'!$H$7="Western Isles Health Board",0,IF('III Tool Overview'!$H$7="Eilean Siar Local Authority",0,hosp_count(5,B206,C206,D206,$C$1,G206+H206,1,F206,E206*F206)))</f>
        <v>338.6981382765922</v>
      </c>
      <c r="AH206" s="189">
        <f t="shared" si="703"/>
        <v>0</v>
      </c>
      <c r="AI206" s="190">
        <f>IF('III Tool Overview'!$H$7="Western Isles Health Board",0,IF('III Tool Overview'!$H$7="Eilean Siar Local Authority",0,hosp_count(10,B206,C206,D206,$C$1,G206,1,F206,E206*F206)))</f>
        <v>823.70021231842668</v>
      </c>
      <c r="AJ206" s="190">
        <f>IF('III Tool Overview'!$H$7="Western Isles Health Board",0,IF('III Tool Overview'!$H$7="Eilean Siar Local Authority",0,hosp_count(10,B206,C206,D206,$C$1,G206+H206,1,F206,E206*F206)))</f>
        <v>823.70021231842668</v>
      </c>
      <c r="AK206" s="189">
        <f t="shared" si="704"/>
        <v>0</v>
      </c>
      <c r="AL206" s="190">
        <f>IF('III Tool Overview'!$H$7="Western Isles Health Board",0,IF('III Tool Overview'!$H$7="Eilean Siar Local Authority",0,hosp_count(20,B206,C206,D206,$C$1,G206,1,F206,E206*F206)))</f>
        <v>2015.1904578865274</v>
      </c>
      <c r="AM206" s="190">
        <f>IF('III Tool Overview'!$H$7="Western Isles Health Board",0,IF('III Tool Overview'!$H$7="Eilean Siar Local Authority",0,hosp_count(20,B206,C206,D206,$C$1,G206+H206,1,F206,E206*F206)))</f>
        <v>2015.1904578865274</v>
      </c>
      <c r="AN206" s="189">
        <f t="shared" si="705"/>
        <v>0</v>
      </c>
      <c r="AP206">
        <v>0.5</v>
      </c>
      <c r="AQ206">
        <v>5</v>
      </c>
    </row>
    <row r="207" spans="1:51" x14ac:dyDescent="0.2">
      <c r="A207" s="185" t="s">
        <v>33</v>
      </c>
      <c r="B207" s="163">
        <v>57.5</v>
      </c>
      <c r="C207" s="163" t="s">
        <v>166</v>
      </c>
      <c r="D207" s="166">
        <v>4</v>
      </c>
      <c r="E207" s="188">
        <f>HLOOKUP('III Tool Overview'!$H$7,Prevalence!$B$2:$AV$268,Prevalence!AW197,FALSE)</f>
        <v>0.31096864512934919</v>
      </c>
      <c r="F207" s="187">
        <f>HLOOKUP('III Tool Overview'!$H$7,LookUpData_Pop!$B$1:$AV$269,LookUpData_Pop!BB202,FALSE)/5</f>
        <v>394.6</v>
      </c>
      <c r="G207" s="176">
        <f>'III Tool Overview'!$H$10/110</f>
        <v>0</v>
      </c>
      <c r="H207" s="254">
        <f>IF('III Tool Overview'!$H$11="Even distribution",Targeting!C205,IF('III Tool Overview'!$H$11="Targeting to Q1",Targeting!D205,IF('III Tool Overview'!$H$11="Targetting to Q1 &amp; Q2",Targeting!E205,IF('III Tool Overview'!$H$11="Proportionate to need",Targeting!F205))))</f>
        <v>0</v>
      </c>
      <c r="I207" s="182">
        <f>IF('III Tool Overview'!$H$7="Western Isles Health Board",0,IF('III Tool Overview'!$H$7="Eilean Siar Local Authority",0,new_ci(2,B207,C207,D207,$C$1,G207,1,F207,E207*F207)))</f>
        <v>3.1601977639962899</v>
      </c>
      <c r="J207" s="189">
        <f>IF('III Tool Overview'!$H$7="Western Isles Health Board",0,IF('III Tool Overview'!$H$7="Eilean Siar Local Authority",0,new_ci(2,B207,C207,D207,$C$1,G207+H207,1,F207,E207*F207)))</f>
        <v>3.1601977639962899</v>
      </c>
      <c r="K207" s="189">
        <f>IF('III Tool Overview'!$H$7="Western Isles Health Board",0,IF('III Tool Overview'!$H$7="Eilean Siar Local Authority",0,new_ci(5,B207,C207,D207,$C$1,G207,1,F207,E207*F207)))</f>
        <v>13.639926183768386</v>
      </c>
      <c r="L207" s="189">
        <f>IF('III Tool Overview'!$H$7="Western Isles Health Board",0,IF('III Tool Overview'!$H$7="Eilean Siar Local Authority",0,new_ci(5,B207,C207,D207,$C$1,G207+H207,1,F207,E207*F207)))</f>
        <v>13.639926183768386</v>
      </c>
      <c r="M207" s="189">
        <f>IF('III Tool Overview'!$H$7="Western Isles Health Board",0,IF('III Tool Overview'!$H$7="Eilean Siar Local Authority",0,new_ci(10,B207,C207,D207,$C$1,G207,1,F207,E207*F207)))</f>
        <v>34.831860555000517</v>
      </c>
      <c r="N207" s="189">
        <f>IF('III Tool Overview'!$H$7="Western Isles Health Board",0,IF('III Tool Overview'!$H$7="Eilean Siar Local Authority",0,IF('III Tool Overview'!$H$6="Eilean Siar Local Authority",0,new_ci(10,B207,C207,D207,$C$1,G207+H207,1,F207,E207*F207))))</f>
        <v>34.831860555000517</v>
      </c>
      <c r="O207" s="189">
        <f>IF('III Tool Overview'!$H$7="Western Isles Health Board",0,IF('III Tool Overview'!$H$7="Eilean Siar Local Authority",0,new_ci(20,B207,C207,D207,$C$1,G207,1,F207,E207*F207)))</f>
        <v>93.810966941825498</v>
      </c>
      <c r="P207" s="189">
        <f>IF('III Tool Overview'!$H$7="Western Isles Health Board",0,IF('III Tool Overview'!$H$7="Eilean Siar Local Authority",0,new_ci(20,B207,C207,D207,$C$1,G207+H207,1,F207,E207*F207)))</f>
        <v>93.810966941825498</v>
      </c>
      <c r="Q207" s="190">
        <f>IF('III Tool Overview'!$H$7="Western Isles Health Board",0,IF('III Tool Overview'!$H$7="Eilean Siar Local Authority",0,new_yll(2,B207,C207,D207,$C$1,G207,1,F207,E207*F207)))</f>
        <v>129.56810832384789</v>
      </c>
      <c r="R207" s="190">
        <f>IF('III Tool Overview'!$H$7="Western Isles Health Board",0,IF('III Tool Overview'!$H$7="Eilean Siar Local Authority",0,new_yll(2,B207,C207,D207,$C$1,G207+H207,1,F207,E207*F207)))</f>
        <v>129.56810832384789</v>
      </c>
      <c r="S207" s="190">
        <f t="shared" si="698"/>
        <v>0</v>
      </c>
      <c r="T207" s="190">
        <f>IF('III Tool Overview'!$H$7="Western Isles Health Board",0,IF('III Tool Overview'!$H$7="Eilean Siar Local Authority",0,new_yll(5,B207,C207,D207,$C$1,G207,1,F207,E207*F207)))</f>
        <v>537.93350156734289</v>
      </c>
      <c r="U207" s="190">
        <f>IF('III Tool Overview'!$H$7="Western Isles Health Board",0,IF('III Tool Overview'!$H$7="Eilean Siar Local Authority",0,new_yll(5,B207,C207,D207,$C$1,G207+H207,1,F207,E207*F207)))</f>
        <v>537.93350156734289</v>
      </c>
      <c r="V207" s="190">
        <f t="shared" si="699"/>
        <v>0</v>
      </c>
      <c r="W207" s="190">
        <f>IF('III Tool Overview'!$H$7="Western Isles Health Board",0,IF('III Tool Overview'!$H$7="Eilean Siar Local Authority",0,new_yll(10,B207,C207,D207,$C$1,G207,1,F207,E207*F207)))</f>
        <v>1277.6684582006637</v>
      </c>
      <c r="X207" s="190">
        <f>IF('III Tool Overview'!$H$7="Western Isles Health Board",0,IF('III Tool Overview'!$H$7="Eilean Siar Local Authority",0,new_yll(10,B207,C207,D207,$C$1,G207+H207,1,F207,E207*F207)))</f>
        <v>1277.6684582006637</v>
      </c>
      <c r="Y207" s="190">
        <f t="shared" si="700"/>
        <v>0</v>
      </c>
      <c r="Z207" s="190">
        <f>IF('III Tool Overview'!$H$7="Western Isles Health Board",0,IF('III Tool Overview'!$H$7="Eilean Siar Local Authority",0,new_yll(20,B207,C207,D207,$C$1,G207,1,F207,E207*F207)))</f>
        <v>2880.0547239588086</v>
      </c>
      <c r="AA207" s="190">
        <f>IF('III Tool Overview'!$H$7="Western Isles Health Board",0,IF('III Tool Overview'!$H$7="Eilean Siar Local Authority",0,new_yll(20,B207,C207,D207,$C$1,G207+H207,1,F207,E207*F207)))</f>
        <v>2880.0547239588086</v>
      </c>
      <c r="AB207" s="190">
        <f t="shared" si="701"/>
        <v>0</v>
      </c>
      <c r="AC207" s="190">
        <f>IF('III Tool Overview'!$H$7="Western Isles Health Board",0,IF('III Tool Overview'!$H$7="Eilean Siar Local Authority",0,hosp_count(2,B207,C207,D207,$C$1,G207,1,F207,E207*F207)))</f>
        <v>98.086006956292636</v>
      </c>
      <c r="AD207" s="190">
        <f>IF('III Tool Overview'!$H$7="Western Isles Health Board",0,IF('III Tool Overview'!$H$7="Eilean Siar Local Authority",0,hosp_count(2,B207,C207,D207,$C$1,G207+H207,1,F207,E207*F207)))</f>
        <v>98.086006956292636</v>
      </c>
      <c r="AE207" s="189">
        <f t="shared" si="702"/>
        <v>0</v>
      </c>
      <c r="AF207" s="190">
        <f>IF('III Tool Overview'!$H$7="Western Isles Health Board",0,IF('III Tool Overview'!$H$7="Eilean Siar Local Authority",0,hosp_count(5,B207,C207,D207,$C$1,G207,1,F207,E207*F207)))</f>
        <v>409.44994913838536</v>
      </c>
      <c r="AG207" s="190">
        <f>IF('III Tool Overview'!$H$7="Western Isles Health Board",0,IF('III Tool Overview'!$H$7="Eilean Siar Local Authority",0,hosp_count(5,B207,C207,D207,$C$1,G207+H207,1,F207,E207*F207)))</f>
        <v>409.44994913838536</v>
      </c>
      <c r="AH207" s="189">
        <f t="shared" si="703"/>
        <v>0</v>
      </c>
      <c r="AI207" s="190">
        <f>IF('III Tool Overview'!$H$7="Western Isles Health Board",0,IF('III Tool Overview'!$H$7="Eilean Siar Local Authority",0,hosp_count(10,B207,C207,D207,$C$1,G207,1,F207,E207*F207)))</f>
        <v>986.60431604441055</v>
      </c>
      <c r="AJ207" s="190">
        <f>IF('III Tool Overview'!$H$7="Western Isles Health Board",0,IF('III Tool Overview'!$H$7="Eilean Siar Local Authority",0,hosp_count(10,B207,C207,D207,$C$1,G207+H207,1,F207,E207*F207)))</f>
        <v>986.60431604441055</v>
      </c>
      <c r="AK207" s="189">
        <f t="shared" si="704"/>
        <v>0</v>
      </c>
      <c r="AL207" s="190">
        <f>IF('III Tool Overview'!$H$7="Western Isles Health Board",0,IF('III Tool Overview'!$H$7="Eilean Siar Local Authority",0,hosp_count(20,B207,C207,D207,$C$1,G207,1,F207,E207*F207)))</f>
        <v>2350.24333987412</v>
      </c>
      <c r="AM207" s="190">
        <f>IF('III Tool Overview'!$H$7="Western Isles Health Board",0,IF('III Tool Overview'!$H$7="Eilean Siar Local Authority",0,hosp_count(20,B207,C207,D207,$C$1,G207+H207,1,F207,E207*F207)))</f>
        <v>2350.24333987412</v>
      </c>
      <c r="AN207" s="189">
        <f t="shared" si="705"/>
        <v>0</v>
      </c>
      <c r="AP207">
        <v>0.5</v>
      </c>
      <c r="AQ207">
        <v>5</v>
      </c>
    </row>
    <row r="208" spans="1:51" x14ac:dyDescent="0.2">
      <c r="A208" s="185" t="s">
        <v>34</v>
      </c>
      <c r="B208" s="163">
        <v>62.5</v>
      </c>
      <c r="C208" s="163" t="s">
        <v>166</v>
      </c>
      <c r="D208" s="166">
        <v>4</v>
      </c>
      <c r="E208" s="188">
        <f>HLOOKUP('III Tool Overview'!$H$7,Prevalence!$B$2:$AV$268,Prevalence!AW198,FALSE)</f>
        <v>0.31096864512934919</v>
      </c>
      <c r="F208" s="187">
        <f>HLOOKUP('III Tool Overview'!$H$7,LookUpData_Pop!$B$1:$AV$269,LookUpData_Pop!BB203,FALSE)/5</f>
        <v>397.6</v>
      </c>
      <c r="G208" s="176">
        <f>'III Tool Overview'!$H$10/110</f>
        <v>0</v>
      </c>
      <c r="H208" s="254">
        <f>IF('III Tool Overview'!$H$11="Even distribution",Targeting!C206,IF('III Tool Overview'!$H$11="Targeting to Q1",Targeting!D206,IF('III Tool Overview'!$H$11="Targetting to Q1 &amp; Q2",Targeting!E206,IF('III Tool Overview'!$H$11="Proportionate to need",Targeting!F206))))</f>
        <v>0</v>
      </c>
      <c r="I208" s="182">
        <f>IF('III Tool Overview'!$H$7="Western Isles Health Board",0,IF('III Tool Overview'!$H$7="Eilean Siar Local Authority",0,new_ci(2,B208,C208,D208,$C$1,G208,1,F208,E208*F208)))</f>
        <v>4.247994877398618</v>
      </c>
      <c r="J208" s="189">
        <f>IF('III Tool Overview'!$H$7="Western Isles Health Board",0,IF('III Tool Overview'!$H$7="Eilean Siar Local Authority",0,new_ci(2,B208,C208,D208,$C$1,G208+H208,1,F208,E208*F208)))</f>
        <v>4.247994877398618</v>
      </c>
      <c r="K208" s="189">
        <f>IF('III Tool Overview'!$H$7="Western Isles Health Board",0,IF('III Tool Overview'!$H$7="Eilean Siar Local Authority",0,new_ci(5,B208,C208,D208,$C$1,G208,1,F208,E208*F208)))</f>
        <v>18.251429477118215</v>
      </c>
      <c r="L208" s="189">
        <f>IF('III Tool Overview'!$H$7="Western Isles Health Board",0,IF('III Tool Overview'!$H$7="Eilean Siar Local Authority",0,new_ci(5,B208,C208,D208,$C$1,G208+H208,1,F208,E208*F208)))</f>
        <v>18.251429477118215</v>
      </c>
      <c r="M208" s="189">
        <f>IF('III Tool Overview'!$H$7="Western Isles Health Board",0,IF('III Tool Overview'!$H$7="Eilean Siar Local Authority",0,new_ci(10,B208,C208,D208,$C$1,G208,1,F208,E208*F208)))</f>
        <v>46.168596339875108</v>
      </c>
      <c r="N208" s="189">
        <f>IF('III Tool Overview'!$H$7="Western Isles Health Board",0,IF('III Tool Overview'!$H$7="Eilean Siar Local Authority",0,IF('III Tool Overview'!$H$6="Eilean Siar Local Authority",0,new_ci(10,B208,C208,D208,$C$1,G208+H208,1,F208,E208*F208))))</f>
        <v>46.168596339875108</v>
      </c>
      <c r="O208" s="189">
        <f>IF('III Tool Overview'!$H$7="Western Isles Health Board",0,IF('III Tool Overview'!$H$7="Eilean Siar Local Authority",0,new_ci(20,B208,C208,D208,$C$1,G208,1,F208,E208*F208)))</f>
        <v>120.88519070175522</v>
      </c>
      <c r="P208" s="189">
        <f>IF('III Tool Overview'!$H$7="Western Isles Health Board",0,IF('III Tool Overview'!$H$7="Eilean Siar Local Authority",0,new_ci(20,B208,C208,D208,$C$1,G208+H208,1,F208,E208*F208)))</f>
        <v>120.88519070175522</v>
      </c>
      <c r="Q208" s="190">
        <f>IF('III Tool Overview'!$H$7="Western Isles Health Board",0,IF('III Tool Overview'!$H$7="Eilean Siar Local Authority",0,new_yll(2,B208,C208,D208,$C$1,G208,1,F208,E208*F208)))</f>
        <v>157.17581046374886</v>
      </c>
      <c r="R208" s="190">
        <f>IF('III Tool Overview'!$H$7="Western Isles Health Board",0,IF('III Tool Overview'!$H$7="Eilean Siar Local Authority",0,new_yll(2,B208,C208,D208,$C$1,G208+H208,1,F208,E208*F208)))</f>
        <v>157.17581046374886</v>
      </c>
      <c r="S208" s="190">
        <f t="shared" si="698"/>
        <v>0</v>
      </c>
      <c r="T208" s="190">
        <f>IF('III Tool Overview'!$H$7="Western Isles Health Board",0,IF('III Tool Overview'!$H$7="Eilean Siar Local Authority",0,new_yll(5,B208,C208,D208,$C$1,G208,1,F208,E208*F208)))</f>
        <v>646.86498389437634</v>
      </c>
      <c r="U208" s="190">
        <f>IF('III Tool Overview'!$H$7="Western Isles Health Board",0,IF('III Tool Overview'!$H$7="Eilean Siar Local Authority",0,new_yll(5,B208,C208,D208,$C$1,G208+H208,1,F208,E208*F208)))</f>
        <v>646.86498389437634</v>
      </c>
      <c r="V208" s="190">
        <f t="shared" si="699"/>
        <v>0</v>
      </c>
      <c r="W208" s="190">
        <f>IF('III Tool Overview'!$H$7="Western Isles Health Board",0,IF('III Tool Overview'!$H$7="Eilean Siar Local Authority",0,new_yll(10,B208,C208,D208,$C$1,G208,1,F208,E208*F208)))</f>
        <v>1509.9015405491634</v>
      </c>
      <c r="X208" s="190">
        <f>IF('III Tool Overview'!$H$7="Western Isles Health Board",0,IF('III Tool Overview'!$H$7="Eilean Siar Local Authority",0,new_yll(10,B208,C208,D208,$C$1,G208+H208,1,F208,E208*F208)))</f>
        <v>1509.9015405491634</v>
      </c>
      <c r="Y208" s="190">
        <f t="shared" si="700"/>
        <v>0</v>
      </c>
      <c r="Z208" s="190">
        <f>IF('III Tool Overview'!$H$7="Western Isles Health Board",0,IF('III Tool Overview'!$H$7="Eilean Siar Local Authority",0,new_yll(20,B208,C208,D208,$C$1,G208,1,F208,E208*F208)))</f>
        <v>3244.6917003489611</v>
      </c>
      <c r="AA208" s="190">
        <f>IF('III Tool Overview'!$H$7="Western Isles Health Board",0,IF('III Tool Overview'!$H$7="Eilean Siar Local Authority",0,new_yll(20,B208,C208,D208,$C$1,G208+H208,1,F208,E208*F208)))</f>
        <v>3244.6917003489611</v>
      </c>
      <c r="AB208" s="190">
        <f t="shared" si="701"/>
        <v>0</v>
      </c>
      <c r="AC208" s="190">
        <f>IF('III Tool Overview'!$H$7="Western Isles Health Board",0,IF('III Tool Overview'!$H$7="Eilean Siar Local Authority",0,hosp_count(2,B208,C208,D208,$C$1,G208,1,F208,E208*F208)))</f>
        <v>113.63447069541817</v>
      </c>
      <c r="AD208" s="190">
        <f>IF('III Tool Overview'!$H$7="Western Isles Health Board",0,IF('III Tool Overview'!$H$7="Eilean Siar Local Authority",0,hosp_count(2,B208,C208,D208,$C$1,G208+H208,1,F208,E208*F208)))</f>
        <v>113.63447069541817</v>
      </c>
      <c r="AE208" s="189">
        <f t="shared" si="702"/>
        <v>0</v>
      </c>
      <c r="AF208" s="190">
        <f>IF('III Tool Overview'!$H$7="Western Isles Health Board",0,IF('III Tool Overview'!$H$7="Eilean Siar Local Authority",0,hosp_count(5,B208,C208,D208,$C$1,G208,1,F208,E208*F208)))</f>
        <v>472.3053983364988</v>
      </c>
      <c r="AG208" s="190">
        <f>IF('III Tool Overview'!$H$7="Western Isles Health Board",0,IF('III Tool Overview'!$H$7="Eilean Siar Local Authority",0,hosp_count(5,B208,C208,D208,$C$1,G208+H208,1,F208,E208*F208)))</f>
        <v>472.3053983364988</v>
      </c>
      <c r="AH208" s="189">
        <f t="shared" si="703"/>
        <v>0</v>
      </c>
      <c r="AI208" s="190">
        <f>IF('III Tool Overview'!$H$7="Western Isles Health Board",0,IF('III Tool Overview'!$H$7="Eilean Siar Local Authority",0,hosp_count(10,B208,C208,D208,$C$1,G208,1,F208,E208*F208)))</f>
        <v>1128.157235542699</v>
      </c>
      <c r="AJ208" s="190">
        <f>IF('III Tool Overview'!$H$7="Western Isles Health Board",0,IF('III Tool Overview'!$H$7="Eilean Siar Local Authority",0,hosp_count(10,B208,C208,D208,$C$1,G208+H208,1,F208,E208*F208)))</f>
        <v>1128.157235542699</v>
      </c>
      <c r="AK208" s="189">
        <f t="shared" si="704"/>
        <v>0</v>
      </c>
      <c r="AL208" s="190">
        <f>IF('III Tool Overview'!$H$7="Western Isles Health Board",0,IF('III Tool Overview'!$H$7="Eilean Siar Local Authority",0,hosp_count(20,B208,C208,D208,$C$1,G208,1,F208,E208*F208)))</f>
        <v>2621.6327171244679</v>
      </c>
      <c r="AM208" s="190">
        <f>IF('III Tool Overview'!$H$7="Western Isles Health Board",0,IF('III Tool Overview'!$H$7="Eilean Siar Local Authority",0,hosp_count(20,B208,C208,D208,$C$1,G208+H208,1,F208,E208*F208)))</f>
        <v>2621.6327171244679</v>
      </c>
      <c r="AN208" s="189">
        <f t="shared" si="705"/>
        <v>0</v>
      </c>
      <c r="AP208">
        <v>0.5</v>
      </c>
      <c r="AQ208">
        <v>5</v>
      </c>
    </row>
    <row r="209" spans="1:51" x14ac:dyDescent="0.2">
      <c r="A209" s="185" t="s">
        <v>35</v>
      </c>
      <c r="B209" s="163">
        <v>67.5</v>
      </c>
      <c r="C209" s="163" t="s">
        <v>166</v>
      </c>
      <c r="D209" s="166">
        <v>4</v>
      </c>
      <c r="E209" s="188">
        <f>HLOOKUP('III Tool Overview'!$H$7,Prevalence!$B$2:$AV$268,Prevalence!AW199,FALSE)</f>
        <v>0.26137651941022888</v>
      </c>
      <c r="F209" s="187">
        <f>HLOOKUP('III Tool Overview'!$H$7,LookUpData_Pop!$B$1:$AV$269,LookUpData_Pop!BB204,FALSE)/5</f>
        <v>326.60000000000002</v>
      </c>
      <c r="G209" s="176">
        <f>'III Tool Overview'!$H$10/110</f>
        <v>0</v>
      </c>
      <c r="H209" s="254">
        <f>IF('III Tool Overview'!$H$11="Even distribution",Targeting!C207,IF('III Tool Overview'!$H$11="Targeting to Q1",Targeting!D207,IF('III Tool Overview'!$H$11="Targetting to Q1 &amp; Q2",Targeting!E207,IF('III Tool Overview'!$H$11="Proportionate to need",Targeting!F207))))</f>
        <v>0</v>
      </c>
      <c r="I209" s="182">
        <f>IF('III Tool Overview'!$H$7="Western Isles Health Board",0,IF('III Tool Overview'!$H$7="Eilean Siar Local Authority",0,new_ci(2,B209,C209,D209,$C$1,G209,1,F209,E209*F209)))</f>
        <v>5.3719953880021629</v>
      </c>
      <c r="J209" s="189">
        <f>IF('III Tool Overview'!$H$7="Western Isles Health Board",0,IF('III Tool Overview'!$H$7="Eilean Siar Local Authority",0,new_ci(2,B209,C209,D209,$C$1,G209+H209,1,F209,E209*F209)))</f>
        <v>5.3719953880021629</v>
      </c>
      <c r="K209" s="189">
        <f>IF('III Tool Overview'!$H$7="Western Isles Health Board",0,IF('III Tool Overview'!$H$7="Eilean Siar Local Authority",0,new_ci(5,B209,C209,D209,$C$1,G209,1,F209,E209*F209)))</f>
        <v>22.855061429649766</v>
      </c>
      <c r="L209" s="189">
        <f>IF('III Tool Overview'!$H$7="Western Isles Health Board",0,IF('III Tool Overview'!$H$7="Eilean Siar Local Authority",0,new_ci(5,B209,C209,D209,$C$1,G209+H209,1,F209,E209*F209)))</f>
        <v>22.855061429649766</v>
      </c>
      <c r="M209" s="189">
        <f>IF('III Tool Overview'!$H$7="Western Isles Health Board",0,IF('III Tool Overview'!$H$7="Eilean Siar Local Authority",0,new_ci(10,B209,C209,D209,$C$1,G209,1,F209,E209*F209)))</f>
        <v>56.657721556167928</v>
      </c>
      <c r="N209" s="189">
        <f>IF('III Tool Overview'!$H$7="Western Isles Health Board",0,IF('III Tool Overview'!$H$7="Eilean Siar Local Authority",0,IF('III Tool Overview'!$H$6="Eilean Siar Local Authority",0,new_ci(10,B209,C209,D209,$C$1,G209+H209,1,F209,E209*F209))))</f>
        <v>56.657721556167928</v>
      </c>
      <c r="O209" s="189">
        <f>IF('III Tool Overview'!$H$7="Western Isles Health Board",0,IF('III Tool Overview'!$H$7="Eilean Siar Local Authority",0,new_ci(20,B209,C209,D209,$C$1,G209,1,F209,E209*F209)))</f>
        <v>139.8905191067397</v>
      </c>
      <c r="P209" s="189">
        <f>IF('III Tool Overview'!$H$7="Western Isles Health Board",0,IF('III Tool Overview'!$H$7="Eilean Siar Local Authority",0,new_ci(20,B209,C209,D209,$C$1,G209+H209,1,F209,E209*F209)))</f>
        <v>139.8905191067397</v>
      </c>
      <c r="Q209" s="190">
        <f>IF('III Tool Overview'!$H$7="Western Isles Health Board",0,IF('III Tool Overview'!$H$7="Eilean Siar Local Authority",0,new_yll(2,B209,C209,D209,$C$1,G209,1,F209,E209*F209)))</f>
        <v>166.53185702806704</v>
      </c>
      <c r="R209" s="190">
        <f>IF('III Tool Overview'!$H$7="Western Isles Health Board",0,IF('III Tool Overview'!$H$7="Eilean Siar Local Authority",0,new_yll(2,B209,C209,D209,$C$1,G209+H209,1,F209,E209*F209)))</f>
        <v>166.53185702806704</v>
      </c>
      <c r="S209" s="190">
        <f t="shared" si="698"/>
        <v>0</v>
      </c>
      <c r="T209" s="190">
        <f>IF('III Tool Overview'!$H$7="Western Isles Health Board",0,IF('III Tool Overview'!$H$7="Eilean Siar Local Authority",0,new_yll(5,B209,C209,D209,$C$1,G209,1,F209,E209*F209)))</f>
        <v>673.0798084702576</v>
      </c>
      <c r="U209" s="190">
        <f>IF('III Tool Overview'!$H$7="Western Isles Health Board",0,IF('III Tool Overview'!$H$7="Eilean Siar Local Authority",0,new_yll(5,B209,C209,D209,$C$1,G209+H209,1,F209,E209*F209)))</f>
        <v>673.0798084702576</v>
      </c>
      <c r="V209" s="190">
        <f t="shared" si="699"/>
        <v>0</v>
      </c>
      <c r="W209" s="190">
        <f>IF('III Tool Overview'!$H$7="Western Isles Health Board",0,IF('III Tool Overview'!$H$7="Eilean Siar Local Authority",0,new_yll(10,B209,C209,D209,$C$1,G209,1,F209,E209*F209)))</f>
        <v>1515.8107211505312</v>
      </c>
      <c r="X209" s="190">
        <f>IF('III Tool Overview'!$H$7="Western Isles Health Board",0,IF('III Tool Overview'!$H$7="Eilean Siar Local Authority",0,new_yll(10,B209,C209,D209,$C$1,G209+H209,1,F209,E209*F209)))</f>
        <v>1515.8107211505312</v>
      </c>
      <c r="Y209" s="190">
        <f t="shared" si="700"/>
        <v>0</v>
      </c>
      <c r="Z209" s="190">
        <f>IF('III Tool Overview'!$H$7="Western Isles Health Board",0,IF('III Tool Overview'!$H$7="Eilean Siar Local Authority",0,new_yll(20,B209,C209,D209,$C$1,G209,1,F209,E209*F209)))</f>
        <v>2957.8194614420918</v>
      </c>
      <c r="AA209" s="190">
        <f>IF('III Tool Overview'!$H$7="Western Isles Health Board",0,IF('III Tool Overview'!$H$7="Eilean Siar Local Authority",0,new_yll(20,B209,C209,D209,$C$1,G209+H209,1,F209,E209*F209)))</f>
        <v>2957.8194614420918</v>
      </c>
      <c r="AB209" s="190">
        <f t="shared" si="701"/>
        <v>0</v>
      </c>
      <c r="AC209" s="190">
        <f>IF('III Tool Overview'!$H$7="Western Isles Health Board",0,IF('III Tool Overview'!$H$7="Eilean Siar Local Authority",0,hosp_count(2,B209,C209,D209,$C$1,G209,1,F209,E209*F209)))</f>
        <v>115.08017495559093</v>
      </c>
      <c r="AD209" s="190">
        <f>IF('III Tool Overview'!$H$7="Western Isles Health Board",0,IF('III Tool Overview'!$H$7="Eilean Siar Local Authority",0,hosp_count(2,B209,C209,D209,$C$1,G209+H209,1,F209,E209*F209)))</f>
        <v>115.08017495559093</v>
      </c>
      <c r="AE209" s="189">
        <f t="shared" si="702"/>
        <v>0</v>
      </c>
      <c r="AF209" s="190">
        <f>IF('III Tool Overview'!$H$7="Western Isles Health Board",0,IF('III Tool Overview'!$H$7="Eilean Siar Local Authority",0,hosp_count(5,B209,C209,D209,$C$1,G209,1,F209,E209*F209)))</f>
        <v>473.87527603779279</v>
      </c>
      <c r="AG209" s="190">
        <f>IF('III Tool Overview'!$H$7="Western Isles Health Board",0,IF('III Tool Overview'!$H$7="Eilean Siar Local Authority",0,hosp_count(5,B209,C209,D209,$C$1,G209+H209,1,F209,E209*F209)))</f>
        <v>473.87527603779279</v>
      </c>
      <c r="AH209" s="189">
        <f t="shared" si="703"/>
        <v>0</v>
      </c>
      <c r="AI209" s="190">
        <f>IF('III Tool Overview'!$H$7="Western Isles Health Board",0,IF('III Tool Overview'!$H$7="Eilean Siar Local Authority",0,hosp_count(10,B209,C209,D209,$C$1,G209,1,F209,E209*F209)))</f>
        <v>1110.9812168285885</v>
      </c>
      <c r="AJ209" s="190">
        <f>IF('III Tool Overview'!$H$7="Western Isles Health Board",0,IF('III Tool Overview'!$H$7="Eilean Siar Local Authority",0,hosp_count(10,B209,C209,D209,$C$1,G209+H209,1,F209,E209*F209)))</f>
        <v>1110.9812168285885</v>
      </c>
      <c r="AK209" s="189">
        <f t="shared" si="704"/>
        <v>0</v>
      </c>
      <c r="AL209" s="190">
        <f>IF('III Tool Overview'!$H$7="Western Isles Health Board",0,IF('III Tool Overview'!$H$7="Eilean Siar Local Authority",0,hosp_count(20,B209,C209,D209,$C$1,G209,1,F209,E209*F209)))</f>
        <v>2451.8851646402863</v>
      </c>
      <c r="AM209" s="190">
        <f>IF('III Tool Overview'!$H$7="Western Isles Health Board",0,IF('III Tool Overview'!$H$7="Eilean Siar Local Authority",0,hosp_count(20,B209,C209,D209,$C$1,G209+H209,1,F209,E209*F209)))</f>
        <v>2451.8851646402863</v>
      </c>
      <c r="AN209" s="189">
        <f t="shared" si="705"/>
        <v>0</v>
      </c>
      <c r="AP209">
        <v>0.5</v>
      </c>
      <c r="AQ209">
        <v>5</v>
      </c>
    </row>
    <row r="210" spans="1:51" x14ac:dyDescent="0.2">
      <c r="A210" s="185" t="s">
        <v>36</v>
      </c>
      <c r="B210" s="163">
        <v>72.5</v>
      </c>
      <c r="C210" s="163" t="s">
        <v>166</v>
      </c>
      <c r="D210" s="166">
        <v>4</v>
      </c>
      <c r="E210" s="188">
        <f>HLOOKUP('III Tool Overview'!$H$7,Prevalence!$B$2:$AV$268,Prevalence!AW200,FALSE)</f>
        <v>0.26137651941022888</v>
      </c>
      <c r="F210" s="187">
        <f>HLOOKUP('III Tool Overview'!$H$7,LookUpData_Pop!$B$1:$AV$269,LookUpData_Pop!BB205,FALSE)/5</f>
        <v>246.8</v>
      </c>
      <c r="G210" s="176">
        <f>'III Tool Overview'!$H$10/110</f>
        <v>0</v>
      </c>
      <c r="H210" s="254">
        <f>IF('III Tool Overview'!$H$11="Even distribution",Targeting!C208,IF('III Tool Overview'!$H$11="Targeting to Q1",Targeting!D208,IF('III Tool Overview'!$H$11="Targetting to Q1 &amp; Q2",Targeting!E208,IF('III Tool Overview'!$H$11="Proportionate to need",Targeting!F208))))</f>
        <v>0</v>
      </c>
      <c r="I210" s="182">
        <f>IF('III Tool Overview'!$H$7="Western Isles Health Board",0,IF('III Tool Overview'!$H$7="Eilean Siar Local Authority",0,new_ci(2,B210,C210,D210,$C$1,G210,1,F210,E210*F210)))</f>
        <v>5.4077743923126853</v>
      </c>
      <c r="J210" s="189">
        <f>IF('III Tool Overview'!$H$7="Western Isles Health Board",0,IF('III Tool Overview'!$H$7="Eilean Siar Local Authority",0,new_ci(2,B210,C210,D210,$C$1,G210+H210,1,F210,E210*F210)))</f>
        <v>5.4077743923126853</v>
      </c>
      <c r="K210" s="189">
        <f>IF('III Tool Overview'!$H$7="Western Isles Health Board",0,IF('III Tool Overview'!$H$7="Eilean Siar Local Authority",0,new_ci(5,B210,C210,D210,$C$1,G210,1,F210,E210*F210)))</f>
        <v>22.793591925695722</v>
      </c>
      <c r="L210" s="189">
        <f>IF('III Tool Overview'!$H$7="Western Isles Health Board",0,IF('III Tool Overview'!$H$7="Eilean Siar Local Authority",0,new_ci(5,B210,C210,D210,$C$1,G210+H210,1,F210,E210*F210)))</f>
        <v>22.793591925695722</v>
      </c>
      <c r="M210" s="189">
        <f>IF('III Tool Overview'!$H$7="Western Isles Health Board",0,IF('III Tool Overview'!$H$7="Eilean Siar Local Authority",0,new_ci(10,B210,C210,D210,$C$1,G210,1,F210,E210*F210)))</f>
        <v>55.443172506805915</v>
      </c>
      <c r="N210" s="189">
        <f>IF('III Tool Overview'!$H$7="Western Isles Health Board",0,IF('III Tool Overview'!$H$7="Eilean Siar Local Authority",0,IF('III Tool Overview'!$H$6="Eilean Siar Local Authority",0,new_ci(10,B210,C210,D210,$C$1,G210+H210,1,F210,E210*F210))))</f>
        <v>55.443172506805915</v>
      </c>
      <c r="O210" s="189">
        <f>IF('III Tool Overview'!$H$7="Western Isles Health Board",0,IF('III Tool Overview'!$H$7="Eilean Siar Local Authority",0,new_ci(20,B210,C210,D210,$C$1,G210,1,F210,E210*F210)))</f>
        <v>129.78537306419881</v>
      </c>
      <c r="P210" s="189">
        <f>IF('III Tool Overview'!$H$7="Western Isles Health Board",0,IF('III Tool Overview'!$H$7="Eilean Siar Local Authority",0,new_ci(20,B210,C210,D210,$C$1,G210+H210,1,F210,E210*F210)))</f>
        <v>129.78537306419881</v>
      </c>
      <c r="Q210" s="190">
        <f>IF('III Tool Overview'!$H$7="Western Isles Health Board",0,IF('III Tool Overview'!$H$7="Eilean Siar Local Authority",0,new_yll(2,B210,C210,D210,$C$1,G210,1,F210,E210*F210)))</f>
        <v>146.00990859244251</v>
      </c>
      <c r="R210" s="190">
        <f>IF('III Tool Overview'!$H$7="Western Isles Health Board",0,IF('III Tool Overview'!$H$7="Eilean Siar Local Authority",0,new_yll(2,B210,C210,D210,$C$1,G210+H210,1,F210,E210*F210)))</f>
        <v>146.00990859244251</v>
      </c>
      <c r="S210" s="190">
        <f t="shared" si="698"/>
        <v>0</v>
      </c>
      <c r="T210" s="190">
        <f>IF('III Tool Overview'!$H$7="Western Isles Health Board",0,IF('III Tool Overview'!$H$7="Eilean Siar Local Authority",0,new_yll(5,B210,C210,D210,$C$1,G210,1,F210,E210*F210)))</f>
        <v>580.27023339328389</v>
      </c>
      <c r="U210" s="190">
        <f>IF('III Tool Overview'!$H$7="Western Isles Health Board",0,IF('III Tool Overview'!$H$7="Eilean Siar Local Authority",0,new_yll(5,B210,C210,D210,$C$1,G210+H210,1,F210,E210*F210)))</f>
        <v>580.27023339328389</v>
      </c>
      <c r="V210" s="190">
        <f t="shared" si="699"/>
        <v>0</v>
      </c>
      <c r="W210" s="190">
        <f>IF('III Tool Overview'!$H$7="Western Isles Health Board",0,IF('III Tool Overview'!$H$7="Eilean Siar Local Authority",0,new_yll(10,B210,C210,D210,$C$1,G210,1,F210,E210*F210)))</f>
        <v>1264.176224673331</v>
      </c>
      <c r="X210" s="190">
        <f>IF('III Tool Overview'!$H$7="Western Isles Health Board",0,IF('III Tool Overview'!$H$7="Eilean Siar Local Authority",0,new_yll(10,B210,C210,D210,$C$1,G210+H210,1,F210,E210*F210)))</f>
        <v>1264.176224673331</v>
      </c>
      <c r="Y210" s="190">
        <f t="shared" si="700"/>
        <v>0</v>
      </c>
      <c r="Z210" s="190">
        <f>IF('III Tool Overview'!$H$7="Western Isles Health Board",0,IF('III Tool Overview'!$H$7="Eilean Siar Local Authority",0,new_yll(20,B210,C210,D210,$C$1,G210,1,F210,E210*F210)))</f>
        <v>2262.3257956467028</v>
      </c>
      <c r="AA210" s="190">
        <f>IF('III Tool Overview'!$H$7="Western Isles Health Board",0,IF('III Tool Overview'!$H$7="Eilean Siar Local Authority",0,new_yll(20,B210,C210,D210,$C$1,G210+H210,1,F210,E210*F210)))</f>
        <v>2262.3257956467028</v>
      </c>
      <c r="AB210" s="190">
        <f t="shared" si="701"/>
        <v>0</v>
      </c>
      <c r="AC210" s="190">
        <f>IF('III Tool Overview'!$H$7="Western Isles Health Board",0,IF('III Tool Overview'!$H$7="Eilean Siar Local Authority",0,hosp_count(2,B210,C210,D210,$C$1,G210,1,F210,E210*F210)))</f>
        <v>99.986929552337813</v>
      </c>
      <c r="AD210" s="190">
        <f>IF('III Tool Overview'!$H$7="Western Isles Health Board",0,IF('III Tool Overview'!$H$7="Eilean Siar Local Authority",0,hosp_count(2,B210,C210,D210,$C$1,G210+H210,1,F210,E210*F210)))</f>
        <v>99.986929552337813</v>
      </c>
      <c r="AE210" s="189">
        <f t="shared" si="702"/>
        <v>0</v>
      </c>
      <c r="AF210" s="190">
        <f>IF('III Tool Overview'!$H$7="Western Isles Health Board",0,IF('III Tool Overview'!$H$7="Eilean Siar Local Authority",0,hosp_count(5,B210,C210,D210,$C$1,G210,1,F210,E210*F210)))</f>
        <v>408.09703961651019</v>
      </c>
      <c r="AG210" s="190">
        <f>IF('III Tool Overview'!$H$7="Western Isles Health Board",0,IF('III Tool Overview'!$H$7="Eilean Siar Local Authority",0,hosp_count(5,B210,C210,D210,$C$1,G210+H210,1,F210,E210*F210)))</f>
        <v>408.09703961651019</v>
      </c>
      <c r="AH210" s="189">
        <f t="shared" si="703"/>
        <v>0</v>
      </c>
      <c r="AI210" s="190">
        <f>IF('III Tool Overview'!$H$7="Western Isles Health Board",0,IF('III Tool Overview'!$H$7="Eilean Siar Local Authority",0,hosp_count(10,B210,C210,D210,$C$1,G210,1,F210,E210*F210)))</f>
        <v>940.15822598550835</v>
      </c>
      <c r="AJ210" s="190">
        <f>IF('III Tool Overview'!$H$7="Western Isles Health Board",0,IF('III Tool Overview'!$H$7="Eilean Siar Local Authority",0,hosp_count(10,B210,C210,D210,$C$1,G210+H210,1,F210,E210*F210)))</f>
        <v>940.15822598550835</v>
      </c>
      <c r="AK210" s="189">
        <f t="shared" si="704"/>
        <v>0</v>
      </c>
      <c r="AL210" s="190">
        <f>IF('III Tool Overview'!$H$7="Western Isles Health Board",0,IF('III Tool Overview'!$H$7="Eilean Siar Local Authority",0,hosp_count(20,B210,C210,D210,$C$1,G210,1,F210,E210*F210)))</f>
        <v>1980.2022829350951</v>
      </c>
      <c r="AM210" s="190">
        <f>IF('III Tool Overview'!$H$7="Western Isles Health Board",0,IF('III Tool Overview'!$H$7="Eilean Siar Local Authority",0,hosp_count(20,B210,C210,D210,$C$1,G210+H210,1,F210,E210*F210)))</f>
        <v>1980.2022829350951</v>
      </c>
      <c r="AN210" s="189">
        <f t="shared" si="705"/>
        <v>0</v>
      </c>
      <c r="AP210">
        <v>0.5</v>
      </c>
      <c r="AQ210">
        <v>5</v>
      </c>
    </row>
    <row r="211" spans="1:51" x14ac:dyDescent="0.2">
      <c r="A211" s="185" t="s">
        <v>37</v>
      </c>
      <c r="B211" s="163">
        <v>77.5</v>
      </c>
      <c r="C211" s="163" t="s">
        <v>166</v>
      </c>
      <c r="D211" s="166">
        <v>4</v>
      </c>
      <c r="E211" s="188">
        <f>HLOOKUP('III Tool Overview'!$H$7,Prevalence!$B$2:$AV$268,Prevalence!AW201,FALSE)</f>
        <v>0.20457908222237089</v>
      </c>
      <c r="F211" s="187">
        <f>HLOOKUP('III Tool Overview'!$H$7,LookUpData_Pop!$B$1:$AV$269,LookUpData_Pop!BB206,FALSE)/5</f>
        <v>183.2</v>
      </c>
      <c r="G211" s="176">
        <f>'III Tool Overview'!$H$10/110</f>
        <v>0</v>
      </c>
      <c r="H211" s="254">
        <f>IF('III Tool Overview'!$H$11="Even distribution",Targeting!C209,IF('III Tool Overview'!$H$11="Targeting to Q1",Targeting!D209,IF('III Tool Overview'!$H$11="Targetting to Q1 &amp; Q2",Targeting!E209,IF('III Tool Overview'!$H$11="Proportionate to need",Targeting!F209))))</f>
        <v>0</v>
      </c>
      <c r="I211" s="182">
        <f>IF('III Tool Overview'!$H$7="Western Isles Health Board",0,IF('III Tool Overview'!$H$7="Eilean Siar Local Authority",0,new_ci(2,B211,C211,D211,$C$1,G211,1,F211,E211*F211)))</f>
        <v>6.1607957125555366</v>
      </c>
      <c r="J211" s="189">
        <f>IF('III Tool Overview'!$H$7="Western Isles Health Board",0,IF('III Tool Overview'!$H$7="Eilean Siar Local Authority",0,new_ci(2,B211,C211,D211,$C$1,G211+H211,1,F211,E211*F211)))</f>
        <v>6.1607957125555366</v>
      </c>
      <c r="K211" s="189">
        <f>IF('III Tool Overview'!$H$7="Western Isles Health Board",0,IF('III Tool Overview'!$H$7="Eilean Siar Local Authority",0,new_ci(5,B211,C211,D211,$C$1,G211,1,F211,E211*F211)))</f>
        <v>25.455039376766194</v>
      </c>
      <c r="L211" s="189">
        <f>IF('III Tool Overview'!$H$7="Western Isles Health Board",0,IF('III Tool Overview'!$H$7="Eilean Siar Local Authority",0,new_ci(5,B211,C211,D211,$C$1,G211+H211,1,F211,E211*F211)))</f>
        <v>25.455039376766194</v>
      </c>
      <c r="M211" s="189">
        <f>IF('III Tool Overview'!$H$7="Western Isles Health Board",0,IF('III Tool Overview'!$H$7="Eilean Siar Local Authority",0,new_ci(10,B211,C211,D211,$C$1,G211,1,F211,E211*F211)))</f>
        <v>59.49765037403666</v>
      </c>
      <c r="N211" s="189">
        <f>IF('III Tool Overview'!$H$7="Western Isles Health Board",0,IF('III Tool Overview'!$H$7="Eilean Siar Local Authority",0,IF('III Tool Overview'!$H$6="Eilean Siar Local Authority",0,new_ci(10,B211,C211,D211,$C$1,G211+H211,1,F211,E211*F211))))</f>
        <v>59.49765037403666</v>
      </c>
      <c r="O211" s="189">
        <f>IF('III Tool Overview'!$H$7="Western Isles Health Board",0,IF('III Tool Overview'!$H$7="Eilean Siar Local Authority",0,new_ci(20,B211,C211,D211,$C$1,G211,1,F211,E211*F211)))</f>
        <v>125.25047168338978</v>
      </c>
      <c r="P211" s="189">
        <f>IF('III Tool Overview'!$H$7="Western Isles Health Board",0,IF('III Tool Overview'!$H$7="Eilean Siar Local Authority",0,new_ci(20,B211,C211,D211,$C$1,G211+H211,1,F211,E211*F211)))</f>
        <v>125.25047168338978</v>
      </c>
      <c r="Q211" s="190">
        <f>IF('III Tool Overview'!$H$7="Western Isles Health Board",0,IF('III Tool Overview'!$H$7="Eilean Siar Local Authority",0,new_yll(2,B211,C211,D211,$C$1,G211,1,F211,E211*F211)))</f>
        <v>129.37670996366626</v>
      </c>
      <c r="R211" s="190">
        <f>IF('III Tool Overview'!$H$7="Western Isles Health Board",0,IF('III Tool Overview'!$H$7="Eilean Siar Local Authority",0,new_yll(2,B211,C211,D211,$C$1,G211+H211,1,F211,E211*F211)))</f>
        <v>129.37670996366626</v>
      </c>
      <c r="S211" s="190">
        <f t="shared" si="698"/>
        <v>0</v>
      </c>
      <c r="T211" s="190">
        <f>IF('III Tool Overview'!$H$7="Western Isles Health Board",0,IF('III Tool Overview'!$H$7="Eilean Siar Local Authority",0,new_yll(5,B211,C211,D211,$C$1,G211,1,F211,E211*F211)))</f>
        <v>495.71510336958988</v>
      </c>
      <c r="U211" s="190">
        <f>IF('III Tool Overview'!$H$7="Western Isles Health Board",0,IF('III Tool Overview'!$H$7="Eilean Siar Local Authority",0,new_yll(5,B211,C211,D211,$C$1,G211+H211,1,F211,E211*F211)))</f>
        <v>495.71510336958988</v>
      </c>
      <c r="V211" s="190">
        <f t="shared" si="699"/>
        <v>0</v>
      </c>
      <c r="W211" s="190">
        <f>IF('III Tool Overview'!$H$7="Western Isles Health Board",0,IF('III Tool Overview'!$H$7="Eilean Siar Local Authority",0,new_yll(10,B211,C211,D211,$C$1,G211,1,F211,E211*F211)))</f>
        <v>1005.7134694654163</v>
      </c>
      <c r="X211" s="190">
        <f>IF('III Tool Overview'!$H$7="Western Isles Health Board",0,IF('III Tool Overview'!$H$7="Eilean Siar Local Authority",0,new_yll(10,B211,C211,D211,$C$1,G211+H211,1,F211,E211*F211)))</f>
        <v>1005.7134694654163</v>
      </c>
      <c r="Y211" s="190">
        <f t="shared" si="700"/>
        <v>0</v>
      </c>
      <c r="Z211" s="190">
        <f>IF('III Tool Overview'!$H$7="Western Isles Health Board",0,IF('III Tool Overview'!$H$7="Eilean Siar Local Authority",0,new_yll(20,B211,C211,D211,$C$1,G211,1,F211,E211*F211)))</f>
        <v>1508.2763179139226</v>
      </c>
      <c r="AA211" s="190">
        <f>IF('III Tool Overview'!$H$7="Western Isles Health Board",0,IF('III Tool Overview'!$H$7="Eilean Siar Local Authority",0,new_yll(20,B211,C211,D211,$C$1,G211+H211,1,F211,E211*F211)))</f>
        <v>1508.2763179139226</v>
      </c>
      <c r="AB211" s="190">
        <f t="shared" si="701"/>
        <v>0</v>
      </c>
      <c r="AC211" s="190">
        <f>IF('III Tool Overview'!$H$7="Western Isles Health Board",0,IF('III Tool Overview'!$H$7="Eilean Siar Local Authority",0,hosp_count(2,B211,C211,D211,$C$1,G211,1,F211,E211*F211)))</f>
        <v>91.504860118714561</v>
      </c>
      <c r="AD211" s="190">
        <f>IF('III Tool Overview'!$H$7="Western Isles Health Board",0,IF('III Tool Overview'!$H$7="Eilean Siar Local Authority",0,hosp_count(2,B211,C211,D211,$C$1,G211+H211,1,F211,E211*F211)))</f>
        <v>91.504860118714561</v>
      </c>
      <c r="AE211" s="189">
        <f t="shared" si="702"/>
        <v>0</v>
      </c>
      <c r="AF211" s="190">
        <f>IF('III Tool Overview'!$H$7="Western Isles Health Board",0,IF('III Tool Overview'!$H$7="Eilean Siar Local Authority",0,hosp_count(5,B211,C211,D211,$C$1,G211,1,F211,E211*F211)))</f>
        <v>366.46357195151108</v>
      </c>
      <c r="AG211" s="190">
        <f>IF('III Tool Overview'!$H$7="Western Isles Health Board",0,IF('III Tool Overview'!$H$7="Eilean Siar Local Authority",0,hosp_count(5,B211,C211,D211,$C$1,G211+H211,1,F211,E211*F211)))</f>
        <v>366.46357195151108</v>
      </c>
      <c r="AH211" s="189">
        <f t="shared" si="703"/>
        <v>0</v>
      </c>
      <c r="AI211" s="190">
        <f>IF('III Tool Overview'!$H$7="Western Isles Health Board",0,IF('III Tool Overview'!$H$7="Eilean Siar Local Authority",0,hosp_count(10,B211,C211,D211,$C$1,G211,1,F211,E211*F211)))</f>
        <v>813.68059440229683</v>
      </c>
      <c r="AJ211" s="190">
        <f>IF('III Tool Overview'!$H$7="Western Isles Health Board",0,IF('III Tool Overview'!$H$7="Eilean Siar Local Authority",0,hosp_count(10,B211,C211,D211,$C$1,G211+H211,1,F211,E211*F211)))</f>
        <v>813.68059440229683</v>
      </c>
      <c r="AK211" s="189">
        <f t="shared" si="704"/>
        <v>0</v>
      </c>
      <c r="AL211" s="190">
        <f>IF('III Tool Overview'!$H$7="Western Isles Health Board",0,IF('III Tool Overview'!$H$7="Eilean Siar Local Authority",0,hosp_count(20,B211,C211,D211,$C$1,G211,1,F211,E211*F211)))</f>
        <v>1561.6459178630153</v>
      </c>
      <c r="AM211" s="190">
        <f>IF('III Tool Overview'!$H$7="Western Isles Health Board",0,IF('III Tool Overview'!$H$7="Eilean Siar Local Authority",0,hosp_count(20,B211,C211,D211,$C$1,G211+H211,1,F211,E211*F211)))</f>
        <v>1561.6459178630153</v>
      </c>
      <c r="AN211" s="189">
        <f t="shared" si="705"/>
        <v>0</v>
      </c>
      <c r="AP211">
        <v>0.5</v>
      </c>
      <c r="AQ211">
        <v>5</v>
      </c>
    </row>
    <row r="212" spans="1:51" x14ac:dyDescent="0.2">
      <c r="A212" s="185" t="s">
        <v>38</v>
      </c>
      <c r="B212" s="163">
        <v>82.5</v>
      </c>
      <c r="C212" s="163" t="s">
        <v>166</v>
      </c>
      <c r="D212" s="166">
        <v>4</v>
      </c>
      <c r="E212" s="188">
        <f>HLOOKUP('III Tool Overview'!$H$7,Prevalence!$B$2:$AV$268,Prevalence!AW202,FALSE)</f>
        <v>0.20457908222237089</v>
      </c>
      <c r="F212" s="187">
        <f>HLOOKUP('III Tool Overview'!$H$7,LookUpData_Pop!$B$1:$AV$269,LookUpData_Pop!BB207,FALSE)/5</f>
        <v>116.6</v>
      </c>
      <c r="G212" s="176">
        <f>'III Tool Overview'!$H$10/110</f>
        <v>0</v>
      </c>
      <c r="H212" s="254">
        <f>IF('III Tool Overview'!$H$11="Even distribution",Targeting!C210,IF('III Tool Overview'!$H$11="Targeting to Q1",Targeting!D210,IF('III Tool Overview'!$H$11="Targetting to Q1 &amp; Q2",Targeting!E210,IF('III Tool Overview'!$H$11="Proportionate to need",Targeting!F210))))</f>
        <v>0</v>
      </c>
      <c r="I212" s="182">
        <f>IF('III Tool Overview'!$H$7="Western Isles Health Board",0,IF('III Tool Overview'!$H$7="Eilean Siar Local Authority",0,new_ci(2,B212,C212,D212,$C$1,G212,1,F212,E212*F212)))</f>
        <v>5.2081192734537041</v>
      </c>
      <c r="J212" s="189">
        <f>IF('III Tool Overview'!$H$7="Western Isles Health Board",0,IF('III Tool Overview'!$H$7="Eilean Siar Local Authority",0,new_ci(2,B212,C212,D212,$C$1,G212+H212,1,F212,E212*F212)))</f>
        <v>5.2081192734537041</v>
      </c>
      <c r="K212" s="189">
        <f>IF('III Tool Overview'!$H$7="Western Isles Health Board",0,IF('III Tool Overview'!$H$7="Eilean Siar Local Authority",0,new_ci(5,B212,C212,D212,$C$1,G212,1,F212,E212*F212)))</f>
        <v>21.117015263599246</v>
      </c>
      <c r="L212" s="189">
        <f>IF('III Tool Overview'!$H$7="Western Isles Health Board",0,IF('III Tool Overview'!$H$7="Eilean Siar Local Authority",0,new_ci(5,B212,C212,D212,$C$1,G212+H212,1,F212,E212*F212)))</f>
        <v>21.117015263599246</v>
      </c>
      <c r="M212" s="189">
        <f>IF('III Tool Overview'!$H$7="Western Isles Health Board",0,IF('III Tool Overview'!$H$7="Eilean Siar Local Authority",0,new_ci(10,B212,C212,D212,$C$1,G212,1,F212,E212*F212)))</f>
        <v>47.575508454154061</v>
      </c>
      <c r="N212" s="189">
        <f>IF('III Tool Overview'!$H$7="Western Isles Health Board",0,IF('III Tool Overview'!$H$7="Eilean Siar Local Authority",0,IF('III Tool Overview'!$H$6="Eilean Siar Local Authority",0,new_ci(10,B212,C212,D212,$C$1,G212+H212,1,F212,E212*F212))))</f>
        <v>47.575508454154061</v>
      </c>
      <c r="O212" s="189">
        <f>IF('III Tool Overview'!$H$7="Western Isles Health Board",0,IF('III Tool Overview'!$H$7="Eilean Siar Local Authority",0,new_ci(20,B212,C212,D212,$C$1,G212,1,F212,E212*F212)))</f>
        <v>91.480236677903989</v>
      </c>
      <c r="P212" s="189">
        <f>IF('III Tool Overview'!$H$7="Western Isles Health Board",0,IF('III Tool Overview'!$H$7="Eilean Siar Local Authority",0,new_ci(20,B212,C212,D212,$C$1,G212+H212,1,F212,E212*F212)))</f>
        <v>91.480236677903989</v>
      </c>
      <c r="Q212" s="190">
        <f>IF('III Tool Overview'!$H$7="Western Isles Health Board",0,IF('III Tool Overview'!$H$7="Eilean Siar Local Authority",0,new_yll(2,B212,C212,D212,$C$1,G212,1,F212,E212*F212)))</f>
        <v>88.538027648712969</v>
      </c>
      <c r="R212" s="190">
        <f>IF('III Tool Overview'!$H$7="Western Isles Health Board",0,IF('III Tool Overview'!$H$7="Eilean Siar Local Authority",0,new_yll(2,B212,C212,D212,$C$1,G212+H212,1,F212,E212*F212)))</f>
        <v>88.538027648712969</v>
      </c>
      <c r="S212" s="190">
        <f t="shared" si="698"/>
        <v>0</v>
      </c>
      <c r="T212" s="190">
        <f>IF('III Tool Overview'!$H$7="Western Isles Health Board",0,IF('III Tool Overview'!$H$7="Eilean Siar Local Authority",0,new_yll(5,B212,C212,D212,$C$1,G212,1,F212,E212*F212)))</f>
        <v>327.10148244876507</v>
      </c>
      <c r="U212" s="190">
        <f>IF('III Tool Overview'!$H$7="Western Isles Health Board",0,IF('III Tool Overview'!$H$7="Eilean Siar Local Authority",0,new_yll(5,B212,C212,D212,$C$1,G212+H212,1,F212,E212*F212)))</f>
        <v>327.10148244876507</v>
      </c>
      <c r="V212" s="190">
        <f t="shared" si="699"/>
        <v>0</v>
      </c>
      <c r="W212" s="190">
        <f>IF('III Tool Overview'!$H$7="Western Isles Health Board",0,IF('III Tool Overview'!$H$7="Eilean Siar Local Authority",0,new_yll(10,B212,C212,D212,$C$1,G212,1,F212,E212*F212)))</f>
        <v>618.5123952392355</v>
      </c>
      <c r="X212" s="190">
        <f>IF('III Tool Overview'!$H$7="Western Isles Health Board",0,IF('III Tool Overview'!$H$7="Eilean Siar Local Authority",0,new_yll(10,B212,C212,D212,$C$1,G212+H212,1,F212,E212*F212)))</f>
        <v>618.5123952392355</v>
      </c>
      <c r="Y212" s="190">
        <f t="shared" si="700"/>
        <v>0</v>
      </c>
      <c r="Z212" s="190">
        <f>IF('III Tool Overview'!$H$7="Western Isles Health Board",0,IF('III Tool Overview'!$H$7="Eilean Siar Local Authority",0,new_yll(20,B212,C212,D212,$C$1,G212,1,F212,E212*F212)))</f>
        <v>787.3866407424747</v>
      </c>
      <c r="AA212" s="190">
        <f>IF('III Tool Overview'!$H$7="Western Isles Health Board",0,IF('III Tool Overview'!$H$7="Eilean Siar Local Authority",0,new_yll(20,B212,C212,D212,$C$1,G212+H212,1,F212,E212*F212)))</f>
        <v>787.3866407424747</v>
      </c>
      <c r="AB212" s="190">
        <f t="shared" si="701"/>
        <v>0</v>
      </c>
      <c r="AC212" s="190">
        <f>IF('III Tool Overview'!$H$7="Western Isles Health Board",0,IF('III Tool Overview'!$H$7="Eilean Siar Local Authority",0,hosp_count(2,B212,C212,D212,$C$1,G212,1,F212,E212*F212)))</f>
        <v>66.962396200715318</v>
      </c>
      <c r="AD212" s="190">
        <f>IF('III Tool Overview'!$H$7="Western Isles Health Board",0,IF('III Tool Overview'!$H$7="Eilean Siar Local Authority",0,hosp_count(2,B212,C212,D212,$C$1,G212+H212,1,F212,E212*F212)))</f>
        <v>66.962396200715318</v>
      </c>
      <c r="AE212" s="189">
        <f t="shared" si="702"/>
        <v>0</v>
      </c>
      <c r="AF212" s="190">
        <f>IF('III Tool Overview'!$H$7="Western Isles Health Board",0,IF('III Tool Overview'!$H$7="Eilean Siar Local Authority",0,hosp_count(5,B212,C212,D212,$C$1,G212,1,F212,E212*F212)))</f>
        <v>263.41675185484348</v>
      </c>
      <c r="AG212" s="190">
        <f>IF('III Tool Overview'!$H$7="Western Isles Health Board",0,IF('III Tool Overview'!$H$7="Eilean Siar Local Authority",0,hosp_count(5,B212,C212,D212,$C$1,G212+H212,1,F212,E212*F212)))</f>
        <v>263.41675185484348</v>
      </c>
      <c r="AH212" s="189">
        <f t="shared" si="703"/>
        <v>0</v>
      </c>
      <c r="AI212" s="190">
        <f>IF('III Tool Overview'!$H$7="Western Isles Health Board",0,IF('III Tool Overview'!$H$7="Eilean Siar Local Authority",0,hosp_count(10,B212,C212,D212,$C$1,G212,1,F212,E212*F212)))</f>
        <v>565.34175893439169</v>
      </c>
      <c r="AJ212" s="190">
        <f>IF('III Tool Overview'!$H$7="Western Isles Health Board",0,IF('III Tool Overview'!$H$7="Eilean Siar Local Authority",0,hosp_count(10,B212,C212,D212,$C$1,G212+H212,1,F212,E212*F212)))</f>
        <v>565.34175893439169</v>
      </c>
      <c r="AK212" s="189">
        <f t="shared" si="704"/>
        <v>0</v>
      </c>
      <c r="AL212" s="190">
        <f>IF('III Tool Overview'!$H$7="Western Isles Health Board",0,IF('III Tool Overview'!$H$7="Eilean Siar Local Authority",0,hosp_count(20,B212,C212,D212,$C$1,G212,1,F212,E212*F212)))</f>
        <v>1002.6592236445309</v>
      </c>
      <c r="AM212" s="190">
        <f>IF('III Tool Overview'!$H$7="Western Isles Health Board",0,IF('III Tool Overview'!$H$7="Eilean Siar Local Authority",0,hosp_count(20,B212,C212,D212,$C$1,G212+H212,1,F212,E212*F212)))</f>
        <v>1002.6592236445309</v>
      </c>
      <c r="AN212" s="189">
        <f t="shared" si="705"/>
        <v>0</v>
      </c>
      <c r="AP212">
        <v>0.5</v>
      </c>
      <c r="AQ212">
        <v>5</v>
      </c>
    </row>
    <row r="213" spans="1:51" s="44" customFormat="1" x14ac:dyDescent="0.2">
      <c r="A213" s="185" t="s">
        <v>218</v>
      </c>
      <c r="B213" s="163">
        <v>87.5</v>
      </c>
      <c r="C213" s="163" t="s">
        <v>166</v>
      </c>
      <c r="D213" s="166">
        <v>4</v>
      </c>
      <c r="E213" s="188">
        <f>HLOOKUP('III Tool Overview'!$H$7,Prevalence!$B$2:$AV$268,Prevalence!AW203,FALSE)</f>
        <v>0.20457908222237089</v>
      </c>
      <c r="F213" s="187">
        <f>HLOOKUP('III Tool Overview'!$H$7,LookUpData_Pop!$B$1:$AV$269,LookUpData_Pop!BB208,FALSE)/5</f>
        <v>46.6</v>
      </c>
      <c r="G213" s="176">
        <f>'III Tool Overview'!$H$10/110</f>
        <v>0</v>
      </c>
      <c r="H213" s="254">
        <f>IF('III Tool Overview'!$H$11="Even distribution",Targeting!C211,IF('III Tool Overview'!$H$11="Targeting to Q1",Targeting!D211,IF('III Tool Overview'!$H$11="Targetting to Q1 &amp; Q2",Targeting!E211,IF('III Tool Overview'!$H$11="Proportionate to need",Targeting!F211))))</f>
        <v>0</v>
      </c>
      <c r="I213" s="182">
        <f>IF('III Tool Overview'!$H$7="Western Isles Health Board",0,IF('III Tool Overview'!$H$7="Eilean Siar Local Authority",0,new_ci(2,B213,C213,D213,$C$1,G213,1,F213,E213*F213)))</f>
        <v>3.17416758272031</v>
      </c>
      <c r="J213" s="189">
        <f>IF('III Tool Overview'!$H$7="Western Isles Health Board",0,IF('III Tool Overview'!$H$7="Eilean Siar Local Authority",0,new_ci(2,B213,C213,D213,$C$1,G213+H213,1,F213,E213*F213)))</f>
        <v>3.17416758272031</v>
      </c>
      <c r="K213" s="189">
        <f>IF('III Tool Overview'!$H$7="Western Isles Health Board",0,IF('III Tool Overview'!$H$7="Eilean Siar Local Authority",0,new_ci(5,B213,C213,D213,$C$1,G213,1,F213,E213*F213)))</f>
        <v>12.364522473897587</v>
      </c>
      <c r="L213" s="189">
        <f>IF('III Tool Overview'!$H$7="Western Isles Health Board",0,IF('III Tool Overview'!$H$7="Eilean Siar Local Authority",0,new_ci(5,B213,C213,D213,$C$1,G213+H213,1,F213,E213*F213)))</f>
        <v>12.364522473897587</v>
      </c>
      <c r="M213" s="189">
        <f>IF('III Tool Overview'!$H$7="Western Isles Health Board",0,IF('III Tool Overview'!$H$7="Eilean Siar Local Authority",0,new_ci(10,B213,C213,D213,$C$1,G213,1,F213,E213*F213)))</f>
        <v>25.837149760838805</v>
      </c>
      <c r="N213" s="189">
        <f>IF('III Tool Overview'!$H$7="Western Isles Health Board",0,IF('III Tool Overview'!$H$7="Eilean Siar Local Authority",0,IF('III Tool Overview'!$H$6="Eilean Siar Local Authority",0,new_ci(10,B213,C213,D213,$C$1,G213+H213,1,F213,E213*F213))))</f>
        <v>25.837149760838805</v>
      </c>
      <c r="O213" s="189">
        <f>IF('III Tool Overview'!$H$7="Western Isles Health Board",0,IF('III Tool Overview'!$H$7="Eilean Siar Local Authority",0,new_ci(20,B213,C213,D213,$C$1,G213,1,F213,E213*F213)))</f>
        <v>42.208525153562505</v>
      </c>
      <c r="P213" s="189">
        <f>IF('III Tool Overview'!$H$7="Western Isles Health Board",0,IF('III Tool Overview'!$H$7="Eilean Siar Local Authority",0,new_ci(20,B213,C213,D213,$C$1,G213+H213,1,F213,E213*F213)))</f>
        <v>42.208525153562505</v>
      </c>
      <c r="Q213" s="190">
        <f>IF('III Tool Overview'!$H$7="Western Isles Health Board",0,IF('III Tool Overview'!$H$7="Eilean Siar Local Authority",0,new_yll(2,B213,C213,D213,$C$1,G213,1,F213,E213*F213)))</f>
        <v>34.915843409923411</v>
      </c>
      <c r="R213" s="190">
        <f>IF('III Tool Overview'!$H$7="Western Isles Health Board",0,IF('III Tool Overview'!$H$7="Eilean Siar Local Authority",0,new_yll(2,B213,C213,D213,$C$1,G213+H213,1,F213,E213*F213)))</f>
        <v>34.915843409923411</v>
      </c>
      <c r="S213" s="190">
        <f t="shared" si="698"/>
        <v>0</v>
      </c>
      <c r="T213" s="190">
        <f>IF('III Tool Overview'!$H$7="Western Isles Health Board",0,IF('III Tool Overview'!$H$7="Eilean Siar Local Authority",0,new_yll(5,B213,C213,D213,$C$1,G213,1,F213,E213*F213)))</f>
        <v>117.76087556102431</v>
      </c>
      <c r="U213" s="190">
        <f>IF('III Tool Overview'!$H$7="Western Isles Health Board",0,IF('III Tool Overview'!$H$7="Eilean Siar Local Authority",0,new_yll(5,B213,C213,D213,$C$1,G213+H213,1,F213,E213*F213)))</f>
        <v>117.76087556102431</v>
      </c>
      <c r="V213" s="190">
        <f t="shared" si="699"/>
        <v>0</v>
      </c>
      <c r="W213" s="190">
        <f>IF('III Tool Overview'!$H$7="Western Isles Health Board",0,IF('III Tool Overview'!$H$7="Eilean Siar Local Authority",0,new_yll(10,B213,C213,D213,$C$1,G213,1,F213,E213*F213)))</f>
        <v>186.2591650882863</v>
      </c>
      <c r="X213" s="190">
        <f>IF('III Tool Overview'!$H$7="Western Isles Health Board",0,IF('III Tool Overview'!$H$7="Eilean Siar Local Authority",0,new_yll(10,B213,C213,D213,$C$1,G213+H213,1,F213,E213*F213)))</f>
        <v>186.2591650882863</v>
      </c>
      <c r="Y213" s="190">
        <f t="shared" si="700"/>
        <v>0</v>
      </c>
      <c r="Z213" s="190">
        <f>IF('III Tool Overview'!$H$7="Western Isles Health Board",0,IF('III Tool Overview'!$H$7="Eilean Siar Local Authority",0,new_yll(20,B213,C213,D213,$C$1,G213,1,F213,E213*F213)))</f>
        <v>157.90501156888507</v>
      </c>
      <c r="AA213" s="190">
        <f>IF('III Tool Overview'!$H$7="Western Isles Health Board",0,IF('III Tool Overview'!$H$7="Eilean Siar Local Authority",0,new_yll(20,B213,C213,D213,$C$1,G213+H213,1,F213,E213*F213)))</f>
        <v>157.90501156888507</v>
      </c>
      <c r="AB213" s="190">
        <f t="shared" si="701"/>
        <v>0</v>
      </c>
      <c r="AC213" s="190">
        <f>IF('III Tool Overview'!$H$7="Western Isles Health Board",0,IF('III Tool Overview'!$H$7="Eilean Siar Local Authority",0,hosp_count(2,B213,C213,D213,$C$1,G213,1,F213,E213*F213)))</f>
        <v>32.994303721112317</v>
      </c>
      <c r="AD213" s="190">
        <f>IF('III Tool Overview'!$H$7="Western Isles Health Board",0,IF('III Tool Overview'!$H$7="Eilean Siar Local Authority",0,hosp_count(2,B213,C213,D213,$C$1,G213+H213,1,F213,E213*F213)))</f>
        <v>32.994303721112317</v>
      </c>
      <c r="AE213" s="189">
        <f t="shared" si="702"/>
        <v>0</v>
      </c>
      <c r="AF213" s="190">
        <f>IF('III Tool Overview'!$H$7="Western Isles Health Board",0,IF('III Tool Overview'!$H$7="Eilean Siar Local Authority",0,hosp_count(5,B213,C213,D213,$C$1,G213,1,F213,E213*F213)))</f>
        <v>124.94319561016394</v>
      </c>
      <c r="AG213" s="190">
        <f>IF('III Tool Overview'!$H$7="Western Isles Health Board",0,IF('III Tool Overview'!$H$7="Eilean Siar Local Authority",0,hosp_count(5,B213,C213,D213,$C$1,G213+H213,1,F213,E213*F213)))</f>
        <v>124.94319561016394</v>
      </c>
      <c r="AH213" s="189">
        <f t="shared" si="703"/>
        <v>0</v>
      </c>
      <c r="AI213" s="190">
        <f>IF('III Tool Overview'!$H$7="Western Isles Health Board",0,IF('III Tool Overview'!$H$7="Eilean Siar Local Authority",0,hosp_count(10,B213,C213,D213,$C$1,G213,1,F213,E213*F213)))</f>
        <v>250.14142317613096</v>
      </c>
      <c r="AJ213" s="190">
        <f>IF('III Tool Overview'!$H$7="Western Isles Health Board",0,IF('III Tool Overview'!$H$7="Eilean Siar Local Authority",0,hosp_count(10,B213,C213,D213,$C$1,G213+H213,1,F213,E213*F213)))</f>
        <v>250.14142317613096</v>
      </c>
      <c r="AK213" s="189">
        <f t="shared" si="704"/>
        <v>0</v>
      </c>
      <c r="AL213" s="190">
        <f>IF('III Tool Overview'!$H$7="Western Isles Health Board",0,IF('III Tool Overview'!$H$7="Eilean Siar Local Authority",0,hosp_count(20,B213,C213,D213,$C$1,G213,1,F213,E213*F213)))</f>
        <v>385.05300386488176</v>
      </c>
      <c r="AM213" s="190">
        <f>IF('III Tool Overview'!$H$7="Western Isles Health Board",0,IF('III Tool Overview'!$H$7="Eilean Siar Local Authority",0,hosp_count(20,B213,C213,D213,$C$1,G213+H213,1,F213,E213*F213)))</f>
        <v>385.05300386488176</v>
      </c>
      <c r="AN213" s="189">
        <f t="shared" si="705"/>
        <v>0</v>
      </c>
      <c r="AP213" s="44">
        <v>0.5</v>
      </c>
      <c r="AQ213" s="134" t="e">
        <f>2/#REF!</f>
        <v>#REF!</v>
      </c>
    </row>
    <row r="214" spans="1:51" s="160" customFormat="1" x14ac:dyDescent="0.2">
      <c r="A214" s="185" t="s">
        <v>219</v>
      </c>
      <c r="B214" s="166">
        <v>95</v>
      </c>
      <c r="C214" s="166" t="s">
        <v>166</v>
      </c>
      <c r="D214" s="166">
        <v>4</v>
      </c>
      <c r="E214" s="188">
        <f>HLOOKUP('III Tool Overview'!$H$7,Prevalence!$B$2:$AV$268,Prevalence!AW204,FALSE)</f>
        <v>0.20457908222237089</v>
      </c>
      <c r="F214" s="187">
        <f>HLOOKUP('III Tool Overview'!$H$7,LookUpData_Pop!$B$1:$AV$269,LookUpData_Pop!BB209,FALSE)/5</f>
        <v>17.8</v>
      </c>
      <c r="G214" s="176">
        <f>'III Tool Overview'!$H$10/110</f>
        <v>0</v>
      </c>
      <c r="H214" s="254">
        <f>IF('III Tool Overview'!$H$11="Even distribution",Targeting!C212,IF('III Tool Overview'!$H$11="Targeting to Q1",Targeting!D212,IF('III Tool Overview'!$H$11="Targetting to Q1 &amp; Q2",Targeting!E212,IF('III Tool Overview'!$H$11="Proportionate to need",Targeting!F212))))</f>
        <v>0</v>
      </c>
      <c r="I214" s="182">
        <f>IF('III Tool Overview'!$H$7="Western Isles Health Board",0,IF('III Tool Overview'!$H$7="Eilean Siar Local Authority",0,new_ci(2,B214,C214,D214,$C$1,G214,1,F214,E214*F214)))</f>
        <v>1.9666084270534061</v>
      </c>
      <c r="J214" s="189">
        <f>IF('III Tool Overview'!$H$7="Western Isles Health Board",0,IF('III Tool Overview'!$H$7="Eilean Siar Local Authority",0,new_ci(2,B214,C214,D214,$C$1,G214+H214,1,F214,E214*F214)))</f>
        <v>1.9666084270534061</v>
      </c>
      <c r="K214" s="189">
        <f>IF('III Tool Overview'!$H$7="Western Isles Health Board",0,IF('III Tool Overview'!$H$7="Eilean Siar Local Authority",0,new_ci(5,B214,C214,D214,$C$1,G214,1,F214,E214*F214)))</f>
        <v>7.125290498783448</v>
      </c>
      <c r="L214" s="189">
        <f>IF('III Tool Overview'!$H$7="Western Isles Health Board",0,IF('III Tool Overview'!$H$7="Eilean Siar Local Authority",0,new_ci(5,B214,C214,D214,$C$1,G214+H214,1,F214,E214*F214)))</f>
        <v>7.125290498783448</v>
      </c>
      <c r="M214" s="189">
        <f>IF('III Tool Overview'!$H$7="Western Isles Health Board",0,IF('III Tool Overview'!$H$7="Eilean Siar Local Authority",0,new_ci(10,B214,C214,D214,$C$1,G214,1,F214,E214*F214)))</f>
        <v>13.132822017735135</v>
      </c>
      <c r="N214" s="189">
        <f>IF('III Tool Overview'!$H$7="Western Isles Health Board",0,IF('III Tool Overview'!$H$7="Eilean Siar Local Authority",0,IF('III Tool Overview'!$H$6="Eilean Siar Local Authority",0,new_ci(10,B214,C214,D214,$C$1,G214+H214,1,F214,E214*F214))))</f>
        <v>13.132822017735135</v>
      </c>
      <c r="O214" s="189">
        <f>IF('III Tool Overview'!$H$7="Western Isles Health Board",0,IF('III Tool Overview'!$H$7="Eilean Siar Local Authority",0,new_ci(20,B214,C214,D214,$C$1,G214,1,F214,E214*F214)))</f>
        <v>17.438669136353912</v>
      </c>
      <c r="P214" s="189">
        <f>IF('III Tool Overview'!$H$7="Western Isles Health Board",0,IF('III Tool Overview'!$H$7="Eilean Siar Local Authority",0,new_ci(20,B214,C214,D214,$C$1,G214+H214,1,F214,E214*F214)))</f>
        <v>17.438669136353912</v>
      </c>
      <c r="Q214" s="190">
        <f>IF('III Tool Overview'!$H$7="Western Isles Health Board",0,IF('III Tool Overview'!$H$7="Eilean Siar Local Authority",0,new_yll(2,B214,C214,D214,$C$1,G214,1,F214,E214*F214)))</f>
        <v>7.8664337082136244</v>
      </c>
      <c r="R214" s="190">
        <f>IF('III Tool Overview'!$H$7="Western Isles Health Board",0,IF('III Tool Overview'!$H$7="Eilean Siar Local Authority",0,new_yll(2,B214,C214,D214,$C$1,G214+H214,1,F214,E214*F214)))</f>
        <v>7.8664337082136244</v>
      </c>
      <c r="S214" s="190">
        <f t="shared" si="698"/>
        <v>0</v>
      </c>
      <c r="T214" s="190">
        <f>IF('III Tool Overview'!$H$7="Western Isles Health Board",0,IF('III Tool Overview'!$H$7="Eilean Siar Local Authority",0,new_yll(5,B214,C214,D214,$C$1,G214,1,F214,E214*F214)))</f>
        <v>18.4381637179116</v>
      </c>
      <c r="U214" s="190">
        <f>IF('III Tool Overview'!$H$7="Western Isles Health Board",0,IF('III Tool Overview'!$H$7="Eilean Siar Local Authority",0,new_yll(5,B214,C214,D214,$C$1,G214+H214,1,F214,E214*F214)))</f>
        <v>18.4381637179116</v>
      </c>
      <c r="V214" s="190">
        <f t="shared" si="699"/>
        <v>0</v>
      </c>
      <c r="W214" s="190">
        <f>IF('III Tool Overview'!$H$7="Western Isles Health Board",0,IF('III Tool Overview'!$H$7="Eilean Siar Local Authority",0,new_yll(10,B214,C214,D214,$C$1,G214,1,F214,E214*F214)))</f>
        <v>7.7079203173218467</v>
      </c>
      <c r="X214" s="190">
        <f>IF('III Tool Overview'!$H$7="Western Isles Health Board",0,IF('III Tool Overview'!$H$7="Eilean Siar Local Authority",0,new_yll(10,B214,C214,D214,$C$1,G214+H214,1,F214,E214*F214)))</f>
        <v>7.7079203173218467</v>
      </c>
      <c r="Y214" s="190">
        <f t="shared" si="700"/>
        <v>0</v>
      </c>
      <c r="Z214" s="190">
        <f>IF('III Tool Overview'!$H$7="Western Isles Health Board",0,IF('III Tool Overview'!$H$7="Eilean Siar Local Authority",0,new_yll(20,B214,C214,D214,$C$1,G214,1,F214,E214*F214)))</f>
        <v>-26.86651361164984</v>
      </c>
      <c r="AA214" s="190">
        <f>IF('III Tool Overview'!$H$7="Western Isles Health Board",0,IF('III Tool Overview'!$H$7="Eilean Siar Local Authority",0,new_yll(20,B214,C214,D214,$C$1,G214+H214,1,F214,E214*F214)))</f>
        <v>-26.86651361164984</v>
      </c>
      <c r="AB214" s="190">
        <f t="shared" si="701"/>
        <v>0</v>
      </c>
      <c r="AC214" s="190">
        <f>IF('III Tool Overview'!$H$7="Western Isles Health Board",0,IF('III Tool Overview'!$H$7="Eilean Siar Local Authority",0,hosp_count(2,B214,C214,D214,$C$1,G214,1,F214,E214*F214)))</f>
        <v>16.089668816278781</v>
      </c>
      <c r="AD214" s="190">
        <f>IF('III Tool Overview'!$H$7="Western Isles Health Board",0,IF('III Tool Overview'!$H$7="Eilean Siar Local Authority",0,hosp_count(2,B214,C214,D214,$C$1,G214+H214,1,F214,E214*F214)))</f>
        <v>16.089668816278781</v>
      </c>
      <c r="AE214" s="189">
        <f t="shared" si="702"/>
        <v>0</v>
      </c>
      <c r="AF214" s="190">
        <f>IF('III Tool Overview'!$H$7="Western Isles Health Board",0,IF('III Tool Overview'!$H$7="Eilean Siar Local Authority",0,hosp_count(5,B214,C214,D214,$C$1,G214,1,F214,E214*F214)))</f>
        <v>56.86985700309323</v>
      </c>
      <c r="AG214" s="190">
        <f>IF('III Tool Overview'!$H$7="Western Isles Health Board",0,IF('III Tool Overview'!$H$7="Eilean Siar Local Authority",0,hosp_count(5,B214,C214,D214,$C$1,G214+H214,1,F214,E214*F214)))</f>
        <v>56.86985700309323</v>
      </c>
      <c r="AH214" s="189">
        <f t="shared" si="703"/>
        <v>0</v>
      </c>
      <c r="AI214" s="190">
        <f>IF('III Tool Overview'!$H$7="Western Isles Health Board",0,IF('III Tool Overview'!$H$7="Eilean Siar Local Authority",0,hosp_count(10,B214,C214,D214,$C$1,G214,1,F214,E214*F214)))</f>
        <v>101.37700221424792</v>
      </c>
      <c r="AJ214" s="190">
        <f>IF('III Tool Overview'!$H$7="Western Isles Health Board",0,IF('III Tool Overview'!$H$7="Eilean Siar Local Authority",0,hosp_count(10,B214,C214,D214,$C$1,G214+H214,1,F214,E214*F214)))</f>
        <v>101.37700221424792</v>
      </c>
      <c r="AK214" s="189">
        <f t="shared" si="704"/>
        <v>0</v>
      </c>
      <c r="AL214" s="190">
        <f>IF('III Tool Overview'!$H$7="Western Isles Health Board",0,IF('III Tool Overview'!$H$7="Eilean Siar Local Authority",0,hosp_count(20,B214,C214,D214,$C$1,G214,1,F214,E214*F214)))</f>
        <v>130.36306675555733</v>
      </c>
      <c r="AM214" s="190">
        <f>IF('III Tool Overview'!$H$7="Western Isles Health Board",0,IF('III Tool Overview'!$H$7="Eilean Siar Local Authority",0,hosp_count(20,B214,C214,D214,$C$1,G214+H214,1,F214,E214*F214)))</f>
        <v>130.36306675555733</v>
      </c>
      <c r="AN214" s="189">
        <f t="shared" si="705"/>
        <v>0</v>
      </c>
      <c r="AO214" s="44"/>
      <c r="AP214" s="44"/>
      <c r="AQ214" s="134"/>
      <c r="AR214" s="44"/>
      <c r="AS214" s="44"/>
      <c r="AT214" s="44"/>
      <c r="AU214" s="44"/>
      <c r="AV214" s="44"/>
      <c r="AW214" s="44"/>
      <c r="AX214" s="44"/>
      <c r="AY214" s="44"/>
    </row>
    <row r="215" spans="1:51" s="160" customFormat="1" x14ac:dyDescent="0.2">
      <c r="A215" s="169" t="s">
        <v>182</v>
      </c>
      <c r="B215" s="171"/>
      <c r="C215" s="171"/>
      <c r="D215" s="171"/>
      <c r="E215" s="191"/>
      <c r="F215" s="192">
        <f>SUM(F199:F214)</f>
        <v>4548.6000000000004</v>
      </c>
      <c r="G215" s="192">
        <f t="shared" ref="G215" si="706">SUM(G199:G214)</f>
        <v>0</v>
      </c>
      <c r="H215" s="192">
        <f t="shared" ref="H215" si="707">SUM(H199:H214)</f>
        <v>0</v>
      </c>
      <c r="I215" s="192">
        <f t="shared" ref="I215" si="708">SUM(I199:I214)</f>
        <v>41.285071949747802</v>
      </c>
      <c r="J215" s="192">
        <f t="shared" ref="J215" si="709">SUM(J199:J214)</f>
        <v>41.285071949747802</v>
      </c>
      <c r="K215" s="192">
        <f t="shared" ref="K215" si="710">SUM(K199:K214)</f>
        <v>172.25583626187444</v>
      </c>
      <c r="L215" s="192">
        <f t="shared" ref="L215" si="711">SUM(L199:L214)</f>
        <v>172.25583626187444</v>
      </c>
      <c r="M215" s="192">
        <f t="shared" ref="M215" si="712">SUM(M199:M214)</f>
        <v>413.51491349672358</v>
      </c>
      <c r="N215" s="192">
        <f t="shared" ref="N215" si="713">SUM(N199:N214)</f>
        <v>413.51491349672358</v>
      </c>
      <c r="O215" s="192">
        <f t="shared" ref="O215" si="714">SUM(O199:O214)</f>
        <v>971.22824799239595</v>
      </c>
      <c r="P215" s="192">
        <f t="shared" ref="P215" si="715">SUM(P199:P214)</f>
        <v>971.22824799239595</v>
      </c>
      <c r="Q215" s="192">
        <f t="shared" ref="Q215" si="716">SUM(Q199:Q214)</f>
        <v>1219.7593774810314</v>
      </c>
      <c r="R215" s="192">
        <f t="shared" ref="R215" si="717">SUM(R199:R214)</f>
        <v>1219.7593774810314</v>
      </c>
      <c r="S215" s="192">
        <f t="shared" ref="S215" si="718">SUM(S199:S214)</f>
        <v>0</v>
      </c>
      <c r="T215" s="192">
        <f t="shared" ref="T215" si="719">SUM(T199:T214)</f>
        <v>4917.7874720596128</v>
      </c>
      <c r="U215" s="192">
        <f t="shared" ref="U215" si="720">SUM(U199:U214)</f>
        <v>4917.7874720596128</v>
      </c>
      <c r="V215" s="192">
        <f t="shared" ref="V215" si="721">SUM(V199:V214)</f>
        <v>0</v>
      </c>
      <c r="W215" s="192">
        <f t="shared" ref="W215" si="722">SUM(W199:W214)</f>
        <v>11128.26901222712</v>
      </c>
      <c r="X215" s="192">
        <f t="shared" ref="X215" si="723">SUM(X199:X214)</f>
        <v>11128.26901222712</v>
      </c>
      <c r="Y215" s="192">
        <f t="shared" ref="Y215" si="724">SUM(Y199:Y214)</f>
        <v>0</v>
      </c>
      <c r="Z215" s="192">
        <f t="shared" ref="Z215" si="725">SUM(Z199:Z214)</f>
        <v>23091.287827272114</v>
      </c>
      <c r="AA215" s="192">
        <f t="shared" ref="AA215" si="726">SUM(AA199:AA214)</f>
        <v>23091.287827272114</v>
      </c>
      <c r="AB215" s="192">
        <f t="shared" ref="AB215" si="727">SUM(AB199:AB214)</f>
        <v>0</v>
      </c>
      <c r="AC215" s="192">
        <f t="shared" ref="AC215" si="728">SUM(AC199:AC214)</f>
        <v>994.9132303595419</v>
      </c>
      <c r="AD215" s="192">
        <f t="shared" ref="AD215" si="729">SUM(AD199:AD214)</f>
        <v>994.9132303595419</v>
      </c>
      <c r="AE215" s="192">
        <f t="shared" ref="AE215" si="730">SUM(AE199:AE214)</f>
        <v>0</v>
      </c>
      <c r="AF215" s="192">
        <f t="shared" ref="AF215" si="731">SUM(AF199:AF214)</f>
        <v>4093.0145250351347</v>
      </c>
      <c r="AG215" s="192">
        <f t="shared" ref="AG215" si="732">SUM(AG199:AG214)</f>
        <v>4093.0145250351347</v>
      </c>
      <c r="AH215" s="192">
        <f t="shared" ref="AH215" si="733">SUM(AH199:AH214)</f>
        <v>0</v>
      </c>
      <c r="AI215" s="192">
        <f t="shared" ref="AI215" si="734">SUM(AI199:AI214)</f>
        <v>9614.8943340417409</v>
      </c>
      <c r="AJ215" s="192">
        <f t="shared" ref="AJ215" si="735">SUM(AJ199:AJ214)</f>
        <v>9614.8943340417409</v>
      </c>
      <c r="AK215" s="192">
        <f t="shared" ref="AK215" si="736">SUM(AK199:AK214)</f>
        <v>0</v>
      </c>
      <c r="AL215" s="192">
        <f t="shared" ref="AL215" si="737">SUM(AL199:AL214)</f>
        <v>21784.699234635762</v>
      </c>
      <c r="AM215" s="192">
        <f t="shared" ref="AM215" si="738">SUM(AM199:AM214)</f>
        <v>21784.699234635762</v>
      </c>
      <c r="AN215" s="192">
        <f t="shared" ref="AN215" si="739">SUM(AN199:AN214)</f>
        <v>0</v>
      </c>
      <c r="AO215" s="170"/>
      <c r="AP215" s="170"/>
      <c r="AQ215" s="172"/>
      <c r="AR215" s="170"/>
      <c r="AS215" s="170"/>
      <c r="AT215" s="170"/>
      <c r="AU215" s="170"/>
      <c r="AV215" s="170"/>
      <c r="AW215" s="170"/>
      <c r="AX215" s="170"/>
      <c r="AY215" s="170"/>
    </row>
    <row r="216" spans="1:51" x14ac:dyDescent="0.2">
      <c r="A216" s="185" t="s">
        <v>40</v>
      </c>
      <c r="B216" s="163">
        <v>0.5</v>
      </c>
      <c r="C216" s="166" t="s">
        <v>170</v>
      </c>
      <c r="D216" s="166">
        <v>4</v>
      </c>
      <c r="E216" s="163"/>
      <c r="F216" s="187">
        <f>HLOOKUP('III Tool Overview'!$H$7,LookUpData_Pop!$B$1:$AV$269,LookUpData_Pop!BB210,FALSE)/5</f>
        <v>56.2</v>
      </c>
      <c r="G216" s="163"/>
      <c r="H216" s="190"/>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P216">
        <v>0.1</v>
      </c>
      <c r="AQ216">
        <v>1</v>
      </c>
    </row>
    <row r="217" spans="1:51" x14ac:dyDescent="0.2">
      <c r="A217" s="185" t="s">
        <v>41</v>
      </c>
      <c r="B217" s="163">
        <v>2.5</v>
      </c>
      <c r="C217" s="166" t="s">
        <v>170</v>
      </c>
      <c r="D217" s="166">
        <v>4</v>
      </c>
      <c r="E217" s="163"/>
      <c r="F217" s="187">
        <f>HLOOKUP('III Tool Overview'!$H$7,LookUpData_Pop!$B$1:$AV$269,LookUpData_Pop!BB211,FALSE)/5</f>
        <v>228.8</v>
      </c>
      <c r="G217" s="163"/>
      <c r="H217" s="190"/>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P217">
        <v>0.5</v>
      </c>
      <c r="AQ217">
        <v>4</v>
      </c>
    </row>
    <row r="218" spans="1:51" x14ac:dyDescent="0.2">
      <c r="A218" s="185" t="s">
        <v>42</v>
      </c>
      <c r="B218" s="163">
        <v>7.5</v>
      </c>
      <c r="C218" s="166" t="s">
        <v>170</v>
      </c>
      <c r="D218" s="166">
        <v>4</v>
      </c>
      <c r="E218" s="163"/>
      <c r="F218" s="187">
        <f>HLOOKUP('III Tool Overview'!$H$7,LookUpData_Pop!$B$1:$AV$269,LookUpData_Pop!BB212,FALSE)/5</f>
        <v>278</v>
      </c>
      <c r="G218" s="163"/>
      <c r="H218" s="190"/>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P218">
        <v>0.5</v>
      </c>
      <c r="AQ218">
        <v>5</v>
      </c>
    </row>
    <row r="219" spans="1:51" x14ac:dyDescent="0.2">
      <c r="A219" s="185" t="s">
        <v>43</v>
      </c>
      <c r="B219" s="163">
        <v>12.5</v>
      </c>
      <c r="C219" s="166" t="s">
        <v>170</v>
      </c>
      <c r="D219" s="166">
        <v>4</v>
      </c>
      <c r="E219" s="163"/>
      <c r="F219" s="187">
        <f>HLOOKUP('III Tool Overview'!$H$7,LookUpData_Pop!$B$1:$AV$269,LookUpData_Pop!BB213,FALSE)/5</f>
        <v>335.6</v>
      </c>
      <c r="G219" s="163"/>
      <c r="H219" s="190"/>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P219">
        <v>0.5</v>
      </c>
      <c r="AQ219">
        <v>5</v>
      </c>
    </row>
    <row r="220" spans="1:51" x14ac:dyDescent="0.2">
      <c r="A220" s="185" t="s">
        <v>44</v>
      </c>
      <c r="B220" s="163">
        <v>17.5</v>
      </c>
      <c r="C220" s="166" t="s">
        <v>170</v>
      </c>
      <c r="D220" s="166">
        <v>4</v>
      </c>
      <c r="E220" s="188">
        <f>HLOOKUP('III Tool Overview'!$H$7,Prevalence!$B$2:$AV$268,Prevalence!AW209,FALSE)</f>
        <v>0.25013317550348468</v>
      </c>
      <c r="F220" s="187">
        <f>HLOOKUP('III Tool Overview'!$H$7,LookUpData_Pop!$B$1:$AV$269,LookUpData_Pop!BB214,FALSE)/5</f>
        <v>341.4</v>
      </c>
      <c r="G220" s="176">
        <f>'III Tool Overview'!$H$10/110</f>
        <v>0</v>
      </c>
      <c r="H220" s="254">
        <f>IF('III Tool Overview'!$H$11="Even distribution",Targeting!C218,IF('III Tool Overview'!$H$11="Targeting to Q1",Targeting!D218,IF('III Tool Overview'!$H$11="Targetting to Q1 &amp; Q2",Targeting!E218,IF('III Tool Overview'!$H$11="Proportionate to need",Targeting!F218))))</f>
        <v>0</v>
      </c>
      <c r="I220" s="182">
        <f>IF('III Tool Overview'!$H$7="Western Isles Health Board",0,IF('III Tool Overview'!$H$7="Eilean Siar Local Authority",0,new_ci(2,B220,C220,D220,$C$1,G220,1,F220,E220*F220)))</f>
        <v>6.2180684761666424E-2</v>
      </c>
      <c r="J220" s="189">
        <f>IF('III Tool Overview'!$H$7="Western Isles Health Board",0,IF('III Tool Overview'!$H$7="Eilean Siar Local Authority",0,new_ci(2,B220,C220,D220,$C$1,G220+H220,1,F220,E220*F220)))</f>
        <v>6.2180684761666424E-2</v>
      </c>
      <c r="K220" s="189">
        <f>IF('III Tool Overview'!$H$7="Western Isles Health Board",0,IF('III Tool Overview'!$H$7="Eilean Siar Local Authority",0,new_ci(5,B220,C220,D220,$C$1,G220,1,F220,E220*F220)))</f>
        <v>0.2761136002980405</v>
      </c>
      <c r="L220" s="189">
        <f>IF('III Tool Overview'!$H$7="Western Isles Health Board",0,IF('III Tool Overview'!$H$7="Eilean Siar Local Authority",0,new_ci(5,B220,C220,D220,$C$1,G220+H220,1,F220,E220*F220)))</f>
        <v>0.2761136002980405</v>
      </c>
      <c r="M220" s="189">
        <f>IF('III Tool Overview'!$H$7="Western Isles Health Board",0,IF('III Tool Overview'!$H$7="Eilean Siar Local Authority",0,new_ci(10,B220,C220,D220,$C$1,G220,1,F220,E220*F220)))</f>
        <v>0.74497299107873216</v>
      </c>
      <c r="N220" s="189">
        <f>IF('III Tool Overview'!$H$7="Western Isles Health Board",0,IF('III Tool Overview'!$H$7="Eilean Siar Local Authority",0,new_ci(10,B220,C220,D220,$C$1,G220+H220,1,F220,E220*F220)))</f>
        <v>0.74497299107873216</v>
      </c>
      <c r="O220" s="189">
        <f>IF('III Tool Overview'!$H$7="Western Isles Health Board",0,IF('III Tool Overview'!$H$7="Eilean Siar Local Authority",0,new_ci(20,B220,C220,D220,$C$1,G220,1,F220,E220*F220)))</f>
        <v>2.3235889746656797</v>
      </c>
      <c r="P220" s="189">
        <f>IF('III Tool Overview'!$H$7="Western Isles Health Board",0,IF('III Tool Overview'!$H$7="Eilean Siar Local Authority",0,new_ci(20,B220,C220,D220,$C$1,G220+H220,1,F220,E220*F220)))</f>
        <v>2.3235889746656797</v>
      </c>
      <c r="Q220" s="190">
        <f>IF('III Tool Overview'!$H$7="Western Isles Health Board",0,IF('III Tool Overview'!$H$7="Eilean Siar Local Authority",0,new_yll(2,B220,C220,D220,$C$1,G220,1,F220,E220*F220)))</f>
        <v>5.0366354656949808</v>
      </c>
      <c r="R220" s="190">
        <f>IF('III Tool Overview'!$H$7="Western Isles Health Board",0,IF('III Tool Overview'!$H$7="Eilean Siar Local Authority",0,new_yll(2,B220,C220,D220,$C$1,G220+H220,1,F220,E220*F220)))</f>
        <v>5.0366354656949808</v>
      </c>
      <c r="S220" s="190">
        <f t="shared" ref="S220" si="740">Q220-R220</f>
        <v>0</v>
      </c>
      <c r="T220" s="190">
        <f>IF('III Tool Overview'!$H$7="Western Isles Health Board",0,IF('III Tool Overview'!$H$7="Eilean Siar Local Authority",0,new_yll(5,B220,C220,D220,$C$1,G220,1,F220,E220*F220)))</f>
        <v>21.927683805994644</v>
      </c>
      <c r="U220" s="190">
        <f>IF('III Tool Overview'!$H$7="Western Isles Health Board",0,IF('III Tool Overview'!$H$7="Eilean Siar Local Authority",0,new_yll(5,B220,C220,D220,$C$1,G220+H220,1,F220,E220*F220)))</f>
        <v>21.927683805994644</v>
      </c>
      <c r="V220" s="190">
        <f>T220-U220</f>
        <v>0</v>
      </c>
      <c r="W220" s="190">
        <f>IF('III Tool Overview'!$H$7="Western Isles Health Board",0,IF('III Tool Overview'!$H$7="Eilean Siar Local Authority",0,new_yll(10,B220,C220,D220,$C$1,G220,1,F220,E220*F220)))</f>
        <v>57.028817615732834</v>
      </c>
      <c r="X220" s="190">
        <f>IF('III Tool Overview'!$H$7="Western Isles Health Board",0,IF('III Tool Overview'!$H$7="Eilean Siar Local Authority",0,new_yll(10,B220,C220,D220,$C$1,G220+H220,1,F220,E220*F220)))</f>
        <v>57.028817615732834</v>
      </c>
      <c r="Y220" s="190">
        <f>W220-X220</f>
        <v>0</v>
      </c>
      <c r="Z220" s="190">
        <f>IF('III Tool Overview'!$H$7="Western Isles Health Board",0,IF('III Tool Overview'!$H$7="Eilean Siar Local Authority",0,new_yll(20,B220,C220,D220,$C$1,G220,1,F220,E220*F220)))</f>
        <v>162.71340707465009</v>
      </c>
      <c r="AA220" s="190">
        <f>IF('III Tool Overview'!$H$7="Western Isles Health Board",0,IF('III Tool Overview'!$H$7="Eilean Siar Local Authority",0,new_yll(20,B220,C220,D220,$C$1,G220+H220,1,F220,E220*F220)))</f>
        <v>162.71340707465009</v>
      </c>
      <c r="AB220" s="190">
        <f>Z220-AA220</f>
        <v>0</v>
      </c>
      <c r="AC220" s="190">
        <f>IF('III Tool Overview'!$H$7="Western Isles Health Board",0,IF('III Tool Overview'!$H$7="Eilean Siar Local Authority",0,hosp_count(2,B220,C220,D220,$C$1,G220,1,F220,E220*F220)))</f>
        <v>30.294130075454724</v>
      </c>
      <c r="AD220" s="190">
        <f>IF('III Tool Overview'!$H$7="Western Isles Health Board",0,IF('III Tool Overview'!$H$7="Eilean Siar Local Authority",0,hosp_count(2,B220,C220,D220,$C$1,G220+H220,1,F220,E220*F220)))</f>
        <v>30.294130075454724</v>
      </c>
      <c r="AE220" s="189">
        <f>AC220-AD220</f>
        <v>0</v>
      </c>
      <c r="AF220" s="190">
        <f>IF('III Tool Overview'!$H$6="Western Isles Health Board",0,IF('III Tool Overview'!$H$6="Eilean Siar Local Authority",0,hosp_count(5,B220,C220,D220,$C$1,G220,1,F220,E220*F220)))</f>
        <v>126.06730220525495</v>
      </c>
      <c r="AG220" s="190">
        <f>IF('III Tool Overview'!$H$6="Western Isles Health Board",0,IF('III Tool Overview'!$H$6="Eilean Siar Local Authority",0,hosp_count(5,B220,C220,D220,$C$1,G220+H220,1,F220,E220*F220)))</f>
        <v>126.06730220525495</v>
      </c>
      <c r="AH220" s="189">
        <f>AF220-AG220</f>
        <v>0</v>
      </c>
      <c r="AI220" s="190">
        <f>IF('III Tool Overview'!$H$7="Western Isles Health Board",0,IF('III Tool Overview'!$H$7="Eilean Siar Local Authority",0,hosp_count(10,B220,C220,D220,$C$1,G220,1,F220,E220*F220)))</f>
        <v>303.29934469016121</v>
      </c>
      <c r="AJ220" s="190">
        <f>IF('III Tool Overview'!$H$7="Western Isles Health Board",0,IF('III Tool Overview'!$H$7="Eilean Siar Local Authority",0,hosp_count(10,B220,C220,D220,$C$1,G220+H220,1,F220,E220*F220)))</f>
        <v>303.29934469016121</v>
      </c>
      <c r="AK220" s="189">
        <f>AI220-AJ220</f>
        <v>0</v>
      </c>
      <c r="AL220" s="190">
        <f>IF('III Tool Overview'!$H$7="Western Isles Health Board",0,IF('III Tool Overview'!$H$7="Eilean Siar Local Authority",0,hosp_count(20,B220,C220,D220,$C$1,G220,1,F220,E220*F220)))</f>
        <v>734.73775162694255</v>
      </c>
      <c r="AM220" s="190">
        <f>IF('III Tool Overview'!$H$7="Western Isles Health Board",0,IF('III Tool Overview'!$H$7="Eilean Siar Local Authority",0,hosp_count(20,B220,C220,D220,$C$1,G220+H220,1,F220,E220*F220)))</f>
        <v>734.73775162694255</v>
      </c>
      <c r="AN220" s="189">
        <f>AL220-AM220</f>
        <v>0</v>
      </c>
      <c r="AP220">
        <v>0.5</v>
      </c>
      <c r="AQ220">
        <v>5</v>
      </c>
    </row>
    <row r="221" spans="1:51" x14ac:dyDescent="0.2">
      <c r="A221" s="185" t="s">
        <v>45</v>
      </c>
      <c r="B221" s="163">
        <v>22.5</v>
      </c>
      <c r="C221" s="166" t="s">
        <v>170</v>
      </c>
      <c r="D221" s="166">
        <v>4</v>
      </c>
      <c r="E221" s="188">
        <f>HLOOKUP('III Tool Overview'!$H$7,Prevalence!$B$2:$AV$268,Prevalence!AW210,FALSE)</f>
        <v>0.25013317550348468</v>
      </c>
      <c r="F221" s="187">
        <f>HLOOKUP('III Tool Overview'!$H$7,LookUpData_Pop!$B$1:$AV$269,LookUpData_Pop!BB215,FALSE)/5</f>
        <v>240.6</v>
      </c>
      <c r="G221" s="176">
        <f>'III Tool Overview'!$H$10/110</f>
        <v>0</v>
      </c>
      <c r="H221" s="254">
        <f>IF('III Tool Overview'!$H$11="Even distribution",Targeting!C219,IF('III Tool Overview'!$H$11="Targeting to Q1",Targeting!D219,IF('III Tool Overview'!$H$11="Targetting to Q1 &amp; Q2",Targeting!E219,IF('III Tool Overview'!$H$11="Proportionate to need",Targeting!F219))))</f>
        <v>0</v>
      </c>
      <c r="I221" s="182">
        <f>IF('III Tool Overview'!$H$7="Western Isles Health Board",0,IF('III Tool Overview'!$H$7="Eilean Siar Local Authority",0,new_ci(2,B221,C221,D221,$C$1,G221,1,F221,E221*F221)))</f>
        <v>6.0812772641151633E-2</v>
      </c>
      <c r="J221" s="189">
        <f>IF('III Tool Overview'!$H$7="Western Isles Health Board",0,IF('III Tool Overview'!$H$7="Eilean Siar Local Authority",0,new_ci(2,B221,C221,D221,$C$1,G221+H221,1,F221,E221*F221)))</f>
        <v>6.0812772641151633E-2</v>
      </c>
      <c r="K221" s="189">
        <f>IF('III Tool Overview'!$H$7="Western Isles Health Board",0,IF('III Tool Overview'!$H$7="Eilean Siar Local Authority",0,new_ci(5,B221,C221,D221,$C$1,G221,1,F221,E221*F221)))</f>
        <v>0.27000622220398485</v>
      </c>
      <c r="L221" s="189">
        <f>IF('III Tool Overview'!$H$7="Western Isles Health Board",0,IF('III Tool Overview'!$H$7="Eilean Siar Local Authority",0,new_ci(5,B221,C221,D221,$C$1,G221+H221,1,F221,E221*F221)))</f>
        <v>0.27000622220398485</v>
      </c>
      <c r="M221" s="189">
        <f>IF('III Tool Overview'!$H$7="Western Isles Health Board",0,IF('III Tool Overview'!$H$7="Eilean Siar Local Authority",0,new_ci(10,B221,C221,D221,$C$1,G221,1,F221,E221*F221)))</f>
        <v>0.7282987284278728</v>
      </c>
      <c r="N221" s="189">
        <f>IF('III Tool Overview'!$H$7="Western Isles Health Board",0,IF('III Tool Overview'!$H$7="Eilean Siar Local Authority",0,new_ci(10,B221,C221,D221,$C$1,G221+H221,1,F221,E221*F221)))</f>
        <v>0.7282987284278728</v>
      </c>
      <c r="O221" s="189">
        <f>IF('III Tool Overview'!$H$7="Western Isles Health Board",0,IF('III Tool Overview'!$H$7="Eilean Siar Local Authority",0,new_ci(20,B221,C221,D221,$C$1,G221,1,F221,E221*F221)))</f>
        <v>2.2695192500919621</v>
      </c>
      <c r="P221" s="189">
        <f>IF('III Tool Overview'!$H$7="Western Isles Health Board",0,IF('III Tool Overview'!$H$7="Eilean Siar Local Authority",0,new_ci(20,B221,C221,D221,$C$1,G221+H221,1,F221,E221*F221)))</f>
        <v>2.2695192500919621</v>
      </c>
      <c r="Q221" s="190">
        <f>IF('III Tool Overview'!$H$7="Western Isles Health Board",0,IF('III Tool Overview'!$H$7="Eilean Siar Local Authority",0,new_yll(2,B221,C221,D221,$C$1,G221,1,F221,E221*F221)))</f>
        <v>4.6825834933686759</v>
      </c>
      <c r="R221" s="190">
        <f>IF('III Tool Overview'!$H$7="Western Isles Health Board",0,IF('III Tool Overview'!$H$7="Eilean Siar Local Authority",0,new_yll(2,B221,C221,D221,$C$1,G221+H221,1,F221,E221*F221)))</f>
        <v>4.6825834933686759</v>
      </c>
      <c r="S221" s="190">
        <f t="shared" ref="S221:S235" si="741">Q221-R221</f>
        <v>0</v>
      </c>
      <c r="T221" s="190">
        <f>IF('III Tool Overview'!$H$7="Western Isles Health Board",0,IF('III Tool Overview'!$H$7="Eilean Siar Local Authority",0,new_yll(5,B221,C221,D221,$C$1,G221,1,F221,E221*F221)))</f>
        <v>20.362665451022266</v>
      </c>
      <c r="U221" s="190">
        <f>IF('III Tool Overview'!$H$7="Western Isles Health Board",0,IF('III Tool Overview'!$H$7="Eilean Siar Local Authority",0,new_yll(5,B221,C221,D221,$C$1,G221+H221,1,F221,E221*F221)))</f>
        <v>20.362665451022266</v>
      </c>
      <c r="V221" s="190">
        <f t="shared" ref="V221:V235" si="742">T221-U221</f>
        <v>0</v>
      </c>
      <c r="W221" s="190">
        <f>IF('III Tool Overview'!$H$7="Western Isles Health Board",0,IF('III Tool Overview'!$H$7="Eilean Siar Local Authority",0,new_yll(10,B221,C221,D221,$C$1,G221,1,F221,E221*F221)))</f>
        <v>52.839638333808438</v>
      </c>
      <c r="X221" s="190">
        <f>IF('III Tool Overview'!$H$7="Western Isles Health Board",0,IF('III Tool Overview'!$H$7="Eilean Siar Local Authority",0,new_yll(10,B221,C221,D221,$C$1,G221+H221,1,F221,E221*F221)))</f>
        <v>52.839638333808438</v>
      </c>
      <c r="Y221" s="190">
        <f t="shared" ref="Y221:Y235" si="743">W221-X221</f>
        <v>0</v>
      </c>
      <c r="Z221" s="190">
        <f>IF('III Tool Overview'!$H$7="Western Isles Health Board",0,IF('III Tool Overview'!$H$7="Eilean Siar Local Authority",0,new_yll(20,B221,C221,D221,$C$1,G221,1,F221,E221*F221)))</f>
        <v>149.85808629001247</v>
      </c>
      <c r="AA221" s="190">
        <f>IF('III Tool Overview'!$H$7="Western Isles Health Board",0,IF('III Tool Overview'!$H$7="Eilean Siar Local Authority",0,new_yll(20,B221,C221,D221,$C$1,G221+H221,1,F221,E221*F221)))</f>
        <v>149.85808629001247</v>
      </c>
      <c r="AB221" s="190">
        <f t="shared" ref="AB221:AB235" si="744">Z221-AA221</f>
        <v>0</v>
      </c>
      <c r="AC221" s="190">
        <f>IF('III Tool Overview'!$H$7="Western Isles Health Board",0,IF('III Tool Overview'!$H$7="Eilean Siar Local Authority",0,hosp_count(2,B221,C221,D221,$C$1,G221,1,F221,E221*F221)))</f>
        <v>23.561600514563636</v>
      </c>
      <c r="AD221" s="190">
        <f>IF('III Tool Overview'!$H$7="Western Isles Health Board",0,IF('III Tool Overview'!$H$7="Eilean Siar Local Authority",0,hosp_count(2,B221,C221,D221,$C$1,G221+H221,1,F221,E221*F221)))</f>
        <v>23.561600514563636</v>
      </c>
      <c r="AE221" s="189">
        <f t="shared" ref="AE221:AE235" si="745">AC221-AD221</f>
        <v>0</v>
      </c>
      <c r="AF221" s="190">
        <f>IF('III Tool Overview'!$H$6="Western Isles Health Board",0,IF('III Tool Overview'!$H$6="Eilean Siar Local Authority",0,hosp_count(5,B221,C221,D221,$C$1,G221,1,F221,E221*F221)))</f>
        <v>98.039089485038659</v>
      </c>
      <c r="AG221" s="190">
        <f>IF('III Tool Overview'!$H$6="Western Isles Health Board",0,IF('III Tool Overview'!$H$6="Eilean Siar Local Authority",0,hosp_count(5,B221,C221,D221,$C$1,G221+H221,1,F221,E221*F221)))</f>
        <v>98.039089485038659</v>
      </c>
      <c r="AH221" s="189">
        <f t="shared" ref="AH221:AH235" si="746">AF221-AG221</f>
        <v>0</v>
      </c>
      <c r="AI221" s="190">
        <f>IF('III Tool Overview'!$H$7="Western Isles Health Board",0,IF('III Tool Overview'!$H$7="Eilean Siar Local Authority",0,hosp_count(10,B221,C221,D221,$C$1,G221,1,F221,E221*F221)))</f>
        <v>235.8116156920785</v>
      </c>
      <c r="AJ221" s="190">
        <f>IF('III Tool Overview'!$H$7="Western Isles Health Board",0,IF('III Tool Overview'!$H$7="Eilean Siar Local Authority",0,hosp_count(10,B221,C221,D221,$C$1,G221+H221,1,F221,E221*F221)))</f>
        <v>235.8116156920785</v>
      </c>
      <c r="AK221" s="189">
        <f t="shared" ref="AK221:AK235" si="747">AI221-AJ221</f>
        <v>0</v>
      </c>
      <c r="AL221" s="190">
        <f>IF('III Tool Overview'!$H$7="Western Isles Health Board",0,IF('III Tool Overview'!$H$7="Eilean Siar Local Authority",0,hosp_count(20,B221,C221,D221,$C$1,G221,1,F221,E221*F221)))</f>
        <v>570.83087907273693</v>
      </c>
      <c r="AM221" s="190">
        <f>IF('III Tool Overview'!$H$7="Western Isles Health Board",0,IF('III Tool Overview'!$H$7="Eilean Siar Local Authority",0,hosp_count(20,B221,C221,D221,$C$1,G221+H221,1,F221,E221*F221)))</f>
        <v>570.83087907273693</v>
      </c>
      <c r="AN221" s="189">
        <f t="shared" ref="AN221:AN235" si="748">AL221-AM221</f>
        <v>0</v>
      </c>
      <c r="AP221">
        <v>0.5</v>
      </c>
      <c r="AQ221">
        <v>5</v>
      </c>
    </row>
    <row r="222" spans="1:51" x14ac:dyDescent="0.2">
      <c r="A222" s="185" t="s">
        <v>46</v>
      </c>
      <c r="B222" s="163">
        <v>27.5</v>
      </c>
      <c r="C222" s="166" t="s">
        <v>170</v>
      </c>
      <c r="D222" s="166">
        <v>4</v>
      </c>
      <c r="E222" s="188">
        <f>HLOOKUP('III Tool Overview'!$H$7,Prevalence!$B$2:$AV$268,Prevalence!AW211,FALSE)</f>
        <v>0.15995778013545367</v>
      </c>
      <c r="F222" s="187">
        <f>HLOOKUP('III Tool Overview'!$H$7,LookUpData_Pop!$B$1:$AV$269,LookUpData_Pop!BB216,FALSE)/5</f>
        <v>244.2</v>
      </c>
      <c r="G222" s="176">
        <f>'III Tool Overview'!$H$10/110</f>
        <v>0</v>
      </c>
      <c r="H222" s="254">
        <f>IF('III Tool Overview'!$H$11="Even distribution",Targeting!C220,IF('III Tool Overview'!$H$11="Targeting to Q1",Targeting!D220,IF('III Tool Overview'!$H$11="Targetting to Q1 &amp; Q2",Targeting!E220,IF('III Tool Overview'!$H$11="Proportionate to need",Targeting!F220))))</f>
        <v>0</v>
      </c>
      <c r="I222" s="182">
        <f>IF('III Tool Overview'!$H$7="Western Isles Health Board",0,IF('III Tool Overview'!$H$7="Eilean Siar Local Authority",0,new_ci(2,B222,C222,D222,$C$1,G222,1,F222,E222*F222)))</f>
        <v>0.10090063739416066</v>
      </c>
      <c r="J222" s="189">
        <f>IF('III Tool Overview'!$H$7="Western Isles Health Board",0,IF('III Tool Overview'!$H$7="Eilean Siar Local Authority",0,new_ci(2,B222,C222,D222,$C$1,G222+H222,1,F222,E222*F222)))</f>
        <v>0.10090063739416066</v>
      </c>
      <c r="K222" s="189">
        <f>IF('III Tool Overview'!$H$7="Western Isles Health Board",0,IF('III Tool Overview'!$H$7="Eilean Siar Local Authority",0,new_ci(5,B222,C222,D222,$C$1,G222,1,F222,E222*F222)))</f>
        <v>0.44787057412487496</v>
      </c>
      <c r="L222" s="189">
        <f>IF('III Tool Overview'!$H$7="Western Isles Health Board",0,IF('III Tool Overview'!$H$7="Eilean Siar Local Authority",0,new_ci(5,B222,C222,D222,$C$1,G222+H222,1,F222,E222*F222)))</f>
        <v>0.44787057412487496</v>
      </c>
      <c r="M222" s="189">
        <f>IF('III Tool Overview'!$H$7="Western Isles Health Board",0,IF('III Tool Overview'!$H$7="Eilean Siar Local Authority",0,new_ci(10,B222,C222,D222,$C$1,G222,1,F222,E222*F222)))</f>
        <v>1.2073257189188917</v>
      </c>
      <c r="N222" s="189">
        <f>IF('III Tool Overview'!$H$7="Western Isles Health Board",0,IF('III Tool Overview'!$H$7="Eilean Siar Local Authority",0,new_ci(10,B222,C222,D222,$C$1,G222+H222,1,F222,E222*F222)))</f>
        <v>1.2073257189188917</v>
      </c>
      <c r="O222" s="189">
        <f>IF('III Tool Overview'!$H$7="Western Isles Health Board",0,IF('III Tool Overview'!$H$7="Eilean Siar Local Authority",0,new_ci(20,B222,C222,D222,$C$1,G222,1,F222,E222*F222)))</f>
        <v>3.754562853279277</v>
      </c>
      <c r="P222" s="189">
        <f>IF('III Tool Overview'!$H$7="Western Isles Health Board",0,IF('III Tool Overview'!$H$7="Eilean Siar Local Authority",0,new_ci(20,B222,C222,D222,$C$1,G222+H222,1,F222,E222*F222)))</f>
        <v>3.754562853279277</v>
      </c>
      <c r="Q222" s="190">
        <f>IF('III Tool Overview'!$H$7="Western Isles Health Board",0,IF('III Tool Overview'!$H$7="Eilean Siar Local Authority",0,new_yll(2,B222,C222,D222,$C$1,G222,1,F222,E222*F222)))</f>
        <v>7.163945254985407</v>
      </c>
      <c r="R222" s="190">
        <f>IF('III Tool Overview'!$H$7="Western Isles Health Board",0,IF('III Tool Overview'!$H$7="Eilean Siar Local Authority",0,new_yll(2,B222,C222,D222,$C$1,G222+H222,1,F222,E222*F222)))</f>
        <v>7.163945254985407</v>
      </c>
      <c r="S222" s="190">
        <f t="shared" si="741"/>
        <v>0</v>
      </c>
      <c r="T222" s="190">
        <f>IF('III Tool Overview'!$H$7="Western Isles Health Board",0,IF('III Tool Overview'!$H$7="Eilean Siar Local Authority",0,new_yll(5,B222,C222,D222,$C$1,G222,1,F222,E222*F222)))</f>
        <v>31.089278254587722</v>
      </c>
      <c r="U222" s="190">
        <f>IF('III Tool Overview'!$H$7="Western Isles Health Board",0,IF('III Tool Overview'!$H$7="Eilean Siar Local Authority",0,new_yll(5,B222,C222,D222,$C$1,G222+H222,1,F222,E222*F222)))</f>
        <v>31.089278254587722</v>
      </c>
      <c r="V222" s="190">
        <f t="shared" si="742"/>
        <v>0</v>
      </c>
      <c r="W222" s="190">
        <f>IF('III Tool Overview'!$H$7="Western Isles Health Board",0,IF('III Tool Overview'!$H$7="Eilean Siar Local Authority",0,new_yll(10,B222,C222,D222,$C$1,G222,1,F222,E222*F222)))</f>
        <v>80.351827422591242</v>
      </c>
      <c r="X222" s="190">
        <f>IF('III Tool Overview'!$H$7="Western Isles Health Board",0,IF('III Tool Overview'!$H$7="Eilean Siar Local Authority",0,new_yll(10,B222,C222,D222,$C$1,G222+H222,1,F222,E222*F222)))</f>
        <v>80.351827422591242</v>
      </c>
      <c r="Y222" s="190">
        <f t="shared" si="743"/>
        <v>0</v>
      </c>
      <c r="Z222" s="190">
        <f>IF('III Tool Overview'!$H$7="Western Isles Health Board",0,IF('III Tool Overview'!$H$7="Eilean Siar Local Authority",0,new_yll(20,B222,C222,D222,$C$1,G222,1,F222,E222*F222)))</f>
        <v>225.42319227606205</v>
      </c>
      <c r="AA222" s="190">
        <f>IF('III Tool Overview'!$H$7="Western Isles Health Board",0,IF('III Tool Overview'!$H$7="Eilean Siar Local Authority",0,new_yll(20,B222,C222,D222,$C$1,G222+H222,1,F222,E222*F222)))</f>
        <v>225.42319227606205</v>
      </c>
      <c r="AB222" s="190">
        <f t="shared" si="744"/>
        <v>0</v>
      </c>
      <c r="AC222" s="190">
        <f>IF('III Tool Overview'!$H$7="Western Isles Health Board",0,IF('III Tool Overview'!$H$7="Eilean Siar Local Authority",0,hosp_count(2,B222,C222,D222,$C$1,G222,1,F222,E222*F222)))</f>
        <v>27.725291388781493</v>
      </c>
      <c r="AD222" s="190">
        <f>IF('III Tool Overview'!$H$7="Western Isles Health Board",0,IF('III Tool Overview'!$H$7="Eilean Siar Local Authority",0,hosp_count(2,B222,C222,D222,$C$1,G222+H222,1,F222,E222*F222)))</f>
        <v>27.725291388781493</v>
      </c>
      <c r="AE222" s="189">
        <f t="shared" si="745"/>
        <v>0</v>
      </c>
      <c r="AF222" s="190">
        <f>IF('III Tool Overview'!$H$6="Western Isles Health Board",0,IF('III Tool Overview'!$H$6="Eilean Siar Local Authority",0,hosp_count(5,B222,C222,D222,$C$1,G222,1,F222,E222*F222)))</f>
        <v>115.33430090252654</v>
      </c>
      <c r="AG222" s="190">
        <f>IF('III Tool Overview'!$H$6="Western Isles Health Board",0,IF('III Tool Overview'!$H$6="Eilean Siar Local Authority",0,hosp_count(5,B222,C222,D222,$C$1,G222+H222,1,F222,E222*F222)))</f>
        <v>115.33430090252654</v>
      </c>
      <c r="AH222" s="189">
        <f t="shared" si="746"/>
        <v>0</v>
      </c>
      <c r="AI222" s="190">
        <f>IF('III Tool Overview'!$H$7="Western Isles Health Board",0,IF('III Tool Overview'!$H$7="Eilean Siar Local Authority",0,hosp_count(10,B222,C222,D222,$C$1,G222,1,F222,E222*F222)))</f>
        <v>277.26237915822765</v>
      </c>
      <c r="AJ222" s="190">
        <f>IF('III Tool Overview'!$H$7="Western Isles Health Board",0,IF('III Tool Overview'!$H$7="Eilean Siar Local Authority",0,hosp_count(10,B222,C222,D222,$C$1,G222+H222,1,F222,E222*F222)))</f>
        <v>277.26237915822765</v>
      </c>
      <c r="AK222" s="189">
        <f t="shared" si="747"/>
        <v>0</v>
      </c>
      <c r="AL222" s="190">
        <f>IF('III Tool Overview'!$H$7="Western Isles Health Board",0,IF('III Tool Overview'!$H$7="Eilean Siar Local Authority",0,hosp_count(20,B222,C222,D222,$C$1,G222,1,F222,E222*F222)))</f>
        <v>670.05765912919844</v>
      </c>
      <c r="AM222" s="190">
        <f>IF('III Tool Overview'!$H$7="Western Isles Health Board",0,IF('III Tool Overview'!$H$7="Eilean Siar Local Authority",0,hosp_count(20,B222,C222,D222,$C$1,G222+H222,1,F222,E222*F222)))</f>
        <v>670.05765912919844</v>
      </c>
      <c r="AN222" s="189">
        <f t="shared" si="748"/>
        <v>0</v>
      </c>
      <c r="AP222">
        <v>0.5</v>
      </c>
      <c r="AQ222">
        <v>5</v>
      </c>
    </row>
    <row r="223" spans="1:51" x14ac:dyDescent="0.2">
      <c r="A223" s="185" t="s">
        <v>47</v>
      </c>
      <c r="B223" s="163">
        <v>32.5</v>
      </c>
      <c r="C223" s="166" t="s">
        <v>170</v>
      </c>
      <c r="D223" s="166">
        <v>4</v>
      </c>
      <c r="E223" s="188">
        <f>HLOOKUP('III Tool Overview'!$H$7,Prevalence!$B$2:$AV$268,Prevalence!AW212,FALSE)</f>
        <v>0.15995778013545367</v>
      </c>
      <c r="F223" s="187">
        <f>HLOOKUP('III Tool Overview'!$H$7,LookUpData_Pop!$B$1:$AV$269,LookUpData_Pop!BB217,FALSE)/5</f>
        <v>285.2</v>
      </c>
      <c r="G223" s="176">
        <f>'III Tool Overview'!$H$10/110</f>
        <v>0</v>
      </c>
      <c r="H223" s="254">
        <f>IF('III Tool Overview'!$H$11="Even distribution",Targeting!C221,IF('III Tool Overview'!$H$11="Targeting to Q1",Targeting!D221,IF('III Tool Overview'!$H$11="Targetting to Q1 &amp; Q2",Targeting!E221,IF('III Tool Overview'!$H$11="Proportionate to need",Targeting!F221))))</f>
        <v>0</v>
      </c>
      <c r="I223" s="182">
        <f>IF('III Tool Overview'!$H$7="Western Isles Health Board",0,IF('III Tool Overview'!$H$7="Eilean Siar Local Authority",0,new_ci(2,B223,C223,D223,$C$1,G223,1,F223,E223*F223)))</f>
        <v>0.16352546473840016</v>
      </c>
      <c r="J223" s="189">
        <f>IF('III Tool Overview'!$H$7="Western Isles Health Board",0,IF('III Tool Overview'!$H$7="Eilean Siar Local Authority",0,new_ci(2,B223,C223,D223,$C$1,G223+H223,1,F223,E223*F223)))</f>
        <v>0.16352546473840016</v>
      </c>
      <c r="K223" s="189">
        <f>IF('III Tool Overview'!$H$7="Western Isles Health Board",0,IF('III Tool Overview'!$H$7="Eilean Siar Local Authority",0,new_ci(5,B223,C223,D223,$C$1,G223,1,F223,E223*F223)))</f>
        <v>0.72564354249725749</v>
      </c>
      <c r="L223" s="189">
        <f>IF('III Tool Overview'!$H$7="Western Isles Health Board",0,IF('III Tool Overview'!$H$7="Eilean Siar Local Authority",0,new_ci(5,B223,C223,D223,$C$1,G223+H223,1,F223,E223*F223)))</f>
        <v>0.72564354249725749</v>
      </c>
      <c r="M223" s="189">
        <f>IF('III Tool Overview'!$H$7="Western Isles Health Board",0,IF('III Tool Overview'!$H$7="Eilean Siar Local Authority",0,new_ci(10,B223,C223,D223,$C$1,G223,1,F223,E223*F223)))</f>
        <v>1.9549279769227477</v>
      </c>
      <c r="N223" s="189">
        <f>IF('III Tool Overview'!$H$7="Western Isles Health Board",0,IF('III Tool Overview'!$H$7="Eilean Siar Local Authority",0,new_ci(10,B223,C223,D223,$C$1,G223+H223,1,F223,E223*F223)))</f>
        <v>1.9549279769227477</v>
      </c>
      <c r="O223" s="189">
        <f>IF('III Tool Overview'!$H$7="Western Isles Health Board",0,IF('III Tool Overview'!$H$7="Eilean Siar Local Authority",0,new_ci(20,B223,C223,D223,$C$1,G223,1,F223,E223*F223)))</f>
        <v>6.067013697546499</v>
      </c>
      <c r="P223" s="189">
        <f>IF('III Tool Overview'!$H$7="Western Isles Health Board",0,IF('III Tool Overview'!$H$7="Eilean Siar Local Authority",0,new_ci(20,B223,C223,D223,$C$1,G223+H223,1,F223,E223*F223)))</f>
        <v>6.067013697546499</v>
      </c>
      <c r="Q223" s="190">
        <f>IF('III Tool Overview'!$H$7="Western Isles Health Board",0,IF('III Tool Overview'!$H$7="Eilean Siar Local Authority",0,new_yll(2,B223,C223,D223,$C$1,G223,1,F223,E223*F223)))</f>
        <v>10.95620613747281</v>
      </c>
      <c r="R223" s="190">
        <f>IF('III Tool Overview'!$H$7="Western Isles Health Board",0,IF('III Tool Overview'!$H$7="Eilean Siar Local Authority",0,new_yll(2,B223,C223,D223,$C$1,G223+H223,1,F223,E223*F223)))</f>
        <v>10.95620613747281</v>
      </c>
      <c r="S223" s="190">
        <f t="shared" si="741"/>
        <v>0</v>
      </c>
      <c r="T223" s="190">
        <f>IF('III Tool Overview'!$H$7="Western Isles Health Board",0,IF('III Tool Overview'!$H$7="Eilean Siar Local Authority",0,new_yll(5,B223,C223,D223,$C$1,G223,1,F223,E223*F223)))</f>
        <v>47.468689238747565</v>
      </c>
      <c r="U223" s="190">
        <f>IF('III Tool Overview'!$H$7="Western Isles Health Board",0,IF('III Tool Overview'!$H$7="Eilean Siar Local Authority",0,new_yll(5,B223,C223,D223,$C$1,G223+H223,1,F223,E223*F223)))</f>
        <v>47.468689238747565</v>
      </c>
      <c r="V223" s="190">
        <f t="shared" si="742"/>
        <v>0</v>
      </c>
      <c r="W223" s="190">
        <f>IF('III Tool Overview'!$H$7="Western Isles Health Board",0,IF('III Tool Overview'!$H$7="Eilean Siar Local Authority",0,new_yll(10,B223,C223,D223,$C$1,G223,1,F223,E223*F223)))</f>
        <v>122.2904785627085</v>
      </c>
      <c r="X223" s="190">
        <f>IF('III Tool Overview'!$H$7="Western Isles Health Board",0,IF('III Tool Overview'!$H$7="Eilean Siar Local Authority",0,new_yll(10,B223,C223,D223,$C$1,G223+H223,1,F223,E223*F223)))</f>
        <v>122.2904785627085</v>
      </c>
      <c r="Y223" s="190">
        <f t="shared" si="743"/>
        <v>0</v>
      </c>
      <c r="Z223" s="190">
        <f>IF('III Tool Overview'!$H$7="Western Isles Health Board",0,IF('III Tool Overview'!$H$7="Eilean Siar Local Authority",0,new_yll(20,B223,C223,D223,$C$1,G223,1,F223,E223*F223)))</f>
        <v>340.04919950844237</v>
      </c>
      <c r="AA223" s="190">
        <f>IF('III Tool Overview'!$H$7="Western Isles Health Board",0,IF('III Tool Overview'!$H$7="Eilean Siar Local Authority",0,new_yll(20,B223,C223,D223,$C$1,G223+H223,1,F223,E223*F223)))</f>
        <v>340.04919950844237</v>
      </c>
      <c r="AB223" s="190">
        <f t="shared" si="744"/>
        <v>0</v>
      </c>
      <c r="AC223" s="190">
        <f>IF('III Tool Overview'!$H$7="Western Isles Health Board",0,IF('III Tool Overview'!$H$7="Eilean Siar Local Authority",0,hosp_count(2,B223,C223,D223,$C$1,G223,1,F223,E223*F223)))</f>
        <v>35.735032137350416</v>
      </c>
      <c r="AD223" s="190">
        <f>IF('III Tool Overview'!$H$7="Western Isles Health Board",0,IF('III Tool Overview'!$H$7="Eilean Siar Local Authority",0,hosp_count(2,B223,C223,D223,$C$1,G223+H223,1,F223,E223*F223)))</f>
        <v>35.735032137350416</v>
      </c>
      <c r="AE223" s="189">
        <f t="shared" si="745"/>
        <v>0</v>
      </c>
      <c r="AF223" s="190">
        <f>IF('III Tool Overview'!$H$6="Western Isles Health Board",0,IF('III Tool Overview'!$H$6="Eilean Siar Local Authority",0,hosp_count(5,B223,C223,D223,$C$1,G223,1,F223,E223*F223)))</f>
        <v>148.61560012575907</v>
      </c>
      <c r="AG223" s="190">
        <f>IF('III Tool Overview'!$H$6="Western Isles Health Board",0,IF('III Tool Overview'!$H$6="Eilean Siar Local Authority",0,hosp_count(5,B223,C223,D223,$C$1,G223+H223,1,F223,E223*F223)))</f>
        <v>148.61560012575907</v>
      </c>
      <c r="AH223" s="189">
        <f t="shared" si="746"/>
        <v>0</v>
      </c>
      <c r="AI223" s="190">
        <f>IF('III Tool Overview'!$H$7="Western Isles Health Board",0,IF('III Tool Overview'!$H$7="Eilean Siar Local Authority",0,hosp_count(10,B223,C223,D223,$C$1,G223,1,F223,E223*F223)))</f>
        <v>357.07825134130883</v>
      </c>
      <c r="AJ223" s="190">
        <f>IF('III Tool Overview'!$H$7="Western Isles Health Board",0,IF('III Tool Overview'!$H$7="Eilean Siar Local Authority",0,hosp_count(10,B223,C223,D223,$C$1,G223+H223,1,F223,E223*F223)))</f>
        <v>357.07825134130883</v>
      </c>
      <c r="AK223" s="189">
        <f t="shared" si="747"/>
        <v>0</v>
      </c>
      <c r="AL223" s="190">
        <f>IF('III Tool Overview'!$H$7="Western Isles Health Board",0,IF('III Tool Overview'!$H$7="Eilean Siar Local Authority",0,hosp_count(20,B223,C223,D223,$C$1,G223,1,F223,E223*F223)))</f>
        <v>861.5181208347833</v>
      </c>
      <c r="AM223" s="190">
        <f>IF('III Tool Overview'!$H$7="Western Isles Health Board",0,IF('III Tool Overview'!$H$7="Eilean Siar Local Authority",0,hosp_count(20,B223,C223,D223,$C$1,G223+H223,1,F223,E223*F223)))</f>
        <v>861.5181208347833</v>
      </c>
      <c r="AN223" s="189">
        <f t="shared" si="748"/>
        <v>0</v>
      </c>
      <c r="AP223">
        <v>0.5</v>
      </c>
      <c r="AQ223">
        <v>5</v>
      </c>
    </row>
    <row r="224" spans="1:51" x14ac:dyDescent="0.2">
      <c r="A224" s="185" t="s">
        <v>48</v>
      </c>
      <c r="B224" s="163">
        <v>37.5</v>
      </c>
      <c r="C224" s="166" t="s">
        <v>170</v>
      </c>
      <c r="D224" s="166">
        <v>4</v>
      </c>
      <c r="E224" s="188">
        <f>HLOOKUP('III Tool Overview'!$H$7,Prevalence!$B$2:$AV$268,Prevalence!AW213,FALSE)</f>
        <v>0.18981720445322439</v>
      </c>
      <c r="F224" s="187">
        <f>HLOOKUP('III Tool Overview'!$H$7,LookUpData_Pop!$B$1:$AV$269,LookUpData_Pop!BB218,FALSE)/5</f>
        <v>378.8</v>
      </c>
      <c r="G224" s="176">
        <f>'III Tool Overview'!$H$10/110</f>
        <v>0</v>
      </c>
      <c r="H224" s="254">
        <f>IF('III Tool Overview'!$H$11="Even distribution",Targeting!C222,IF('III Tool Overview'!$H$11="Targeting to Q1",Targeting!D222,IF('III Tool Overview'!$H$11="Targetting to Q1 &amp; Q2",Targeting!E222,IF('III Tool Overview'!$H$11="Proportionate to need",Targeting!F222))))</f>
        <v>0</v>
      </c>
      <c r="I224" s="182">
        <f>IF('III Tool Overview'!$H$7="Western Isles Health Board",0,IF('III Tool Overview'!$H$7="Eilean Siar Local Authority",0,new_ci(2,B224,C224,D224,$C$1,G224,1,F224,E224*F224)))</f>
        <v>0.35501770635646773</v>
      </c>
      <c r="J224" s="189">
        <f>IF('III Tool Overview'!$H$7="Western Isles Health Board",0,IF('III Tool Overview'!$H$7="Eilean Siar Local Authority",0,new_ci(2,B224,C224,D224,$C$1,G224+H224,1,F224,E224*F224)))</f>
        <v>0.35501770635646773</v>
      </c>
      <c r="K224" s="189">
        <f>IF('III Tool Overview'!$H$7="Western Isles Health Board",0,IF('III Tool Overview'!$H$7="Eilean Siar Local Authority",0,new_ci(5,B224,C224,D224,$C$1,G224,1,F224,E224*F224)))</f>
        <v>1.5743932242582421</v>
      </c>
      <c r="L224" s="189">
        <f>IF('III Tool Overview'!$H$7="Western Isles Health Board",0,IF('III Tool Overview'!$H$7="Eilean Siar Local Authority",0,new_ci(5,B224,C224,D224,$C$1,G224+H224,1,F224,E224*F224)))</f>
        <v>1.5743932242582421</v>
      </c>
      <c r="M224" s="189">
        <f>IF('III Tool Overview'!$H$7="Western Isles Health Board",0,IF('III Tool Overview'!$H$7="Eilean Siar Local Authority",0,new_ci(10,B224,C224,D224,$C$1,G224,1,F224,E224*F224)))</f>
        <v>4.2356373671319831</v>
      </c>
      <c r="N224" s="189">
        <f>IF('III Tool Overview'!$H$7="Western Isles Health Board",0,IF('III Tool Overview'!$H$7="Eilean Siar Local Authority",0,new_ci(10,B224,C224,D224,$C$1,G224+H224,1,F224,E224*F224)))</f>
        <v>4.2356373671319831</v>
      </c>
      <c r="O224" s="189">
        <f>IF('III Tool Overview'!$H$7="Western Isles Health Board",0,IF('III Tool Overview'!$H$7="Eilean Siar Local Authority",0,new_ci(20,B224,C224,D224,$C$1,G224,1,F224,E224*F224)))</f>
        <v>13.083961759338887</v>
      </c>
      <c r="P224" s="189">
        <f>IF('III Tool Overview'!$H$7="Western Isles Health Board",0,IF('III Tool Overview'!$H$7="Eilean Siar Local Authority",0,new_ci(20,B224,C224,D224,$C$1,G224+H224,1,F224,E224*F224)))</f>
        <v>13.083961759338887</v>
      </c>
      <c r="Q224" s="190">
        <f>IF('III Tool Overview'!$H$7="Western Isles Health Board",0,IF('III Tool Overview'!$H$7="Eilean Siar Local Authority",0,new_yll(2,B224,C224,D224,$C$1,G224,1,F224,E224*F224)))</f>
        <v>21.656080087744531</v>
      </c>
      <c r="R224" s="190">
        <f>IF('III Tool Overview'!$H$7="Western Isles Health Board",0,IF('III Tool Overview'!$H$7="Eilean Siar Local Authority",0,new_yll(2,B224,C224,D224,$C$1,G224+H224,1,F224,E224*F224)))</f>
        <v>21.656080087744531</v>
      </c>
      <c r="S224" s="190">
        <f t="shared" si="741"/>
        <v>0</v>
      </c>
      <c r="T224" s="190">
        <f>IF('III Tool Overview'!$H$7="Western Isles Health Board",0,IF('III Tool Overview'!$H$7="Eilean Siar Local Authority",0,new_yll(5,B224,C224,D224,$C$1,G224,1,F224,E224*F224)))</f>
        <v>93.544930390497115</v>
      </c>
      <c r="U224" s="190">
        <f>IF('III Tool Overview'!$H$7="Western Isles Health Board",0,IF('III Tool Overview'!$H$7="Eilean Siar Local Authority",0,new_yll(5,B224,C224,D224,$C$1,G224+H224,1,F224,E224*F224)))</f>
        <v>93.544930390497115</v>
      </c>
      <c r="V224" s="190">
        <f t="shared" si="742"/>
        <v>0</v>
      </c>
      <c r="W224" s="190">
        <f>IF('III Tool Overview'!$H$7="Western Isles Health Board",0,IF('III Tool Overview'!$H$7="Eilean Siar Local Authority",0,new_yll(10,B224,C224,D224,$C$1,G224,1,F224,E224*F224)))</f>
        <v>239.56004811173204</v>
      </c>
      <c r="X224" s="190">
        <f>IF('III Tool Overview'!$H$7="Western Isles Health Board",0,IF('III Tool Overview'!$H$7="Eilean Siar Local Authority",0,new_yll(10,B224,C224,D224,$C$1,G224+H224,1,F224,E224*F224)))</f>
        <v>239.56004811173204</v>
      </c>
      <c r="Y224" s="190">
        <f t="shared" si="743"/>
        <v>0</v>
      </c>
      <c r="Z224" s="190">
        <f>IF('III Tool Overview'!$H$7="Western Isles Health Board",0,IF('III Tool Overview'!$H$7="Eilean Siar Local Authority",0,new_yll(20,B224,C224,D224,$C$1,G224,1,F224,E224*F224)))</f>
        <v>655.10746260952681</v>
      </c>
      <c r="AA224" s="190">
        <f>IF('III Tool Overview'!$H$7="Western Isles Health Board",0,IF('III Tool Overview'!$H$7="Eilean Siar Local Authority",0,new_yll(20,B224,C224,D224,$C$1,G224+H224,1,F224,E224*F224)))</f>
        <v>655.10746260952681</v>
      </c>
      <c r="AB224" s="190">
        <f t="shared" si="744"/>
        <v>0</v>
      </c>
      <c r="AC224" s="190">
        <f>IF('III Tool Overview'!$H$7="Western Isles Health Board",0,IF('III Tool Overview'!$H$7="Eilean Siar Local Authority",0,hosp_count(2,B224,C224,D224,$C$1,G224,1,F224,E224*F224)))</f>
        <v>55.027010668608</v>
      </c>
      <c r="AD224" s="190">
        <f>IF('III Tool Overview'!$H$7="Western Isles Health Board",0,IF('III Tool Overview'!$H$7="Eilean Siar Local Authority",0,hosp_count(2,B224,C224,D224,$C$1,G224+H224,1,F224,E224*F224)))</f>
        <v>55.027010668608</v>
      </c>
      <c r="AE224" s="189">
        <f t="shared" si="745"/>
        <v>0</v>
      </c>
      <c r="AF224" s="190">
        <f>IF('III Tool Overview'!$H$6="Western Isles Health Board",0,IF('III Tool Overview'!$H$6="Eilean Siar Local Authority",0,hosp_count(5,B224,C224,D224,$C$1,G224,1,F224,E224*F224)))</f>
        <v>228.71316035396927</v>
      </c>
      <c r="AG224" s="190">
        <f>IF('III Tool Overview'!$H$6="Western Isles Health Board",0,IF('III Tool Overview'!$H$6="Eilean Siar Local Authority",0,hosp_count(5,B224,C224,D224,$C$1,G224+H224,1,F224,E224*F224)))</f>
        <v>228.71316035396927</v>
      </c>
      <c r="AH224" s="189">
        <f t="shared" si="746"/>
        <v>0</v>
      </c>
      <c r="AI224" s="190">
        <f>IF('III Tool Overview'!$H$7="Western Isles Health Board",0,IF('III Tool Overview'!$H$7="Eilean Siar Local Authority",0,hosp_count(10,B224,C224,D224,$C$1,G224,1,F224,E224*F224)))</f>
        <v>548.85752713058844</v>
      </c>
      <c r="AJ224" s="190">
        <f>IF('III Tool Overview'!$H$7="Western Isles Health Board",0,IF('III Tool Overview'!$H$7="Eilean Siar Local Authority",0,hosp_count(10,B224,C224,D224,$C$1,G224+H224,1,F224,E224*F224)))</f>
        <v>548.85752713058844</v>
      </c>
      <c r="AK224" s="189">
        <f t="shared" si="747"/>
        <v>0</v>
      </c>
      <c r="AL224" s="190">
        <f>IF('III Tool Overview'!$H$7="Western Isles Health Board",0,IF('III Tool Overview'!$H$7="Eilean Siar Local Authority",0,hosp_count(20,B224,C224,D224,$C$1,G224,1,F224,E224*F224)))</f>
        <v>1319.2494933411947</v>
      </c>
      <c r="AM224" s="190">
        <f>IF('III Tool Overview'!$H$7="Western Isles Health Board",0,IF('III Tool Overview'!$H$7="Eilean Siar Local Authority",0,hosp_count(20,B224,C224,D224,$C$1,G224+H224,1,F224,E224*F224)))</f>
        <v>1319.2494933411947</v>
      </c>
      <c r="AN224" s="189">
        <f t="shared" si="748"/>
        <v>0</v>
      </c>
      <c r="AP224">
        <v>0.5</v>
      </c>
      <c r="AQ224">
        <v>5</v>
      </c>
    </row>
    <row r="225" spans="1:55" x14ac:dyDescent="0.2">
      <c r="A225" s="185" t="s">
        <v>49</v>
      </c>
      <c r="B225" s="163">
        <v>42.5</v>
      </c>
      <c r="C225" s="166" t="s">
        <v>170</v>
      </c>
      <c r="D225" s="166">
        <v>4</v>
      </c>
      <c r="E225" s="188">
        <f>HLOOKUP('III Tool Overview'!$H$7,Prevalence!$B$2:$AV$268,Prevalence!AW214,FALSE)</f>
        <v>0.18981720445322439</v>
      </c>
      <c r="F225" s="187">
        <f>HLOOKUP('III Tool Overview'!$H$7,LookUpData_Pop!$B$1:$AV$269,LookUpData_Pop!BB219,FALSE)/5</f>
        <v>459.4</v>
      </c>
      <c r="G225" s="176">
        <f>'III Tool Overview'!$H$10/110</f>
        <v>0</v>
      </c>
      <c r="H225" s="254">
        <f>IF('III Tool Overview'!$H$11="Even distribution",Targeting!C223,IF('III Tool Overview'!$H$11="Targeting to Q1",Targeting!D223,IF('III Tool Overview'!$H$11="Targetting to Q1 &amp; Q2",Targeting!E223,IF('III Tool Overview'!$H$11="Proportionate to need",Targeting!F223))))</f>
        <v>0</v>
      </c>
      <c r="I225" s="182">
        <f>IF('III Tool Overview'!$H$7="Western Isles Health Board",0,IF('III Tool Overview'!$H$7="Eilean Siar Local Authority",0,new_ci(2,B225,C225,D225,$C$1,G225,1,F225,E225*F225)))</f>
        <v>0.59741221974545766</v>
      </c>
      <c r="J225" s="189">
        <f>IF('III Tool Overview'!$H$7="Western Isles Health Board",0,IF('III Tool Overview'!$H$7="Eilean Siar Local Authority",0,new_ci(2,B225,C225,D225,$C$1,G225+H225,1,F225,E225*F225)))</f>
        <v>0.59741221974545766</v>
      </c>
      <c r="K225" s="189">
        <f>IF('III Tool Overview'!$H$7="Western Isles Health Board",0,IF('III Tool Overview'!$H$7="Eilean Siar Local Authority",0,new_ci(5,B225,C225,D225,$C$1,G225,1,F225,E225*F225)))</f>
        <v>2.6476676279176621</v>
      </c>
      <c r="L225" s="189">
        <f>IF('III Tool Overview'!$H$7="Western Isles Health Board",0,IF('III Tool Overview'!$H$7="Eilean Siar Local Authority",0,new_ci(5,B225,C225,D225,$C$1,G225+H225,1,F225,E225*F225)))</f>
        <v>2.6476676279176621</v>
      </c>
      <c r="M225" s="189">
        <f>IF('III Tool Overview'!$H$7="Western Isles Health Board",0,IF('III Tool Overview'!$H$7="Eilean Siar Local Authority",0,new_ci(10,B225,C225,D225,$C$1,G225,1,F225,E225*F225)))</f>
        <v>7.1132745157634441</v>
      </c>
      <c r="N225" s="189">
        <f>IF('III Tool Overview'!$H$7="Western Isles Health Board",0,IF('III Tool Overview'!$H$7="Eilean Siar Local Authority",0,new_ci(10,B225,C225,D225,$C$1,G225+H225,1,F225,E225*F225)))</f>
        <v>7.1132745157634441</v>
      </c>
      <c r="O225" s="189">
        <f>IF('III Tool Overview'!$H$7="Western Isles Health Board",0,IF('III Tool Overview'!$H$7="Eilean Siar Local Authority",0,new_ci(20,B225,C225,D225,$C$1,G225,1,F225,E225*F225)))</f>
        <v>21.871507129967799</v>
      </c>
      <c r="P225" s="189">
        <f>IF('III Tool Overview'!$H$7="Western Isles Health Board",0,IF('III Tool Overview'!$H$7="Eilean Siar Local Authority",0,new_ci(20,B225,C225,D225,$C$1,G225+H225,1,F225,E225*F225)))</f>
        <v>21.871507129967799</v>
      </c>
      <c r="Q225" s="190">
        <f>IF('III Tool Overview'!$H$7="Western Isles Health Board",0,IF('III Tool Overview'!$H$7="Eilean Siar Local Authority",0,new_yll(2,B225,C225,D225,$C$1,G225,1,F225,E225*F225)))</f>
        <v>34.052496525491087</v>
      </c>
      <c r="R225" s="190">
        <f>IF('III Tool Overview'!$H$7="Western Isles Health Board",0,IF('III Tool Overview'!$H$7="Eilean Siar Local Authority",0,new_yll(2,B225,C225,D225,$C$1,G225+H225,1,F225,E225*F225)))</f>
        <v>34.052496525491087</v>
      </c>
      <c r="S225" s="190">
        <f t="shared" si="741"/>
        <v>0</v>
      </c>
      <c r="T225" s="190">
        <f>IF('III Tool Overview'!$H$7="Western Isles Health Board",0,IF('III Tool Overview'!$H$7="Eilean Siar Local Authority",0,new_yll(5,B225,C225,D225,$C$1,G225,1,F225,E225*F225)))</f>
        <v>146.72580928664206</v>
      </c>
      <c r="U225" s="190">
        <f>IF('III Tool Overview'!$H$7="Western Isles Health Board",0,IF('III Tool Overview'!$H$7="Eilean Siar Local Authority",0,new_yll(5,B225,C225,D225,$C$1,G225+H225,1,F225,E225*F225)))</f>
        <v>146.72580928664206</v>
      </c>
      <c r="V225" s="190">
        <f t="shared" si="742"/>
        <v>0</v>
      </c>
      <c r="W225" s="190">
        <f>IF('III Tool Overview'!$H$7="Western Isles Health Board",0,IF('III Tool Overview'!$H$7="Eilean Siar Local Authority",0,new_yll(10,B225,C225,D225,$C$1,G225,1,F225,E225*F225)))</f>
        <v>373.88382601464303</v>
      </c>
      <c r="X225" s="190">
        <f>IF('III Tool Overview'!$H$7="Western Isles Health Board",0,IF('III Tool Overview'!$H$7="Eilean Siar Local Authority",0,new_yll(10,B225,C225,D225,$C$1,G225+H225,1,F225,E225*F225)))</f>
        <v>373.88382601464303</v>
      </c>
      <c r="Y225" s="190">
        <f t="shared" si="743"/>
        <v>0</v>
      </c>
      <c r="Z225" s="190">
        <f>IF('III Tool Overview'!$H$7="Western Isles Health Board",0,IF('III Tool Overview'!$H$7="Eilean Siar Local Authority",0,new_yll(20,B225,C225,D225,$C$1,G225,1,F225,E225*F225)))</f>
        <v>1008.059811229517</v>
      </c>
      <c r="AA225" s="190">
        <f>IF('III Tool Overview'!$H$7="Western Isles Health Board",0,IF('III Tool Overview'!$H$7="Eilean Siar Local Authority",0,new_yll(20,B225,C225,D225,$C$1,G225+H225,1,F225,E225*F225)))</f>
        <v>1008.059811229517</v>
      </c>
      <c r="AB225" s="190">
        <f t="shared" si="744"/>
        <v>0</v>
      </c>
      <c r="AC225" s="190">
        <f>IF('III Tool Overview'!$H$7="Western Isles Health Board",0,IF('III Tool Overview'!$H$7="Eilean Siar Local Authority",0,hosp_count(2,B225,C225,D225,$C$1,G225,1,F225,E225*F225)))</f>
        <v>73.64972629993332</v>
      </c>
      <c r="AD225" s="190">
        <f>IF('III Tool Overview'!$H$7="Western Isles Health Board",0,IF('III Tool Overview'!$H$7="Eilean Siar Local Authority",0,hosp_count(2,B225,C225,D225,$C$1,G225+H225,1,F225,E225*F225)))</f>
        <v>73.64972629993332</v>
      </c>
      <c r="AE225" s="189">
        <f t="shared" si="745"/>
        <v>0</v>
      </c>
      <c r="AF225" s="190">
        <f>IF('III Tool Overview'!$H$6="Western Isles Health Board",0,IF('III Tool Overview'!$H$6="Eilean Siar Local Authority",0,hosp_count(5,B225,C225,D225,$C$1,G225,1,F225,E225*F225)))</f>
        <v>305.93699559426574</v>
      </c>
      <c r="AG225" s="190">
        <f>IF('III Tool Overview'!$H$6="Western Isles Health Board",0,IF('III Tool Overview'!$H$6="Eilean Siar Local Authority",0,hosp_count(5,B225,C225,D225,$C$1,G225+H225,1,F225,E225*F225)))</f>
        <v>305.93699559426574</v>
      </c>
      <c r="AH225" s="189">
        <f t="shared" si="746"/>
        <v>0</v>
      </c>
      <c r="AI225" s="190">
        <f>IF('III Tool Overview'!$H$7="Western Isles Health Board",0,IF('III Tool Overview'!$H$7="Eilean Siar Local Authority",0,hosp_count(10,B225,C225,D225,$C$1,G225,1,F225,E225*F225)))</f>
        <v>733.28298408007049</v>
      </c>
      <c r="AJ225" s="190">
        <f>IF('III Tool Overview'!$H$7="Western Isles Health Board",0,IF('III Tool Overview'!$H$7="Eilean Siar Local Authority",0,hosp_count(10,B225,C225,D225,$C$1,G225+H225,1,F225,E225*F225)))</f>
        <v>733.28298408007049</v>
      </c>
      <c r="AK225" s="189">
        <f t="shared" si="747"/>
        <v>0</v>
      </c>
      <c r="AL225" s="190">
        <f>IF('III Tool Overview'!$H$7="Western Isles Health Board",0,IF('III Tool Overview'!$H$7="Eilean Siar Local Authority",0,hosp_count(20,B225,C225,D225,$C$1,G225,1,F225,E225*F225)))</f>
        <v>1755.9591366402067</v>
      </c>
      <c r="AM225" s="190">
        <f>IF('III Tool Overview'!$H$7="Western Isles Health Board",0,IF('III Tool Overview'!$H$7="Eilean Siar Local Authority",0,hosp_count(20,B225,C225,D225,$C$1,G225+H225,1,F225,E225*F225)))</f>
        <v>1755.9591366402067</v>
      </c>
      <c r="AN225" s="189">
        <f t="shared" si="748"/>
        <v>0</v>
      </c>
      <c r="AP225">
        <v>0.5</v>
      </c>
      <c r="AQ225">
        <v>5</v>
      </c>
    </row>
    <row r="226" spans="1:55" x14ac:dyDescent="0.2">
      <c r="A226" s="185" t="s">
        <v>50</v>
      </c>
      <c r="B226" s="163">
        <v>47.5</v>
      </c>
      <c r="C226" s="166" t="s">
        <v>170</v>
      </c>
      <c r="D226" s="166">
        <v>4</v>
      </c>
      <c r="E226" s="188">
        <f>HLOOKUP('III Tool Overview'!$H$7,Prevalence!$B$2:$AV$268,Prevalence!AW215,FALSE)</f>
        <v>0.19634425624233046</v>
      </c>
      <c r="F226" s="187">
        <f>HLOOKUP('III Tool Overview'!$H$7,LookUpData_Pop!$B$1:$AV$269,LookUpData_Pop!BB220,FALSE)/5</f>
        <v>442.6</v>
      </c>
      <c r="G226" s="176">
        <f>'III Tool Overview'!$H$10/110</f>
        <v>0</v>
      </c>
      <c r="H226" s="254">
        <f>IF('III Tool Overview'!$H$11="Even distribution",Targeting!C224,IF('III Tool Overview'!$H$11="Targeting to Q1",Targeting!D224,IF('III Tool Overview'!$H$11="Targetting to Q1 &amp; Q2",Targeting!E224,IF('III Tool Overview'!$H$11="Proportionate to need",Targeting!F224))))</f>
        <v>0</v>
      </c>
      <c r="I226" s="182">
        <f>IF('III Tool Overview'!$H$7="Western Isles Health Board",0,IF('III Tool Overview'!$H$7="Eilean Siar Local Authority",0,new_ci(2,B226,C226,D226,$C$1,G226,1,F226,E226*F226)))</f>
        <v>0.94058392419866954</v>
      </c>
      <c r="J226" s="189">
        <f>IF('III Tool Overview'!$H$7="Western Isles Health Board",0,IF('III Tool Overview'!$H$7="Eilean Siar Local Authority",0,new_ci(2,B226,C226,D226,$C$1,G226+H226,1,F226,E226*F226)))</f>
        <v>0.94058392419866954</v>
      </c>
      <c r="K226" s="189">
        <f>IF('III Tool Overview'!$H$7="Western Isles Health Board",0,IF('III Tool Overview'!$H$7="Eilean Siar Local Authority",0,new_ci(5,B226,C226,D226,$C$1,G226,1,F226,E226*F226)))</f>
        <v>4.1626003931518252</v>
      </c>
      <c r="L226" s="189">
        <f>IF('III Tool Overview'!$H$7="Western Isles Health Board",0,IF('III Tool Overview'!$H$7="Eilean Siar Local Authority",0,new_ci(5,B226,C226,D226,$C$1,G226+H226,1,F226,E226*F226)))</f>
        <v>4.1626003931518252</v>
      </c>
      <c r="M226" s="189">
        <f>IF('III Tool Overview'!$H$7="Western Isles Health Board",0,IF('III Tool Overview'!$H$7="Eilean Siar Local Authority",0,new_ci(10,B226,C226,D226,$C$1,G226,1,F226,E226*F226)))</f>
        <v>11.148343374207947</v>
      </c>
      <c r="N226" s="189">
        <f>IF('III Tool Overview'!$H$7="Western Isles Health Board",0,IF('III Tool Overview'!$H$7="Eilean Siar Local Authority",0,new_ci(10,B226,C226,D226,$C$1,G226+H226,1,F226,E226*F226)))</f>
        <v>11.148343374207947</v>
      </c>
      <c r="O226" s="189">
        <f>IF('III Tool Overview'!$H$7="Western Isles Health Board",0,IF('III Tool Overview'!$H$7="Eilean Siar Local Authority",0,new_ci(20,B226,C226,D226,$C$1,G226,1,F226,E226*F226)))</f>
        <v>33.921149656501022</v>
      </c>
      <c r="P226" s="189">
        <f>IF('III Tool Overview'!$H$7="Western Isles Health Board",0,IF('III Tool Overview'!$H$7="Eilean Siar Local Authority",0,new_ci(20,B226,C226,D226,$C$1,G226+H226,1,F226,E226*F226)))</f>
        <v>33.921149656501022</v>
      </c>
      <c r="Q226" s="190">
        <f>IF('III Tool Overview'!$H$7="Western Isles Health Board",0,IF('III Tool Overview'!$H$7="Eilean Siar Local Authority",0,new_yll(2,B226,C226,D226,$C$1,G226,1,F226,E226*F226)))</f>
        <v>47.969780134132144</v>
      </c>
      <c r="R226" s="190">
        <f>IF('III Tool Overview'!$H$7="Western Isles Health Board",0,IF('III Tool Overview'!$H$7="Eilean Siar Local Authority",0,new_yll(2,B226,C226,D226,$C$1,G226+H226,1,F226,E226*F226)))</f>
        <v>47.969780134132144</v>
      </c>
      <c r="S226" s="190">
        <f t="shared" si="741"/>
        <v>0</v>
      </c>
      <c r="T226" s="190">
        <f>IF('III Tool Overview'!$H$7="Western Isles Health Board",0,IF('III Tool Overview'!$H$7="Eilean Siar Local Authority",0,new_yll(5,B226,C226,D226,$C$1,G226,1,F226,E226*F226)))</f>
        <v>205.70804669784957</v>
      </c>
      <c r="U226" s="190">
        <f>IF('III Tool Overview'!$H$7="Western Isles Health Board",0,IF('III Tool Overview'!$H$7="Eilean Siar Local Authority",0,new_yll(5,B226,C226,D226,$C$1,G226+H226,1,F226,E226*F226)))</f>
        <v>205.70804669784957</v>
      </c>
      <c r="V226" s="190">
        <f t="shared" si="742"/>
        <v>0</v>
      </c>
      <c r="W226" s="190">
        <f>IF('III Tool Overview'!$H$7="Western Isles Health Board",0,IF('III Tool Overview'!$H$7="Eilean Siar Local Authority",0,new_yll(10,B226,C226,D226,$C$1,G226,1,F226,E226*F226)))</f>
        <v>519.16426421978485</v>
      </c>
      <c r="X226" s="190">
        <f>IF('III Tool Overview'!$H$7="Western Isles Health Board",0,IF('III Tool Overview'!$H$7="Eilean Siar Local Authority",0,new_yll(10,B226,C226,D226,$C$1,G226+H226,1,F226,E226*F226)))</f>
        <v>519.16426421978485</v>
      </c>
      <c r="Y226" s="190">
        <f t="shared" si="743"/>
        <v>0</v>
      </c>
      <c r="Z226" s="190">
        <f>IF('III Tool Overview'!$H$7="Western Isles Health Board",0,IF('III Tool Overview'!$H$7="Eilean Siar Local Authority",0,new_yll(20,B226,C226,D226,$C$1,G226,1,F226,E226*F226)))</f>
        <v>1361.4909140905106</v>
      </c>
      <c r="AA226" s="190">
        <f>IF('III Tool Overview'!$H$7="Western Isles Health Board",0,IF('III Tool Overview'!$H$7="Eilean Siar Local Authority",0,new_yll(20,B226,C226,D226,$C$1,G226+H226,1,F226,E226*F226)))</f>
        <v>1361.4909140905106</v>
      </c>
      <c r="AB226" s="190">
        <f t="shared" si="744"/>
        <v>0</v>
      </c>
      <c r="AC226" s="190">
        <f>IF('III Tool Overview'!$H$7="Western Isles Health Board",0,IF('III Tool Overview'!$H$7="Eilean Siar Local Authority",0,hosp_count(2,B226,C226,D226,$C$1,G226,1,F226,E226*F226)))</f>
        <v>82.264573471697616</v>
      </c>
      <c r="AD226" s="190">
        <f>IF('III Tool Overview'!$H$7="Western Isles Health Board",0,IF('III Tool Overview'!$H$7="Eilean Siar Local Authority",0,hosp_count(2,B226,C226,D226,$C$1,G226+H226,1,F226,E226*F226)))</f>
        <v>82.264573471697616</v>
      </c>
      <c r="AE226" s="189">
        <f t="shared" si="745"/>
        <v>0</v>
      </c>
      <c r="AF226" s="190">
        <f>IF('III Tool Overview'!$H$6="Western Isles Health Board",0,IF('III Tool Overview'!$H$6="Eilean Siar Local Authority",0,hosp_count(5,B226,C226,D226,$C$1,G226,1,F226,E226*F226)))</f>
        <v>341.26828117417381</v>
      </c>
      <c r="AG226" s="190">
        <f>IF('III Tool Overview'!$H$6="Western Isles Health Board",0,IF('III Tool Overview'!$H$6="Eilean Siar Local Authority",0,hosp_count(5,B226,C226,D226,$C$1,G226+H226,1,F226,E226*F226)))</f>
        <v>341.26828117417381</v>
      </c>
      <c r="AH226" s="189">
        <f t="shared" si="746"/>
        <v>0</v>
      </c>
      <c r="AI226" s="190">
        <f>IF('III Tool Overview'!$H$7="Western Isles Health Board",0,IF('III Tool Overview'!$H$7="Eilean Siar Local Authority",0,hosp_count(10,B226,C226,D226,$C$1,G226,1,F226,E226*F226)))</f>
        <v>815.70994425755316</v>
      </c>
      <c r="AJ226" s="190">
        <f>IF('III Tool Overview'!$H$7="Western Isles Health Board",0,IF('III Tool Overview'!$H$7="Eilean Siar Local Authority",0,hosp_count(10,B226,C226,D226,$C$1,G226+H226,1,F226,E226*F226)))</f>
        <v>815.70994425755316</v>
      </c>
      <c r="AK226" s="189">
        <f t="shared" si="747"/>
        <v>0</v>
      </c>
      <c r="AL226" s="190">
        <f>IF('III Tool Overview'!$H$7="Western Isles Health Board",0,IF('III Tool Overview'!$H$7="Eilean Siar Local Authority",0,hosp_count(20,B226,C226,D226,$C$1,G226,1,F226,E226*F226)))</f>
        <v>1936.9048120560124</v>
      </c>
      <c r="AM226" s="190">
        <f>IF('III Tool Overview'!$H$7="Western Isles Health Board",0,IF('III Tool Overview'!$H$7="Eilean Siar Local Authority",0,hosp_count(20,B226,C226,D226,$C$1,G226+H226,1,F226,E226*F226)))</f>
        <v>1936.9048120560124</v>
      </c>
      <c r="AN226" s="189">
        <f t="shared" si="748"/>
        <v>0</v>
      </c>
      <c r="AP226">
        <v>0.5</v>
      </c>
      <c r="AQ226">
        <v>5</v>
      </c>
    </row>
    <row r="227" spans="1:55" x14ac:dyDescent="0.2">
      <c r="A227" s="185" t="s">
        <v>51</v>
      </c>
      <c r="B227" s="163">
        <v>52.5</v>
      </c>
      <c r="C227" s="166" t="s">
        <v>170</v>
      </c>
      <c r="D227" s="166">
        <v>4</v>
      </c>
      <c r="E227" s="188">
        <f>HLOOKUP('III Tool Overview'!$H$7,Prevalence!$B$2:$AV$268,Prevalence!AW216,FALSE)</f>
        <v>0.19634425624233046</v>
      </c>
      <c r="F227" s="187">
        <f>HLOOKUP('III Tool Overview'!$H$7,LookUpData_Pop!$B$1:$AV$269,LookUpData_Pop!BB221,FALSE)/5</f>
        <v>426.2</v>
      </c>
      <c r="G227" s="176">
        <f>'III Tool Overview'!$H$10/110</f>
        <v>0</v>
      </c>
      <c r="H227" s="254">
        <f>IF('III Tool Overview'!$H$11="Even distribution",Targeting!C225,IF('III Tool Overview'!$H$11="Targeting to Q1",Targeting!D225,IF('III Tool Overview'!$H$11="Targetting to Q1 &amp; Q2",Targeting!E225,IF('III Tool Overview'!$H$11="Proportionate to need",Targeting!F225))))</f>
        <v>0</v>
      </c>
      <c r="I227" s="182">
        <f>IF('III Tool Overview'!$H$7="Western Isles Health Board",0,IF('III Tool Overview'!$H$7="Eilean Siar Local Authority",0,new_ci(2,B227,C227,D227,$C$1,G227,1,F227,E227*F227)))</f>
        <v>1.2564395649147198</v>
      </c>
      <c r="J227" s="189">
        <f>IF('III Tool Overview'!$H$7="Western Isles Health Board",0,IF('III Tool Overview'!$H$7="Eilean Siar Local Authority",0,new_ci(2,B227,C227,D227,$C$1,G227+H227,1,F227,E227*F227)))</f>
        <v>1.2564395649147198</v>
      </c>
      <c r="K227" s="189">
        <f>IF('III Tool Overview'!$H$7="Western Isles Health Board",0,IF('III Tool Overview'!$H$7="Eilean Siar Local Authority",0,new_ci(5,B227,C227,D227,$C$1,G227,1,F227,E227*F227)))</f>
        <v>5.5524942699600555</v>
      </c>
      <c r="L227" s="189">
        <f>IF('III Tool Overview'!$H$7="Western Isles Health Board",0,IF('III Tool Overview'!$H$7="Eilean Siar Local Authority",0,new_ci(5,B227,C227,D227,$C$1,G227+H227,1,F227,E227*F227)))</f>
        <v>5.5524942699600555</v>
      </c>
      <c r="M227" s="189">
        <f>IF('III Tool Overview'!$H$7="Western Isles Health Board",0,IF('III Tool Overview'!$H$7="Eilean Siar Local Authority",0,new_ci(10,B227,C227,D227,$C$1,G227,1,F227,E227*F227)))</f>
        <v>14.824456586927983</v>
      </c>
      <c r="N227" s="189">
        <f>IF('III Tool Overview'!$H$7="Western Isles Health Board",0,IF('III Tool Overview'!$H$7="Eilean Siar Local Authority",0,new_ci(10,B227,C227,D227,$C$1,G227+H227,1,F227,E227*F227)))</f>
        <v>14.824456586927983</v>
      </c>
      <c r="O227" s="189">
        <f>IF('III Tool Overview'!$H$7="Western Isles Health Board",0,IF('III Tool Overview'!$H$7="Eilean Siar Local Authority",0,new_ci(20,B227,C227,D227,$C$1,G227,1,F227,E227*F227)))</f>
        <v>44.640660011183094</v>
      </c>
      <c r="P227" s="189">
        <f>IF('III Tool Overview'!$H$7="Western Isles Health Board",0,IF('III Tool Overview'!$H$7="Eilean Siar Local Authority",0,new_ci(20,B227,C227,D227,$C$1,G227+H227,1,F227,E227*F227)))</f>
        <v>44.640660011183094</v>
      </c>
      <c r="Q227" s="190">
        <f>IF('III Tool Overview'!$H$7="Western Isles Health Board",0,IF('III Tool Overview'!$H$7="Eilean Siar Local Authority",0,new_yll(2,B227,C227,D227,$C$1,G227,1,F227,E227*F227)))</f>
        <v>59.052659550991827</v>
      </c>
      <c r="R227" s="190">
        <f>IF('III Tool Overview'!$H$7="Western Isles Health Board",0,IF('III Tool Overview'!$H$7="Eilean Siar Local Authority",0,new_yll(2,B227,C227,D227,$C$1,G227+H227,1,F227,E227*F227)))</f>
        <v>59.052659550991827</v>
      </c>
      <c r="S227" s="190">
        <f t="shared" si="741"/>
        <v>0</v>
      </c>
      <c r="T227" s="190">
        <f>IF('III Tool Overview'!$H$7="Western Isles Health Board",0,IF('III Tool Overview'!$H$7="Eilean Siar Local Authority",0,new_yll(5,B227,C227,D227,$C$1,G227,1,F227,E227*F227)))</f>
        <v>252.19046254895656</v>
      </c>
      <c r="U227" s="190">
        <f>IF('III Tool Overview'!$H$7="Western Isles Health Board",0,IF('III Tool Overview'!$H$7="Eilean Siar Local Authority",0,new_yll(5,B227,C227,D227,$C$1,G227+H227,1,F227,E227*F227)))</f>
        <v>252.19046254895656</v>
      </c>
      <c r="V227" s="190">
        <f t="shared" si="742"/>
        <v>0</v>
      </c>
      <c r="W227" s="190">
        <f>IF('III Tool Overview'!$H$7="Western Isles Health Board",0,IF('III Tool Overview'!$H$7="Eilean Siar Local Authority",0,new_yll(10,B227,C227,D227,$C$1,G227,1,F227,E227*F227)))</f>
        <v>631.16663954118599</v>
      </c>
      <c r="X227" s="190">
        <f>IF('III Tool Overview'!$H$7="Western Isles Health Board",0,IF('III Tool Overview'!$H$7="Eilean Siar Local Authority",0,new_yll(10,B227,C227,D227,$C$1,G227+H227,1,F227,E227*F227)))</f>
        <v>631.16663954118599</v>
      </c>
      <c r="Y227" s="190">
        <f t="shared" si="743"/>
        <v>0</v>
      </c>
      <c r="Z227" s="190">
        <f>IF('III Tool Overview'!$H$7="Western Isles Health Board",0,IF('III Tool Overview'!$H$7="Eilean Siar Local Authority",0,new_yll(20,B227,C227,D227,$C$1,G227,1,F227,E227*F227)))</f>
        <v>1615.2655661652136</v>
      </c>
      <c r="AA227" s="190">
        <f>IF('III Tool Overview'!$H$7="Western Isles Health Board",0,IF('III Tool Overview'!$H$7="Eilean Siar Local Authority",0,new_yll(20,B227,C227,D227,$C$1,G227+H227,1,F227,E227*F227)))</f>
        <v>1615.2655661652136</v>
      </c>
      <c r="AB227" s="190">
        <f t="shared" si="744"/>
        <v>0</v>
      </c>
      <c r="AC227" s="190">
        <f>IF('III Tool Overview'!$H$7="Western Isles Health Board",0,IF('III Tool Overview'!$H$7="Eilean Siar Local Authority",0,hosp_count(2,B227,C227,D227,$C$1,G227,1,F227,E227*F227)))</f>
        <v>87.423679726393118</v>
      </c>
      <c r="AD227" s="190">
        <f>IF('III Tool Overview'!$H$7="Western Isles Health Board",0,IF('III Tool Overview'!$H$7="Eilean Siar Local Authority",0,hosp_count(2,B227,C227,D227,$C$1,G227+H227,1,F227,E227*F227)))</f>
        <v>87.423679726393118</v>
      </c>
      <c r="AE227" s="189">
        <f t="shared" si="745"/>
        <v>0</v>
      </c>
      <c r="AF227" s="190">
        <f>IF('III Tool Overview'!$H$6="Western Isles Health Board",0,IF('III Tool Overview'!$H$6="Eilean Siar Local Authority",0,hosp_count(5,B227,C227,D227,$C$1,G227,1,F227,E227*F227)))</f>
        <v>362.18936498848484</v>
      </c>
      <c r="AG227" s="190">
        <f>IF('III Tool Overview'!$H$6="Western Isles Health Board",0,IF('III Tool Overview'!$H$6="Eilean Siar Local Authority",0,hosp_count(5,B227,C227,D227,$C$1,G227+H227,1,F227,E227*F227)))</f>
        <v>362.18936498848484</v>
      </c>
      <c r="AH227" s="189">
        <f t="shared" si="746"/>
        <v>0</v>
      </c>
      <c r="AI227" s="190">
        <f>IF('III Tool Overview'!$H$7="Western Isles Health Board",0,IF('III Tool Overview'!$H$7="Eilean Siar Local Authority",0,hosp_count(10,B227,C227,D227,$C$1,G227,1,F227,E227*F227)))</f>
        <v>863.33734455619788</v>
      </c>
      <c r="AJ227" s="190">
        <f>IF('III Tool Overview'!$H$7="Western Isles Health Board",0,IF('III Tool Overview'!$H$7="Eilean Siar Local Authority",0,hosp_count(10,B227,C227,D227,$C$1,G227+H227,1,F227,E227*F227)))</f>
        <v>863.33734455619788</v>
      </c>
      <c r="AK227" s="189">
        <f t="shared" si="747"/>
        <v>0</v>
      </c>
      <c r="AL227" s="190">
        <f>IF('III Tool Overview'!$H$7="Western Isles Health Board",0,IF('III Tool Overview'!$H$7="Eilean Siar Local Authority",0,hosp_count(20,B227,C227,D227,$C$1,G227,1,F227,E227*F227)))</f>
        <v>2032.910389216853</v>
      </c>
      <c r="AM227" s="190">
        <f>IF('III Tool Overview'!$H$7="Western Isles Health Board",0,IF('III Tool Overview'!$H$7="Eilean Siar Local Authority",0,hosp_count(20,B227,C227,D227,$C$1,G227+H227,1,F227,E227*F227)))</f>
        <v>2032.910389216853</v>
      </c>
      <c r="AN227" s="189">
        <f t="shared" si="748"/>
        <v>0</v>
      </c>
      <c r="AP227">
        <v>0.5</v>
      </c>
      <c r="AQ227">
        <v>5</v>
      </c>
    </row>
    <row r="228" spans="1:55" x14ac:dyDescent="0.2">
      <c r="A228" s="185" t="s">
        <v>52</v>
      </c>
      <c r="B228" s="163">
        <v>57.5</v>
      </c>
      <c r="C228" s="166" t="s">
        <v>170</v>
      </c>
      <c r="D228" s="166">
        <v>4</v>
      </c>
      <c r="E228" s="188">
        <f>HLOOKUP('III Tool Overview'!$H$7,Prevalence!$B$2:$AV$268,Prevalence!AW217,FALSE)</f>
        <v>0.13966800646685071</v>
      </c>
      <c r="F228" s="187">
        <f>HLOOKUP('III Tool Overview'!$H$7,LookUpData_Pop!$B$1:$AV$269,LookUpData_Pop!BB222,FALSE)/5</f>
        <v>398</v>
      </c>
      <c r="G228" s="176">
        <f>'III Tool Overview'!$H$10/110</f>
        <v>0</v>
      </c>
      <c r="H228" s="254">
        <f>IF('III Tool Overview'!$H$11="Even distribution",Targeting!C226,IF('III Tool Overview'!$H$11="Targeting to Q1",Targeting!D226,IF('III Tool Overview'!$H$11="Targetting to Q1 &amp; Q2",Targeting!E226,IF('III Tool Overview'!$H$11="Proportionate to need",Targeting!F226))))</f>
        <v>0</v>
      </c>
      <c r="I228" s="182">
        <f>IF('III Tool Overview'!$H$7="Western Isles Health Board",0,IF('III Tool Overview'!$H$7="Eilean Siar Local Authority",0,new_ci(2,B228,C228,D228,$C$1,G228,1,F228,E228*F228)))</f>
        <v>1.9164032355685319</v>
      </c>
      <c r="J228" s="189">
        <f>IF('III Tool Overview'!$H$7="Western Isles Health Board",0,IF('III Tool Overview'!$H$7="Eilean Siar Local Authority",0,new_ci(2,B228,C228,D228,$C$1,G228+H228,1,F228,E228*F228)))</f>
        <v>1.9164032355685319</v>
      </c>
      <c r="K228" s="189">
        <f>IF('III Tool Overview'!$H$7="Western Isles Health Board",0,IF('III Tool Overview'!$H$7="Eilean Siar Local Authority",0,new_ci(5,B228,C228,D228,$C$1,G228,1,F228,E228*F228)))</f>
        <v>8.4417406373159132</v>
      </c>
      <c r="L228" s="189">
        <f>IF('III Tool Overview'!$H$7="Western Isles Health Board",0,IF('III Tool Overview'!$H$7="Eilean Siar Local Authority",0,new_ci(5,B228,C228,D228,$C$1,G228+H228,1,F228,E228*F228)))</f>
        <v>8.4417406373159132</v>
      </c>
      <c r="M228" s="189">
        <f>IF('III Tool Overview'!$H$7="Western Isles Health Board",0,IF('III Tool Overview'!$H$7="Eilean Siar Local Authority",0,new_ci(10,B228,C228,D228,$C$1,G228,1,F228,E228*F228)))</f>
        <v>22.380561046730072</v>
      </c>
      <c r="N228" s="189">
        <f>IF('III Tool Overview'!$H$7="Western Isles Health Board",0,IF('III Tool Overview'!$H$7="Eilean Siar Local Authority",0,new_ci(10,B228,C228,D228,$C$1,G228+H228,1,F228,E228*F228)))</f>
        <v>22.380561046730072</v>
      </c>
      <c r="O228" s="189">
        <f>IF('III Tool Overview'!$H$7="Western Isles Health Board",0,IF('III Tool Overview'!$H$7="Eilean Siar Local Authority",0,new_ci(20,B228,C228,D228,$C$1,G228,1,F228,E228*F228)))</f>
        <v>65.848696218272551</v>
      </c>
      <c r="P228" s="189">
        <f>IF('III Tool Overview'!$H$7="Western Isles Health Board",0,IF('III Tool Overview'!$H$7="Eilean Siar Local Authority",0,new_ci(20,B228,C228,D228,$C$1,G228+H228,1,F228,E228*F228)))</f>
        <v>65.848696218272551</v>
      </c>
      <c r="Q228" s="190">
        <f>IF('III Tool Overview'!$H$7="Western Isles Health Board",0,IF('III Tool Overview'!$H$7="Eilean Siar Local Authority",0,new_yll(2,B228,C228,D228,$C$1,G228,1,F228,E228*F228)))</f>
        <v>78.572532658309811</v>
      </c>
      <c r="R228" s="190">
        <f>IF('III Tool Overview'!$H$7="Western Isles Health Board",0,IF('III Tool Overview'!$H$7="Eilean Siar Local Authority",0,new_yll(2,B228,C228,D228,$C$1,G228+H228,1,F228,E228*F228)))</f>
        <v>78.572532658309811</v>
      </c>
      <c r="S228" s="190">
        <f t="shared" si="741"/>
        <v>0</v>
      </c>
      <c r="T228" s="190">
        <f>IF('III Tool Overview'!$H$7="Western Isles Health Board",0,IF('III Tool Overview'!$H$7="Eilean Siar Local Authority",0,new_yll(5,B228,C228,D228,$C$1,G228,1,F228,E228*F228)))</f>
        <v>332.7895852083372</v>
      </c>
      <c r="U228" s="190">
        <f>IF('III Tool Overview'!$H$7="Western Isles Health Board",0,IF('III Tool Overview'!$H$7="Eilean Siar Local Authority",0,new_yll(5,B228,C228,D228,$C$1,G228+H228,1,F228,E228*F228)))</f>
        <v>332.7895852083372</v>
      </c>
      <c r="V228" s="190">
        <f t="shared" si="742"/>
        <v>0</v>
      </c>
      <c r="W228" s="190">
        <f>IF('III Tool Overview'!$H$7="Western Isles Health Board",0,IF('III Tool Overview'!$H$7="Eilean Siar Local Authority",0,new_yll(10,B228,C228,D228,$C$1,G228,1,F228,E228*F228)))</f>
        <v>818.96185006498831</v>
      </c>
      <c r="X228" s="190">
        <f>IF('III Tool Overview'!$H$7="Western Isles Health Board",0,IF('III Tool Overview'!$H$7="Eilean Siar Local Authority",0,new_yll(10,B228,C228,D228,$C$1,G228+H228,1,F228,E228*F228)))</f>
        <v>818.96185006498831</v>
      </c>
      <c r="Y228" s="190">
        <f t="shared" si="743"/>
        <v>0</v>
      </c>
      <c r="Z228" s="190">
        <f>IF('III Tool Overview'!$H$7="Western Isles Health Board",0,IF('III Tool Overview'!$H$7="Eilean Siar Local Authority",0,new_yll(20,B228,C228,D228,$C$1,G228,1,F228,E228*F228)))</f>
        <v>1994.535877822809</v>
      </c>
      <c r="AA228" s="190">
        <f>IF('III Tool Overview'!$H$7="Western Isles Health Board",0,IF('III Tool Overview'!$H$7="Eilean Siar Local Authority",0,new_yll(20,B228,C228,D228,$C$1,G228+H228,1,F228,E228*F228)))</f>
        <v>1994.535877822809</v>
      </c>
      <c r="AB228" s="190">
        <f t="shared" si="744"/>
        <v>0</v>
      </c>
      <c r="AC228" s="190">
        <f>IF('III Tool Overview'!$H$7="Western Isles Health Board",0,IF('III Tool Overview'!$H$7="Eilean Siar Local Authority",0,hosp_count(2,B228,C228,D228,$C$1,G228,1,F228,E228*F228)))</f>
        <v>94.649865975059825</v>
      </c>
      <c r="AD228" s="190">
        <f>IF('III Tool Overview'!$H$7="Western Isles Health Board",0,IF('III Tool Overview'!$H$7="Eilean Siar Local Authority",0,hosp_count(2,B228,C228,D228,$C$1,G228+H228,1,F228,E228*F228)))</f>
        <v>94.649865975059825</v>
      </c>
      <c r="AE228" s="189">
        <f t="shared" si="745"/>
        <v>0</v>
      </c>
      <c r="AF228" s="190">
        <f>IF('III Tool Overview'!$H$6="Western Isles Health Board",0,IF('III Tool Overview'!$H$6="Eilean Siar Local Authority",0,hosp_count(5,B228,C228,D228,$C$1,G228,1,F228,E228*F228)))</f>
        <v>390.95000669019987</v>
      </c>
      <c r="AG228" s="190">
        <f>IF('III Tool Overview'!$H$6="Western Isles Health Board",0,IF('III Tool Overview'!$H$6="Eilean Siar Local Authority",0,hosp_count(5,B228,C228,D228,$C$1,G228+H228,1,F228,E228*F228)))</f>
        <v>390.95000669019987</v>
      </c>
      <c r="AH228" s="189">
        <f t="shared" si="746"/>
        <v>0</v>
      </c>
      <c r="AI228" s="190">
        <f>IF('III Tool Overview'!$H$7="Western Isles Health Board",0,IF('III Tool Overview'!$H$7="Eilean Siar Local Authority",0,hosp_count(10,B228,C228,D228,$C$1,G228,1,F228,E228*F228)))</f>
        <v>926.12010118755825</v>
      </c>
      <c r="AJ228" s="190">
        <f>IF('III Tool Overview'!$H$7="Western Isles Health Board",0,IF('III Tool Overview'!$H$7="Eilean Siar Local Authority",0,hosp_count(10,B228,C228,D228,$C$1,G228+H228,1,F228,E228*F228)))</f>
        <v>926.12010118755825</v>
      </c>
      <c r="AK228" s="189">
        <f t="shared" si="747"/>
        <v>0</v>
      </c>
      <c r="AL228" s="190">
        <f>IF('III Tool Overview'!$H$7="Western Isles Health Board",0,IF('III Tool Overview'!$H$7="Eilean Siar Local Authority",0,hosp_count(20,B228,C228,D228,$C$1,G228,1,F228,E228*F228)))</f>
        <v>2140.2827881208714</v>
      </c>
      <c r="AM228" s="190">
        <f>IF('III Tool Overview'!$H$7="Western Isles Health Board",0,IF('III Tool Overview'!$H$7="Eilean Siar Local Authority",0,hosp_count(20,B228,C228,D228,$C$1,G228+H228,1,F228,E228*F228)))</f>
        <v>2140.2827881208714</v>
      </c>
      <c r="AN228" s="189">
        <f t="shared" si="748"/>
        <v>0</v>
      </c>
      <c r="AP228">
        <v>0.5</v>
      </c>
      <c r="AQ228">
        <v>5</v>
      </c>
    </row>
    <row r="229" spans="1:55" x14ac:dyDescent="0.2">
      <c r="A229" s="185" t="s">
        <v>53</v>
      </c>
      <c r="B229" s="163">
        <v>62.5</v>
      </c>
      <c r="C229" s="166" t="s">
        <v>170</v>
      </c>
      <c r="D229" s="166">
        <v>4</v>
      </c>
      <c r="E229" s="188">
        <f>HLOOKUP('III Tool Overview'!$H$7,Prevalence!$B$2:$AV$268,Prevalence!AW218,FALSE)</f>
        <v>0.13966800646685071</v>
      </c>
      <c r="F229" s="187">
        <f>HLOOKUP('III Tool Overview'!$H$7,LookUpData_Pop!$B$1:$AV$269,LookUpData_Pop!BB223,FALSE)/5</f>
        <v>374.4</v>
      </c>
      <c r="G229" s="176">
        <f>'III Tool Overview'!$H$10/110</f>
        <v>0</v>
      </c>
      <c r="H229" s="254">
        <f>IF('III Tool Overview'!$H$11="Even distribution",Targeting!C227,IF('III Tool Overview'!$H$11="Targeting to Q1",Targeting!D227,IF('III Tool Overview'!$H$11="Targetting to Q1 &amp; Q2",Targeting!E227,IF('III Tool Overview'!$H$11="Proportionate to need",Targeting!F227))))</f>
        <v>0</v>
      </c>
      <c r="I229" s="182">
        <f>IF('III Tool Overview'!$H$7="Western Isles Health Board",0,IF('III Tool Overview'!$H$7="Eilean Siar Local Authority",0,new_ci(2,B229,C229,D229,$C$1,G229,1,F229,E229*F229)))</f>
        <v>2.4995023754639782</v>
      </c>
      <c r="J229" s="189">
        <f>IF('III Tool Overview'!$H$7="Western Isles Health Board",0,IF('III Tool Overview'!$H$7="Eilean Siar Local Authority",0,new_ci(2,B229,C229,D229,$C$1,G229+H229,1,F229,E229*F229)))</f>
        <v>2.4995023754639782</v>
      </c>
      <c r="K229" s="189">
        <f>IF('III Tool Overview'!$H$7="Western Isles Health Board",0,IF('III Tool Overview'!$H$7="Eilean Siar Local Authority",0,new_ci(5,B229,C229,D229,$C$1,G229,1,F229,E229*F229)))</f>
        <v>10.974830825684482</v>
      </c>
      <c r="L229" s="189">
        <f>IF('III Tool Overview'!$H$7="Western Isles Health Board",0,IF('III Tool Overview'!$H$7="Eilean Siar Local Authority",0,new_ci(5,B229,C229,D229,$C$1,G229+H229,1,F229,E229*F229)))</f>
        <v>10.974830825684482</v>
      </c>
      <c r="M229" s="189">
        <f>IF('III Tool Overview'!$H$7="Western Isles Health Board",0,IF('III Tool Overview'!$H$7="Eilean Siar Local Authority",0,new_ci(10,B229,C229,D229,$C$1,G229,1,F229,E229*F229)))</f>
        <v>28.893320674606748</v>
      </c>
      <c r="N229" s="189">
        <f>IF('III Tool Overview'!$H$7="Western Isles Health Board",0,IF('III Tool Overview'!$H$7="Eilean Siar Local Authority",0,new_ci(10,B229,C229,D229,$C$1,G229+H229,1,F229,E229*F229)))</f>
        <v>28.893320674606748</v>
      </c>
      <c r="O229" s="189">
        <f>IF('III Tool Overview'!$H$7="Western Isles Health Board",0,IF('III Tool Overview'!$H$7="Eilean Siar Local Authority",0,new_ci(20,B229,C229,D229,$C$1,G229,1,F229,E229*F229)))</f>
        <v>83.09054682294547</v>
      </c>
      <c r="P229" s="189">
        <f>IF('III Tool Overview'!$H$7="Western Isles Health Board",0,IF('III Tool Overview'!$H$7="Eilean Siar Local Authority",0,new_ci(20,B229,C229,D229,$C$1,G229+H229,1,F229,E229*F229)))</f>
        <v>83.09054682294547</v>
      </c>
      <c r="Q229" s="190">
        <f>IF('III Tool Overview'!$H$7="Western Isles Health Board",0,IF('III Tool Overview'!$H$7="Eilean Siar Local Authority",0,new_yll(2,B229,C229,D229,$C$1,G229,1,F229,E229*F229)))</f>
        <v>92.481587892167198</v>
      </c>
      <c r="R229" s="190">
        <f>IF('III Tool Overview'!$H$7="Western Isles Health Board",0,IF('III Tool Overview'!$H$7="Eilean Siar Local Authority",0,new_yll(2,B229,C229,D229,$C$1,G229+H229,1,F229,E229*F229)))</f>
        <v>92.481587892167198</v>
      </c>
      <c r="S229" s="190">
        <f t="shared" si="741"/>
        <v>0</v>
      </c>
      <c r="T229" s="190">
        <f>IF('III Tool Overview'!$H$7="Western Isles Health Board",0,IF('III Tool Overview'!$H$7="Eilean Siar Local Authority",0,new_yll(5,B229,C229,D229,$C$1,G229,1,F229,E229*F229)))</f>
        <v>388.77815414185432</v>
      </c>
      <c r="U229" s="190">
        <f>IF('III Tool Overview'!$H$7="Western Isles Health Board",0,IF('III Tool Overview'!$H$7="Eilean Siar Local Authority",0,new_yll(5,B229,C229,D229,$C$1,G229+H229,1,F229,E229*F229)))</f>
        <v>388.77815414185432</v>
      </c>
      <c r="V229" s="190">
        <f t="shared" si="742"/>
        <v>0</v>
      </c>
      <c r="W229" s="190">
        <f>IF('III Tool Overview'!$H$7="Western Isles Health Board",0,IF('III Tool Overview'!$H$7="Eilean Siar Local Authority",0,new_yll(10,B229,C229,D229,$C$1,G229,1,F229,E229*F229)))</f>
        <v>942.18491355290507</v>
      </c>
      <c r="X229" s="190">
        <f>IF('III Tool Overview'!$H$7="Western Isles Health Board",0,IF('III Tool Overview'!$H$7="Eilean Siar Local Authority",0,new_yll(10,B229,C229,D229,$C$1,G229+H229,1,F229,E229*F229)))</f>
        <v>942.18491355290507</v>
      </c>
      <c r="Y229" s="190">
        <f t="shared" si="743"/>
        <v>0</v>
      </c>
      <c r="Z229" s="190">
        <f>IF('III Tool Overview'!$H$7="Western Isles Health Board",0,IF('III Tool Overview'!$H$7="Eilean Siar Local Authority",0,new_yll(20,B229,C229,D229,$C$1,G229,1,F229,E229*F229)))</f>
        <v>2193.2484423060187</v>
      </c>
      <c r="AA229" s="190">
        <f>IF('III Tool Overview'!$H$7="Western Isles Health Board",0,IF('III Tool Overview'!$H$7="Eilean Siar Local Authority",0,new_yll(20,B229,C229,D229,$C$1,G229+H229,1,F229,E229*F229)))</f>
        <v>2193.2484423060187</v>
      </c>
      <c r="AB229" s="190">
        <f t="shared" si="744"/>
        <v>0</v>
      </c>
      <c r="AC229" s="190">
        <f>IF('III Tool Overview'!$H$7="Western Isles Health Board",0,IF('III Tool Overview'!$H$7="Eilean Siar Local Authority",0,hosp_count(2,B229,C229,D229,$C$1,G229,1,F229,E229*F229)))</f>
        <v>98.2623095511168</v>
      </c>
      <c r="AD229" s="190">
        <f>IF('III Tool Overview'!$H$7="Western Isles Health Board",0,IF('III Tool Overview'!$H$7="Eilean Siar Local Authority",0,hosp_count(2,B229,C229,D229,$C$1,G229+H229,1,F229,E229*F229)))</f>
        <v>98.2623095511168</v>
      </c>
      <c r="AE229" s="189">
        <f t="shared" si="745"/>
        <v>0</v>
      </c>
      <c r="AF229" s="190">
        <f>IF('III Tool Overview'!$H$6="Western Isles Health Board",0,IF('III Tool Overview'!$H$6="Eilean Siar Local Authority",0,hosp_count(5,B229,C229,D229,$C$1,G229,1,F229,E229*F229)))</f>
        <v>404.65540814613087</v>
      </c>
      <c r="AG229" s="190">
        <f>IF('III Tool Overview'!$H$6="Western Isles Health Board",0,IF('III Tool Overview'!$H$6="Eilean Siar Local Authority",0,hosp_count(5,B229,C229,D229,$C$1,G229+H229,1,F229,E229*F229)))</f>
        <v>404.65540814613087</v>
      </c>
      <c r="AH229" s="189">
        <f t="shared" si="746"/>
        <v>0</v>
      </c>
      <c r="AI229" s="190">
        <f>IF('III Tool Overview'!$H$7="Western Isles Health Board",0,IF('III Tool Overview'!$H$7="Eilean Siar Local Authority",0,hosp_count(10,B229,C229,D229,$C$1,G229,1,F229,E229*F229)))</f>
        <v>952.68297169229595</v>
      </c>
      <c r="AJ229" s="190">
        <f>IF('III Tool Overview'!$H$7="Western Isles Health Board",0,IF('III Tool Overview'!$H$7="Eilean Siar Local Authority",0,hosp_count(10,B229,C229,D229,$C$1,G229+H229,1,F229,E229*F229)))</f>
        <v>952.68297169229595</v>
      </c>
      <c r="AK229" s="189">
        <f t="shared" si="747"/>
        <v>0</v>
      </c>
      <c r="AL229" s="190">
        <f>IF('III Tool Overview'!$H$7="Western Isles Health Board",0,IF('III Tool Overview'!$H$7="Eilean Siar Local Authority",0,hosp_count(20,B229,C229,D229,$C$1,G229,1,F229,E229*F229)))</f>
        <v>2161.5829314106104</v>
      </c>
      <c r="AM229" s="190">
        <f>IF('III Tool Overview'!$H$7="Western Isles Health Board",0,IF('III Tool Overview'!$H$7="Eilean Siar Local Authority",0,hosp_count(20,B229,C229,D229,$C$1,G229+H229,1,F229,E229*F229)))</f>
        <v>2161.5829314106104</v>
      </c>
      <c r="AN229" s="189">
        <f t="shared" si="748"/>
        <v>0</v>
      </c>
      <c r="AP229">
        <v>0.5</v>
      </c>
      <c r="AQ229">
        <v>5</v>
      </c>
    </row>
    <row r="230" spans="1:55" x14ac:dyDescent="0.2">
      <c r="A230" s="185" t="s">
        <v>54</v>
      </c>
      <c r="B230" s="163">
        <v>67.5</v>
      </c>
      <c r="C230" s="166" t="s">
        <v>170</v>
      </c>
      <c r="D230" s="166">
        <v>4</v>
      </c>
      <c r="E230" s="188">
        <f>HLOOKUP('III Tool Overview'!$H$7,Prevalence!$B$2:$AV$268,Prevalence!AW219,FALSE)</f>
        <v>0.12817236761419121</v>
      </c>
      <c r="F230" s="187">
        <f>HLOOKUP('III Tool Overview'!$H$7,LookUpData_Pop!$B$1:$AV$269,LookUpData_Pop!BB224,FALSE)/5</f>
        <v>340</v>
      </c>
      <c r="G230" s="176">
        <f>'III Tool Overview'!$H$10/110</f>
        <v>0</v>
      </c>
      <c r="H230" s="254">
        <f>IF('III Tool Overview'!$H$11="Even distribution",Targeting!C228,IF('III Tool Overview'!$H$11="Targeting to Q1",Targeting!D228,IF('III Tool Overview'!$H$11="Targetting to Q1 &amp; Q2",Targeting!E228,IF('III Tool Overview'!$H$11="Proportionate to need",Targeting!F228))))</f>
        <v>0</v>
      </c>
      <c r="I230" s="182">
        <f>IF('III Tool Overview'!$H$7="Western Isles Health Board",0,IF('III Tool Overview'!$H$7="Eilean Siar Local Authority",0,new_ci(2,B230,C230,D230,$C$1,G230,1,F230,E230*F230)))</f>
        <v>3.7029944681186899</v>
      </c>
      <c r="J230" s="189">
        <f>IF('III Tool Overview'!$H$7="Western Isles Health Board",0,IF('III Tool Overview'!$H$7="Eilean Siar Local Authority",0,new_ci(2,B230,C230,D230,$C$1,G230+H230,1,F230,E230*F230)))</f>
        <v>3.7029944681186899</v>
      </c>
      <c r="K230" s="189">
        <f>IF('III Tool Overview'!$H$7="Western Isles Health Board",0,IF('III Tool Overview'!$H$7="Eilean Siar Local Authority",0,new_ci(5,B230,C230,D230,$C$1,G230,1,F230,E230*F230)))</f>
        <v>16.140843734279358</v>
      </c>
      <c r="L230" s="189">
        <f>IF('III Tool Overview'!$H$7="Western Isles Health Board",0,IF('III Tool Overview'!$H$7="Eilean Siar Local Authority",0,new_ci(5,B230,C230,D230,$C$1,G230+H230,1,F230,E230*F230)))</f>
        <v>16.140843734279358</v>
      </c>
      <c r="M230" s="189">
        <f>IF('III Tool Overview'!$H$7="Western Isles Health Board",0,IF('III Tool Overview'!$H$7="Eilean Siar Local Authority",0,new_ci(10,B230,C230,D230,$C$1,G230,1,F230,E230*F230)))</f>
        <v>41.829845532198995</v>
      </c>
      <c r="N230" s="189">
        <f>IF('III Tool Overview'!$H$7="Western Isles Health Board",0,IF('III Tool Overview'!$H$7="Eilean Siar Local Authority",0,new_ci(10,B230,C230,D230,$C$1,G230+H230,1,F230,E230*F230)))</f>
        <v>41.829845532198995</v>
      </c>
      <c r="O230" s="189">
        <f>IF('III Tool Overview'!$H$7="Western Isles Health Board",0,IF('III Tool Overview'!$H$7="Eilean Siar Local Authority",0,new_ci(20,B230,C230,D230,$C$1,G230,1,F230,E230*F230)))</f>
        <v>114.3733868101272</v>
      </c>
      <c r="P230" s="189">
        <f>IF('III Tool Overview'!$H$7="Western Isles Health Board",0,IF('III Tool Overview'!$H$7="Eilean Siar Local Authority",0,new_ci(20,B230,C230,D230,$C$1,G230+H230,1,F230,E230*F230)))</f>
        <v>114.3733868101272</v>
      </c>
      <c r="Q230" s="190">
        <f>IF('III Tool Overview'!$H$7="Western Isles Health Board",0,IF('III Tool Overview'!$H$7="Eilean Siar Local Authority",0,new_yll(2,B230,C230,D230,$C$1,G230,1,F230,E230*F230)))</f>
        <v>114.79282851167939</v>
      </c>
      <c r="R230" s="190">
        <f>IF('III Tool Overview'!$H$7="Western Isles Health Board",0,IF('III Tool Overview'!$H$7="Eilean Siar Local Authority",0,new_yll(2,B230,C230,D230,$C$1,G230+H230,1,F230,E230*F230)))</f>
        <v>114.79282851167939</v>
      </c>
      <c r="S230" s="190">
        <f t="shared" si="741"/>
        <v>0</v>
      </c>
      <c r="T230" s="190">
        <f>IF('III Tool Overview'!$H$7="Western Isles Health Board",0,IF('III Tool Overview'!$H$7="Eilean Siar Local Authority",0,new_yll(5,B230,C230,D230,$C$1,G230,1,F230,E230*F230)))</f>
        <v>475.03221892197934</v>
      </c>
      <c r="U230" s="190">
        <f>IF('III Tool Overview'!$H$7="Western Isles Health Board",0,IF('III Tool Overview'!$H$7="Eilean Siar Local Authority",0,new_yll(5,B230,C230,D230,$C$1,G230+H230,1,F230,E230*F230)))</f>
        <v>475.03221892197934</v>
      </c>
      <c r="V230" s="190">
        <f t="shared" si="742"/>
        <v>0</v>
      </c>
      <c r="W230" s="190">
        <f>IF('III Tool Overview'!$H$7="Western Isles Health Board",0,IF('III Tool Overview'!$H$7="Eilean Siar Local Authority",0,new_yll(10,B230,C230,D230,$C$1,G230,1,F230,E230*F230)))</f>
        <v>1114.6251043651787</v>
      </c>
      <c r="X230" s="190">
        <f>IF('III Tool Overview'!$H$7="Western Isles Health Board",0,IF('III Tool Overview'!$H$7="Eilean Siar Local Authority",0,new_yll(10,B230,C230,D230,$C$1,G230+H230,1,F230,E230*F230)))</f>
        <v>1114.6251043651787</v>
      </c>
      <c r="Y230" s="190">
        <f t="shared" si="743"/>
        <v>0</v>
      </c>
      <c r="Z230" s="190">
        <f>IF('III Tool Overview'!$H$7="Western Isles Health Board",0,IF('III Tool Overview'!$H$7="Eilean Siar Local Authority",0,new_yll(20,B230,C230,D230,$C$1,G230,1,F230,E230*F230)))</f>
        <v>2360.3502085719997</v>
      </c>
      <c r="AA230" s="190">
        <f>IF('III Tool Overview'!$H$7="Western Isles Health Board",0,IF('III Tool Overview'!$H$7="Eilean Siar Local Authority",0,new_yll(20,B230,C230,D230,$C$1,G230+H230,1,F230,E230*F230)))</f>
        <v>2360.3502085719997</v>
      </c>
      <c r="AB230" s="190">
        <f t="shared" si="744"/>
        <v>0</v>
      </c>
      <c r="AC230" s="190">
        <f>IF('III Tool Overview'!$H$7="Western Isles Health Board",0,IF('III Tool Overview'!$H$7="Eilean Siar Local Authority",0,hosp_count(2,B230,C230,D230,$C$1,G230,1,F230,E230*F230)))</f>
        <v>103.45496517579767</v>
      </c>
      <c r="AD230" s="190">
        <f>IF('III Tool Overview'!$H$7="Western Isles Health Board",0,IF('III Tool Overview'!$H$7="Eilean Siar Local Authority",0,hosp_count(2,B230,C230,D230,$C$1,G230+H230,1,F230,E230*F230)))</f>
        <v>103.45496517579767</v>
      </c>
      <c r="AE230" s="189">
        <f t="shared" si="745"/>
        <v>0</v>
      </c>
      <c r="AF230" s="190">
        <f>IF('III Tool Overview'!$H$6="Western Isles Health Board",0,IF('III Tool Overview'!$H$6="Eilean Siar Local Authority",0,hosp_count(5,B230,C230,D230,$C$1,G230,1,F230,E230*F230)))</f>
        <v>423.15441652756328</v>
      </c>
      <c r="AG230" s="190">
        <f>IF('III Tool Overview'!$H$6="Western Isles Health Board",0,IF('III Tool Overview'!$H$6="Eilean Siar Local Authority",0,hosp_count(5,B230,C230,D230,$C$1,G230+H230,1,F230,E230*F230)))</f>
        <v>423.15441652756328</v>
      </c>
      <c r="AH230" s="189">
        <f t="shared" si="746"/>
        <v>0</v>
      </c>
      <c r="AI230" s="190">
        <f>IF('III Tool Overview'!$H$7="Western Isles Health Board",0,IF('III Tool Overview'!$H$7="Eilean Siar Local Authority",0,hosp_count(10,B230,C230,D230,$C$1,G230,1,F230,E230*F230)))</f>
        <v>982.47912183924109</v>
      </c>
      <c r="AJ230" s="190">
        <f>IF('III Tool Overview'!$H$7="Western Isles Health Board",0,IF('III Tool Overview'!$H$7="Eilean Siar Local Authority",0,hosp_count(10,B230,C230,D230,$C$1,G230+H230,1,F230,E230*F230)))</f>
        <v>982.47912183924109</v>
      </c>
      <c r="AK230" s="189">
        <f t="shared" si="747"/>
        <v>0</v>
      </c>
      <c r="AL230" s="190">
        <f>IF('III Tool Overview'!$H$7="Western Isles Health Board",0,IF('III Tool Overview'!$H$7="Eilean Siar Local Authority",0,hosp_count(20,B230,C230,D230,$C$1,G230,1,F230,E230*F230)))</f>
        <v>2140.7784479960928</v>
      </c>
      <c r="AM230" s="190">
        <f>IF('III Tool Overview'!$H$7="Western Isles Health Board",0,IF('III Tool Overview'!$H$7="Eilean Siar Local Authority",0,hosp_count(20,B230,C230,D230,$C$1,G230+H230,1,F230,E230*F230)))</f>
        <v>2140.7784479960928</v>
      </c>
      <c r="AN230" s="189">
        <f t="shared" si="748"/>
        <v>0</v>
      </c>
      <c r="AP230">
        <v>0.5</v>
      </c>
      <c r="AQ230">
        <v>5</v>
      </c>
    </row>
    <row r="231" spans="1:55" x14ac:dyDescent="0.2">
      <c r="A231" s="185" t="s">
        <v>55</v>
      </c>
      <c r="B231" s="163">
        <v>72.5</v>
      </c>
      <c r="C231" s="166" t="s">
        <v>170</v>
      </c>
      <c r="D231" s="166">
        <v>4</v>
      </c>
      <c r="E231" s="188">
        <f>HLOOKUP('III Tool Overview'!$H$7,Prevalence!$B$2:$AV$268,Prevalence!AW220,FALSE)</f>
        <v>0.12817236761419121</v>
      </c>
      <c r="F231" s="187">
        <f>HLOOKUP('III Tool Overview'!$H$7,LookUpData_Pop!$B$1:$AV$269,LookUpData_Pop!BB225,FALSE)/5</f>
        <v>262.39999999999998</v>
      </c>
      <c r="G231" s="176">
        <f>'III Tool Overview'!$H$10/110</f>
        <v>0</v>
      </c>
      <c r="H231" s="254">
        <f>IF('III Tool Overview'!$H$11="Even distribution",Targeting!C229,IF('III Tool Overview'!$H$11="Targeting to Q1",Targeting!D229,IF('III Tool Overview'!$H$11="Targetting to Q1 &amp; Q2",Targeting!E229,IF('III Tool Overview'!$H$11="Proportionate to need",Targeting!F229))))</f>
        <v>0</v>
      </c>
      <c r="I231" s="182">
        <f>IF('III Tool Overview'!$H$7="Western Isles Health Board",0,IF('III Tool Overview'!$H$7="Eilean Siar Local Authority",0,new_ci(2,B231,C231,D231,$C$1,G231,1,F231,E231*F231)))</f>
        <v>3.9576235558481825</v>
      </c>
      <c r="J231" s="189">
        <f>IF('III Tool Overview'!$H$7="Western Isles Health Board",0,IF('III Tool Overview'!$H$7="Eilean Siar Local Authority",0,new_ci(2,B231,C231,D231,$C$1,G231+H231,1,F231,E231*F231)))</f>
        <v>3.9576235558481825</v>
      </c>
      <c r="K231" s="189">
        <f>IF('III Tool Overview'!$H$7="Western Isles Health Board",0,IF('III Tool Overview'!$H$7="Eilean Siar Local Authority",0,new_ci(5,B231,C231,D231,$C$1,G231,1,F231,E231*F231)))</f>
        <v>17.125838414362491</v>
      </c>
      <c r="L231" s="189">
        <f>IF('III Tool Overview'!$H$7="Western Isles Health Board",0,IF('III Tool Overview'!$H$7="Eilean Siar Local Authority",0,new_ci(5,B231,C231,D231,$C$1,G231+H231,1,F231,E231*F231)))</f>
        <v>17.125838414362491</v>
      </c>
      <c r="M231" s="189">
        <f>IF('III Tool Overview'!$H$7="Western Isles Health Board",0,IF('III Tool Overview'!$H$7="Eilean Siar Local Authority",0,new_ci(10,B231,C231,D231,$C$1,G231,1,F231,E231*F231)))</f>
        <v>43.6980551425101</v>
      </c>
      <c r="N231" s="189">
        <f>IF('III Tool Overview'!$H$7="Western Isles Health Board",0,IF('III Tool Overview'!$H$7="Eilean Siar Local Authority",0,new_ci(10,B231,C231,D231,$C$1,G231+H231,1,F231,E231*F231)))</f>
        <v>43.6980551425101</v>
      </c>
      <c r="O231" s="189">
        <f>IF('III Tool Overview'!$H$7="Western Isles Health Board",0,IF('III Tool Overview'!$H$7="Eilean Siar Local Authority",0,new_ci(20,B231,C231,D231,$C$1,G231,1,F231,E231*F231)))</f>
        <v>113.82764437015689</v>
      </c>
      <c r="P231" s="189">
        <f>IF('III Tool Overview'!$H$7="Western Isles Health Board",0,IF('III Tool Overview'!$H$7="Eilean Siar Local Authority",0,new_ci(20,B231,C231,D231,$C$1,G231+H231,1,F231,E231*F231)))</f>
        <v>113.82764437015689</v>
      </c>
      <c r="Q231" s="190">
        <f>IF('III Tool Overview'!$H$7="Western Isles Health Board",0,IF('III Tool Overview'!$H$7="Eilean Siar Local Authority",0,new_yll(2,B231,C231,D231,$C$1,G231,1,F231,E231*F231)))</f>
        <v>106.85583600790093</v>
      </c>
      <c r="R231" s="190">
        <f>IF('III Tool Overview'!$H$7="Western Isles Health Board",0,IF('III Tool Overview'!$H$7="Eilean Siar Local Authority",0,new_yll(2,B231,C231,D231,$C$1,G231+H231,1,F231,E231*F231)))</f>
        <v>106.85583600790093</v>
      </c>
      <c r="S231" s="190">
        <f t="shared" si="741"/>
        <v>0</v>
      </c>
      <c r="T231" s="190">
        <f>IF('III Tool Overview'!$H$7="Western Isles Health Board",0,IF('III Tool Overview'!$H$7="Eilean Siar Local Authority",0,new_yll(5,B231,C231,D231,$C$1,G231,1,F231,E231*F231)))</f>
        <v>435.61902887527481</v>
      </c>
      <c r="U231" s="190">
        <f>IF('III Tool Overview'!$H$7="Western Isles Health Board",0,IF('III Tool Overview'!$H$7="Eilean Siar Local Authority",0,new_yll(5,B231,C231,D231,$C$1,G231+H231,1,F231,E231*F231)))</f>
        <v>435.61902887527481</v>
      </c>
      <c r="V231" s="190">
        <f t="shared" si="742"/>
        <v>0</v>
      </c>
      <c r="W231" s="190">
        <f>IF('III Tool Overview'!$H$7="Western Isles Health Board",0,IF('III Tool Overview'!$H$7="Eilean Siar Local Authority",0,new_yll(10,B231,C231,D231,$C$1,G231,1,F231,E231*F231)))</f>
        <v>991.25427144238688</v>
      </c>
      <c r="X231" s="190">
        <f>IF('III Tool Overview'!$H$7="Western Isles Health Board",0,IF('III Tool Overview'!$H$7="Eilean Siar Local Authority",0,new_yll(10,B231,C231,D231,$C$1,G231+H231,1,F231,E231*F231)))</f>
        <v>991.25427144238688</v>
      </c>
      <c r="Y231" s="190">
        <f t="shared" si="743"/>
        <v>0</v>
      </c>
      <c r="Z231" s="190">
        <f>IF('III Tool Overview'!$H$7="Western Isles Health Board",0,IF('III Tool Overview'!$H$7="Eilean Siar Local Authority",0,new_yll(20,B231,C231,D231,$C$1,G231,1,F231,E231*F231)))</f>
        <v>1921.2019900843704</v>
      </c>
      <c r="AA231" s="190">
        <f>IF('III Tool Overview'!$H$7="Western Isles Health Board",0,IF('III Tool Overview'!$H$7="Eilean Siar Local Authority",0,new_yll(20,B231,C231,D231,$C$1,G231+H231,1,F231,E231*F231)))</f>
        <v>1921.2019900843704</v>
      </c>
      <c r="AB231" s="190">
        <f t="shared" si="744"/>
        <v>0</v>
      </c>
      <c r="AC231" s="190">
        <f>IF('III Tool Overview'!$H$7="Western Isles Health Board",0,IF('III Tool Overview'!$H$7="Eilean Siar Local Authority",0,hosp_count(2,B231,C231,D231,$C$1,G231,1,F231,E231*F231)))</f>
        <v>88.11512238023829</v>
      </c>
      <c r="AD231" s="190">
        <f>IF('III Tool Overview'!$H$7="Western Isles Health Board",0,IF('III Tool Overview'!$H$7="Eilean Siar Local Authority",0,hosp_count(2,B231,C231,D231,$C$1,G231+H231,1,F231,E231*F231)))</f>
        <v>88.11512238023829</v>
      </c>
      <c r="AE231" s="189">
        <f t="shared" si="745"/>
        <v>0</v>
      </c>
      <c r="AF231" s="190">
        <f>IF('III Tool Overview'!$H$6="Western Isles Health Board",0,IF('III Tool Overview'!$H$6="Eilean Siar Local Authority",0,hosp_count(5,B231,C231,D231,$C$1,G231,1,F231,E231*F231)))</f>
        <v>357.98274330343543</v>
      </c>
      <c r="AG231" s="190">
        <f>IF('III Tool Overview'!$H$6="Western Isles Health Board",0,IF('III Tool Overview'!$H$6="Eilean Siar Local Authority",0,hosp_count(5,B231,C231,D231,$C$1,G231+H231,1,F231,E231*F231)))</f>
        <v>357.98274330343543</v>
      </c>
      <c r="AH231" s="189">
        <f t="shared" si="746"/>
        <v>0</v>
      </c>
      <c r="AI231" s="190">
        <f>IF('III Tool Overview'!$H$7="Western Isles Health Board",0,IF('III Tool Overview'!$H$7="Eilean Siar Local Authority",0,hosp_count(10,B231,C231,D231,$C$1,G231,1,F231,E231*F231)))</f>
        <v>819.84516757919755</v>
      </c>
      <c r="AJ231" s="190">
        <f>IF('III Tool Overview'!$H$7="Western Isles Health Board",0,IF('III Tool Overview'!$H$7="Eilean Siar Local Authority",0,hosp_count(10,B231,C231,D231,$C$1,G231+H231,1,F231,E231*F231)))</f>
        <v>819.84516757919755</v>
      </c>
      <c r="AK231" s="189">
        <f t="shared" si="747"/>
        <v>0</v>
      </c>
      <c r="AL231" s="190">
        <f>IF('III Tool Overview'!$H$7="Western Isles Health Board",0,IF('III Tool Overview'!$H$7="Eilean Siar Local Authority",0,hosp_count(20,B231,C231,D231,$C$1,G231,1,F231,E231*F231)))</f>
        <v>1718.6181286566955</v>
      </c>
      <c r="AM231" s="190">
        <f>IF('III Tool Overview'!$H$7="Western Isles Health Board",0,IF('III Tool Overview'!$H$7="Eilean Siar Local Authority",0,hosp_count(20,B231,C231,D231,$C$1,G231+H231,1,F231,E231*F231)))</f>
        <v>1718.6181286566955</v>
      </c>
      <c r="AN231" s="189">
        <f t="shared" si="748"/>
        <v>0</v>
      </c>
      <c r="AP231">
        <v>0.5</v>
      </c>
      <c r="AQ231">
        <v>5</v>
      </c>
    </row>
    <row r="232" spans="1:55" x14ac:dyDescent="0.2">
      <c r="A232" s="185" t="s">
        <v>56</v>
      </c>
      <c r="B232" s="163">
        <v>77.5</v>
      </c>
      <c r="C232" s="166" t="s">
        <v>170</v>
      </c>
      <c r="D232" s="166">
        <v>4</v>
      </c>
      <c r="E232" s="188">
        <f>HLOOKUP('III Tool Overview'!$H$7,Prevalence!$B$2:$AV$268,Prevalence!AW221,FALSE)</f>
        <v>6.537705840489047E-2</v>
      </c>
      <c r="F232" s="187">
        <f>HLOOKUP('III Tool Overview'!$H$7,LookUpData_Pop!$B$1:$AV$269,LookUpData_Pop!BB226,FALSE)/5</f>
        <v>204.8</v>
      </c>
      <c r="G232" s="176">
        <f>'III Tool Overview'!$H$10/110</f>
        <v>0</v>
      </c>
      <c r="H232" s="254">
        <f>IF('III Tool Overview'!$H$11="Even distribution",Targeting!C230,IF('III Tool Overview'!$H$11="Targeting to Q1",Targeting!D230,IF('III Tool Overview'!$H$11="Targetting to Q1 &amp; Q2",Targeting!E230,IF('III Tool Overview'!$H$11="Proportionate to need",Targeting!F230))))</f>
        <v>0</v>
      </c>
      <c r="I232" s="182">
        <f>IF('III Tool Overview'!$H$7="Western Isles Health Board",0,IF('III Tool Overview'!$H$7="Eilean Siar Local Authority",0,new_ci(2,B232,C232,D232,$C$1,G232,1,F232,E232*F232)))</f>
        <v>5.0257271820649416</v>
      </c>
      <c r="J232" s="189">
        <f>IF('III Tool Overview'!$H$7="Western Isles Health Board",0,IF('III Tool Overview'!$H$7="Eilean Siar Local Authority",0,new_ci(2,B232,C232,D232,$C$1,G232+H232,1,F232,E232*F232)))</f>
        <v>5.0257271820649416</v>
      </c>
      <c r="K232" s="189">
        <f>IF('III Tool Overview'!$H$7="Western Isles Health Board",0,IF('III Tool Overview'!$H$7="Eilean Siar Local Authority",0,new_ci(5,B232,C232,D232,$C$1,G232,1,F232,E232*F232)))</f>
        <v>21.396637723242296</v>
      </c>
      <c r="L232" s="189">
        <f>IF('III Tool Overview'!$H$7="Western Isles Health Board",0,IF('III Tool Overview'!$H$7="Eilean Siar Local Authority",0,new_ci(5,B232,C232,D232,$C$1,G232+H232,1,F232,E232*F232)))</f>
        <v>21.396637723242296</v>
      </c>
      <c r="M232" s="189">
        <f>IF('III Tool Overview'!$H$7="Western Isles Health Board",0,IF('III Tool Overview'!$H$7="Eilean Siar Local Authority",0,new_ci(10,B232,C232,D232,$C$1,G232,1,F232,E232*F232)))</f>
        <v>52.750846037204219</v>
      </c>
      <c r="N232" s="189">
        <f>IF('III Tool Overview'!$H$7="Western Isles Health Board",0,IF('III Tool Overview'!$H$7="Eilean Siar Local Authority",0,new_ci(10,B232,C232,D232,$C$1,G232+H232,1,F232,E232*F232)))</f>
        <v>52.750846037204219</v>
      </c>
      <c r="O232" s="189">
        <f>IF('III Tool Overview'!$H$7="Western Isles Health Board",0,IF('III Tool Overview'!$H$7="Eilean Siar Local Authority",0,new_ci(20,B232,C232,D232,$C$1,G232,1,F232,E232*F232)))</f>
        <v>124.00724818930962</v>
      </c>
      <c r="P232" s="189">
        <f>IF('III Tool Overview'!$H$7="Western Isles Health Board",0,IF('III Tool Overview'!$H$7="Eilean Siar Local Authority",0,new_ci(20,B232,C232,D232,$C$1,G232+H232,1,F232,E232*F232)))</f>
        <v>124.00724818930962</v>
      </c>
      <c r="Q232" s="190">
        <f>IF('III Tool Overview'!$H$7="Western Isles Health Board",0,IF('III Tool Overview'!$H$7="Eilean Siar Local Authority",0,new_yll(2,B232,C232,D232,$C$1,G232,1,F232,E232*F232)))</f>
        <v>105.54027082336377</v>
      </c>
      <c r="R232" s="190">
        <f>IF('III Tool Overview'!$H$7="Western Isles Health Board",0,IF('III Tool Overview'!$H$7="Eilean Siar Local Authority",0,new_yll(2,B232,C232,D232,$C$1,G232+H232,1,F232,E232*F232)))</f>
        <v>105.54027082336377</v>
      </c>
      <c r="S232" s="190">
        <f t="shared" si="741"/>
        <v>0</v>
      </c>
      <c r="T232" s="190">
        <f>IF('III Tool Overview'!$H$7="Western Isles Health Board",0,IF('III Tool Overview'!$H$7="Eilean Siar Local Authority",0,new_yll(5,B232,C232,D232,$C$1,G232,1,F232,E232*F232)))</f>
        <v>416.15832910440656</v>
      </c>
      <c r="U232" s="190">
        <f>IF('III Tool Overview'!$H$7="Western Isles Health Board",0,IF('III Tool Overview'!$H$7="Eilean Siar Local Authority",0,new_yll(5,B232,C232,D232,$C$1,G232+H232,1,F232,E232*F232)))</f>
        <v>416.15832910440656</v>
      </c>
      <c r="V232" s="190">
        <f t="shared" si="742"/>
        <v>0</v>
      </c>
      <c r="W232" s="190">
        <f>IF('III Tool Overview'!$H$7="Western Isles Health Board",0,IF('III Tool Overview'!$H$7="Eilean Siar Local Authority",0,new_yll(10,B232,C232,D232,$C$1,G232,1,F232,E232*F232)))</f>
        <v>884.57049923209502</v>
      </c>
      <c r="X232" s="190">
        <f>IF('III Tool Overview'!$H$7="Western Isles Health Board",0,IF('III Tool Overview'!$H$7="Eilean Siar Local Authority",0,new_yll(10,B232,C232,D232,$C$1,G232+H232,1,F232,E232*F232)))</f>
        <v>884.57049923209502</v>
      </c>
      <c r="Y232" s="190">
        <f t="shared" si="743"/>
        <v>0</v>
      </c>
      <c r="Z232" s="190">
        <f>IF('III Tool Overview'!$H$7="Western Isles Health Board",0,IF('III Tool Overview'!$H$7="Eilean Siar Local Authority",0,new_yll(20,B232,C232,D232,$C$1,G232,1,F232,E232*F232)))</f>
        <v>1416.0986821356414</v>
      </c>
      <c r="AA232" s="190">
        <f>IF('III Tool Overview'!$H$7="Western Isles Health Board",0,IF('III Tool Overview'!$H$7="Eilean Siar Local Authority",0,new_yll(20,B232,C232,D232,$C$1,G232+H232,1,F232,E232*F232)))</f>
        <v>1416.0986821356414</v>
      </c>
      <c r="AB232" s="190">
        <f t="shared" si="744"/>
        <v>0</v>
      </c>
      <c r="AC232" s="190">
        <f>IF('III Tool Overview'!$H$7="Western Isles Health Board",0,IF('III Tool Overview'!$H$7="Eilean Siar Local Authority",0,hosp_count(2,B232,C232,D232,$C$1,G232,1,F232,E232*F232)))</f>
        <v>79.732955880681232</v>
      </c>
      <c r="AD232" s="190">
        <f>IF('III Tool Overview'!$H$7="Western Isles Health Board",0,IF('III Tool Overview'!$H$7="Eilean Siar Local Authority",0,hosp_count(2,B232,C232,D232,$C$1,G232+H232,1,F232,E232*F232)))</f>
        <v>79.732955880681232</v>
      </c>
      <c r="AE232" s="189">
        <f t="shared" si="745"/>
        <v>0</v>
      </c>
      <c r="AF232" s="190">
        <f>IF('III Tool Overview'!$H$6="Western Isles Health Board",0,IF('III Tool Overview'!$H$6="Eilean Siar Local Authority",0,hosp_count(5,B232,C232,D232,$C$1,G232,1,F232,E232*F232)))</f>
        <v>319.03718791860081</v>
      </c>
      <c r="AG232" s="190">
        <f>IF('III Tool Overview'!$H$6="Western Isles Health Board",0,IF('III Tool Overview'!$H$6="Eilean Siar Local Authority",0,hosp_count(5,B232,C232,D232,$C$1,G232+H232,1,F232,E232*F232)))</f>
        <v>319.03718791860081</v>
      </c>
      <c r="AH232" s="189">
        <f t="shared" si="746"/>
        <v>0</v>
      </c>
      <c r="AI232" s="190">
        <f>IF('III Tool Overview'!$H$7="Western Isles Health Board",0,IF('III Tool Overview'!$H$7="Eilean Siar Local Authority",0,hosp_count(10,B232,C232,D232,$C$1,G232,1,F232,E232*F232)))</f>
        <v>708.75343257612485</v>
      </c>
      <c r="AJ232" s="190">
        <f>IF('III Tool Overview'!$H$7="Western Isles Health Board",0,IF('III Tool Overview'!$H$7="Eilean Siar Local Authority",0,hosp_count(10,B232,C232,D232,$C$1,G232+H232,1,F232,E232*F232)))</f>
        <v>708.75343257612485</v>
      </c>
      <c r="AK232" s="189">
        <f t="shared" si="747"/>
        <v>0</v>
      </c>
      <c r="AL232" s="190">
        <f>IF('III Tool Overview'!$H$7="Western Isles Health Board",0,IF('III Tool Overview'!$H$7="Eilean Siar Local Authority",0,hosp_count(20,B232,C232,D232,$C$1,G232,1,F232,E232*F232)))</f>
        <v>1369.2654936711135</v>
      </c>
      <c r="AM232" s="190">
        <f>IF('III Tool Overview'!$H$7="Western Isles Health Board",0,IF('III Tool Overview'!$H$7="Eilean Siar Local Authority",0,hosp_count(20,B232,C232,D232,$C$1,G232+H232,1,F232,E232*F232)))</f>
        <v>1369.2654936711135</v>
      </c>
      <c r="AN232" s="189">
        <f t="shared" si="748"/>
        <v>0</v>
      </c>
      <c r="AP232">
        <v>0.5</v>
      </c>
      <c r="AQ232">
        <v>5</v>
      </c>
    </row>
    <row r="233" spans="1:55" x14ac:dyDescent="0.2">
      <c r="A233" s="185" t="s">
        <v>57</v>
      </c>
      <c r="B233" s="163">
        <v>82.5</v>
      </c>
      <c r="C233" s="166" t="s">
        <v>170</v>
      </c>
      <c r="D233" s="166">
        <v>4</v>
      </c>
      <c r="E233" s="188">
        <f>HLOOKUP('III Tool Overview'!$H$7,Prevalence!$B$2:$AV$268,Prevalence!AW222,FALSE)</f>
        <v>6.537705840489047E-2</v>
      </c>
      <c r="F233" s="187">
        <f>HLOOKUP('III Tool Overview'!$H$7,LookUpData_Pop!$B$1:$AV$269,LookUpData_Pop!BB227,FALSE)/5</f>
        <v>147.19999999999999</v>
      </c>
      <c r="G233" s="176">
        <f>'III Tool Overview'!$H$10/110</f>
        <v>0</v>
      </c>
      <c r="H233" s="254">
        <f>IF('III Tool Overview'!$H$11="Even distribution",Targeting!C231,IF('III Tool Overview'!$H$11="Targeting to Q1",Targeting!D231,IF('III Tool Overview'!$H$11="Targetting to Q1 &amp; Q2",Targeting!E231,IF('III Tool Overview'!$H$11="Proportionate to need",Targeting!F231))))</f>
        <v>0</v>
      </c>
      <c r="I233" s="182">
        <f>IF('III Tool Overview'!$H$7="Western Isles Health Board",0,IF('III Tool Overview'!$H$7="Eilean Siar Local Authority",0,new_ci(2,B233,C233,D233,$C$1,G233,1,F233,E233*F233)))</f>
        <v>4.9889435174986279</v>
      </c>
      <c r="J233" s="189">
        <f>IF('III Tool Overview'!$H$7="Western Isles Health Board",0,IF('III Tool Overview'!$H$7="Eilean Siar Local Authority",0,new_ci(2,B233,C233,D233,$C$1,G233+H233,1,F233,E233*F233)))</f>
        <v>4.9889435174986279</v>
      </c>
      <c r="K233" s="189">
        <f>IF('III Tool Overview'!$H$7="Western Isles Health Board",0,IF('III Tool Overview'!$H$7="Eilean Siar Local Authority",0,new_ci(5,B233,C233,D233,$C$1,G233,1,F233,E233*F233)))</f>
        <v>20.898777023703332</v>
      </c>
      <c r="L233" s="189">
        <f>IF('III Tool Overview'!$H$7="Western Isles Health Board",0,IF('III Tool Overview'!$H$7="Eilean Siar Local Authority",0,new_ci(5,B233,C233,D233,$C$1,G233+H233,1,F233,E233*F233)))</f>
        <v>20.898777023703332</v>
      </c>
      <c r="M233" s="189">
        <f>IF('III Tool Overview'!$H$7="Western Isles Health Board",0,IF('III Tool Overview'!$H$7="Eilean Siar Local Authority",0,new_ci(10,B233,C233,D233,$C$1,G233,1,F233,E233*F233)))</f>
        <v>49.825119260829716</v>
      </c>
      <c r="N233" s="189">
        <f>IF('III Tool Overview'!$H$7="Western Isles Health Board",0,IF('III Tool Overview'!$H$7="Eilean Siar Local Authority",0,new_ci(10,B233,C233,D233,$C$1,G233+H233,1,F233,E233*F233)))</f>
        <v>49.825119260829716</v>
      </c>
      <c r="O233" s="189">
        <f>IF('III Tool Overview'!$H$7="Western Isles Health Board",0,IF('III Tool Overview'!$H$7="Eilean Siar Local Authority",0,new_ci(20,B233,C233,D233,$C$1,G233,1,F233,E233*F233)))</f>
        <v>106.67823918194286</v>
      </c>
      <c r="P233" s="189">
        <f>IF('III Tool Overview'!$H$7="Western Isles Health Board",0,IF('III Tool Overview'!$H$7="Eilean Siar Local Authority",0,new_ci(20,B233,C233,D233,$C$1,G233+H233,1,F233,E233*F233)))</f>
        <v>106.67823918194286</v>
      </c>
      <c r="Q233" s="190">
        <f>IF('III Tool Overview'!$H$7="Western Isles Health Board",0,IF('III Tool Overview'!$H$7="Eilean Siar Local Authority",0,new_yll(2,B233,C233,D233,$C$1,G233,1,F233,E233*F233)))</f>
        <v>84.812039797476672</v>
      </c>
      <c r="R233" s="190">
        <f>IF('III Tool Overview'!$H$7="Western Isles Health Board",0,IF('III Tool Overview'!$H$7="Eilean Siar Local Authority",0,new_yll(2,B233,C233,D233,$C$1,G233+H233,1,F233,E233*F233)))</f>
        <v>84.812039797476672</v>
      </c>
      <c r="S233" s="190">
        <f t="shared" si="741"/>
        <v>0</v>
      </c>
      <c r="T233" s="190">
        <f>IF('III Tool Overview'!$H$7="Western Isles Health Board",0,IF('III Tool Overview'!$H$7="Eilean Siar Local Authority",0,new_yll(5,B233,C233,D233,$C$1,G233,1,F233,E233*F233)))</f>
        <v>323.15990866859261</v>
      </c>
      <c r="U233" s="190">
        <f>IF('III Tool Overview'!$H$7="Western Isles Health Board",0,IF('III Tool Overview'!$H$7="Eilean Siar Local Authority",0,new_yll(5,B233,C233,D233,$C$1,G233+H233,1,F233,E233*F233)))</f>
        <v>323.15990866859261</v>
      </c>
      <c r="V233" s="190">
        <f t="shared" si="742"/>
        <v>0</v>
      </c>
      <c r="W233" s="190">
        <f>IF('III Tool Overview'!$H$7="Western Isles Health Board",0,IF('III Tool Overview'!$H$7="Eilean Siar Local Authority",0,new_yll(10,B233,C233,D233,$C$1,G233,1,F233,E233*F233)))</f>
        <v>640.43628377277957</v>
      </c>
      <c r="X233" s="190">
        <f>IF('III Tool Overview'!$H$7="Western Isles Health Board",0,IF('III Tool Overview'!$H$7="Eilean Siar Local Authority",0,new_yll(10,B233,C233,D233,$C$1,G233+H233,1,F233,E233*F233)))</f>
        <v>640.43628377277957</v>
      </c>
      <c r="Y233" s="190">
        <f t="shared" si="743"/>
        <v>0</v>
      </c>
      <c r="Z233" s="190">
        <f>IF('III Tool Overview'!$H$7="Western Isles Health Board",0,IF('III Tool Overview'!$H$7="Eilean Siar Local Authority",0,new_yll(20,B233,C233,D233,$C$1,G233,1,F233,E233*F233)))</f>
        <v>848.31442836192355</v>
      </c>
      <c r="AA233" s="190">
        <f>IF('III Tool Overview'!$H$7="Western Isles Health Board",0,IF('III Tool Overview'!$H$7="Eilean Siar Local Authority",0,new_yll(20,B233,C233,D233,$C$1,G233+H233,1,F233,E233*F233)))</f>
        <v>848.31442836192355</v>
      </c>
      <c r="AB233" s="190">
        <f t="shared" si="744"/>
        <v>0</v>
      </c>
      <c r="AC233" s="190">
        <f>IF('III Tool Overview'!$H$7="Western Isles Health Board",0,IF('III Tool Overview'!$H$7="Eilean Siar Local Authority",0,hosp_count(2,B233,C233,D233,$C$1,G233,1,F233,E233*F233)))</f>
        <v>63.245541978773112</v>
      </c>
      <c r="AD233" s="190">
        <f>IF('III Tool Overview'!$H$7="Western Isles Health Board",0,IF('III Tool Overview'!$H$7="Eilean Siar Local Authority",0,hosp_count(2,B233,C233,D233,$C$1,G233+H233,1,F233,E233*F233)))</f>
        <v>63.245541978773112</v>
      </c>
      <c r="AE233" s="189">
        <f t="shared" si="745"/>
        <v>0</v>
      </c>
      <c r="AF233" s="190">
        <f>IF('III Tool Overview'!$H$6="Western Isles Health Board",0,IF('III Tool Overview'!$H$6="Eilean Siar Local Authority",0,hosp_count(5,B233,C233,D233,$C$1,G233,1,F233,E233*F233)))</f>
        <v>249.27507745147898</v>
      </c>
      <c r="AG233" s="190">
        <f>IF('III Tool Overview'!$H$6="Western Isles Health Board",0,IF('III Tool Overview'!$H$6="Eilean Siar Local Authority",0,hosp_count(5,B233,C233,D233,$C$1,G233+H233,1,F233,E233*F233)))</f>
        <v>249.27507745147898</v>
      </c>
      <c r="AH233" s="189">
        <f t="shared" si="746"/>
        <v>0</v>
      </c>
      <c r="AI233" s="190">
        <f>IF('III Tool Overview'!$H$7="Western Isles Health Board",0,IF('III Tool Overview'!$H$7="Eilean Siar Local Authority",0,hosp_count(10,B233,C233,D233,$C$1,G233,1,F233,E233*F233)))</f>
        <v>537.64780711378125</v>
      </c>
      <c r="AJ233" s="190">
        <f>IF('III Tool Overview'!$H$7="Western Isles Health Board",0,IF('III Tool Overview'!$H$7="Eilean Siar Local Authority",0,hosp_count(10,B233,C233,D233,$C$1,G233+H233,1,F233,E233*F233)))</f>
        <v>537.64780711378125</v>
      </c>
      <c r="AK233" s="189">
        <f t="shared" si="747"/>
        <v>0</v>
      </c>
      <c r="AL233" s="190">
        <f>IF('III Tool Overview'!$H$7="Western Isles Health Board",0,IF('III Tool Overview'!$H$7="Eilean Siar Local Authority",0,hosp_count(20,B233,C233,D233,$C$1,G233,1,F233,E233*F233)))</f>
        <v>965.15512192680671</v>
      </c>
      <c r="AM233" s="190">
        <f>IF('III Tool Overview'!$H$7="Western Isles Health Board",0,IF('III Tool Overview'!$H$7="Eilean Siar Local Authority",0,hosp_count(20,B233,C233,D233,$C$1,G233+H233,1,F233,E233*F233)))</f>
        <v>965.15512192680671</v>
      </c>
      <c r="AN233" s="189">
        <f t="shared" si="748"/>
        <v>0</v>
      </c>
      <c r="AP233">
        <v>0.5</v>
      </c>
      <c r="AQ233">
        <v>5</v>
      </c>
    </row>
    <row r="234" spans="1:55" x14ac:dyDescent="0.2">
      <c r="A234" s="217" t="s">
        <v>220</v>
      </c>
      <c r="B234" s="163">
        <v>87.5</v>
      </c>
      <c r="C234" s="166" t="s">
        <v>170</v>
      </c>
      <c r="D234" s="166">
        <v>4</v>
      </c>
      <c r="E234" s="188">
        <f>HLOOKUP('III Tool Overview'!$H$7,Prevalence!$B$2:$AV$268,Prevalence!AW223,FALSE)</f>
        <v>6.537705840489047E-2</v>
      </c>
      <c r="F234" s="187">
        <f>HLOOKUP('III Tool Overview'!$H$7,LookUpData_Pop!$B$1:$AV$269,LookUpData_Pop!BB228,FALSE)/5</f>
        <v>96.8</v>
      </c>
      <c r="G234" s="176">
        <f>'III Tool Overview'!$H$10/110</f>
        <v>0</v>
      </c>
      <c r="H234" s="254">
        <f>IF('III Tool Overview'!$H$11="Even distribution",Targeting!C232,IF('III Tool Overview'!$H$11="Targeting to Q1",Targeting!D232,IF('III Tool Overview'!$H$11="Targetting to Q1 &amp; Q2",Targeting!E232,IF('III Tool Overview'!$H$11="Proportionate to need",Targeting!F232))))</f>
        <v>0</v>
      </c>
      <c r="I234" s="182">
        <f>IF('III Tool Overview'!$H$7="Western Isles Health Board",0,IF('III Tool Overview'!$H$7="Eilean Siar Local Authority",0,new_ci(2,B234,C234,D234,$C$1,G234,1,F234,E234*F234)))</f>
        <v>5.3055296545463433</v>
      </c>
      <c r="J234" s="189">
        <f>IF('III Tool Overview'!$H$7="Western Isles Health Board",0,IF('III Tool Overview'!$H$7="Eilean Siar Local Authority",0,new_ci(2,B234,C234,D234,$C$1,G234+H234,1,F234,E234*F234)))</f>
        <v>5.3055296545463433</v>
      </c>
      <c r="K234" s="189">
        <f>IF('III Tool Overview'!$H$7="Western Isles Health Board",0,IF('III Tool Overview'!$H$7="Eilean Siar Local Authority",0,new_ci(5,B234,C234,D234,$C$1,G234,1,F234,E234*F234)))</f>
        <v>21.434691134114185</v>
      </c>
      <c r="L234" s="189">
        <f>IF('III Tool Overview'!$H$7="Western Isles Health Board",0,IF('III Tool Overview'!$H$7="Eilean Siar Local Authority",0,new_ci(5,B234,C234,D234,$C$1,G234+H234,1,F234,E234*F234)))</f>
        <v>21.434691134114185</v>
      </c>
      <c r="M234" s="189">
        <f>IF('III Tool Overview'!$H$7="Western Isles Health Board",0,IF('III Tool Overview'!$H$7="Eilean Siar Local Authority",0,new_ci(10,B234,C234,D234,$C$1,G234,1,F234,E234*F234)))</f>
        <v>47.52946713149209</v>
      </c>
      <c r="N234" s="189">
        <f>IF('III Tool Overview'!$H$7="Western Isles Health Board",0,IF('III Tool Overview'!$H$7="Eilean Siar Local Authority",0,new_ci(10,B234,C234,D234,$C$1,G234+H234,1,F234,E234*F234)))</f>
        <v>47.52946713149209</v>
      </c>
      <c r="O234" s="189">
        <f>IF('III Tool Overview'!$H$7="Western Isles Health Board",0,IF('III Tool Overview'!$H$7="Eilean Siar Local Authority",0,new_ci(20,B234,C234,D234,$C$1,G234,1,F234,E234*F234)))</f>
        <v>85.027727631980227</v>
      </c>
      <c r="P234" s="189">
        <f>IF('III Tool Overview'!$H$7="Western Isles Health Board",0,IF('III Tool Overview'!$H$7="Eilean Siar Local Authority",0,new_ci(20,B234,C234,D234,$C$1,G234+H234,1,F234,E234*F234)))</f>
        <v>85.027727631980227</v>
      </c>
      <c r="Q234" s="190">
        <f>IF('III Tool Overview'!$H$7="Western Isles Health Board",0,IF('III Tool Overview'!$H$7="Eilean Siar Local Authority",0,new_yll(2,B234,C234,D234,$C$1,G234,1,F234,E234*F234)))</f>
        <v>58.360826200009775</v>
      </c>
      <c r="R234" s="190">
        <f>IF('III Tool Overview'!$H$7="Western Isles Health Board",0,IF('III Tool Overview'!$H$7="Eilean Siar Local Authority",0,new_yll(2,B234,C234,D234,$C$1,G234+H234,1,F234,E234*F234)))</f>
        <v>58.360826200009775</v>
      </c>
      <c r="S234" s="190">
        <f t="shared" si="741"/>
        <v>0</v>
      </c>
      <c r="T234" s="190">
        <f>IF('III Tool Overview'!$H$7="Western Isles Health Board",0,IF('III Tool Overview'!$H$7="Eilean Siar Local Authority",0,new_yll(5,B234,C234,D234,$C$1,G234,1,F234,E234*F234)))</f>
        <v>203.48973342914769</v>
      </c>
      <c r="U234" s="190">
        <f>IF('III Tool Overview'!$H$7="Western Isles Health Board",0,IF('III Tool Overview'!$H$7="Eilean Siar Local Authority",0,new_yll(5,B234,C234,D234,$C$1,G234+H234,1,F234,E234*F234)))</f>
        <v>203.48973342914769</v>
      </c>
      <c r="V234" s="190">
        <f t="shared" si="742"/>
        <v>0</v>
      </c>
      <c r="W234" s="190">
        <f>IF('III Tool Overview'!$H$7="Western Isles Health Board",0,IF('III Tool Overview'!$H$7="Eilean Siar Local Authority",0,new_yll(10,B234,C234,D234,$C$1,G234,1,F234,E234*F234)))</f>
        <v>334.8555301922151</v>
      </c>
      <c r="X234" s="190">
        <f>IF('III Tool Overview'!$H$7="Western Isles Health Board",0,IF('III Tool Overview'!$H$7="Eilean Siar Local Authority",0,new_yll(10,B234,C234,D234,$C$1,G234+H234,1,F234,E234*F234)))</f>
        <v>334.8555301922151</v>
      </c>
      <c r="Y234" s="190">
        <f t="shared" si="743"/>
        <v>0</v>
      </c>
      <c r="Z234" s="190">
        <f>IF('III Tool Overview'!$H$7="Western Isles Health Board",0,IF('III Tool Overview'!$H$7="Eilean Siar Local Authority",0,new_yll(20,B234,C234,D234,$C$1,G234,1,F234,E234*F234)))</f>
        <v>263.24650447026676</v>
      </c>
      <c r="AA234" s="190">
        <f>IF('III Tool Overview'!$H$7="Western Isles Health Board",0,IF('III Tool Overview'!$H$7="Eilean Siar Local Authority",0,new_yll(20,B234,C234,D234,$C$1,G234+H234,1,F234,E234*F234)))</f>
        <v>263.24650447026676</v>
      </c>
      <c r="AB234" s="190">
        <f t="shared" si="744"/>
        <v>0</v>
      </c>
      <c r="AC234" s="190">
        <f>IF('III Tool Overview'!$H$7="Western Isles Health Board",0,IF('III Tool Overview'!$H$7="Eilean Siar Local Authority",0,hosp_count(2,B234,C234,D234,$C$1,G234,1,F234,E234*F234)))</f>
        <v>48.219062264565721</v>
      </c>
      <c r="AD234" s="190">
        <f>IF('III Tool Overview'!$H$7="Western Isles Health Board",0,IF('III Tool Overview'!$H$7="Eilean Siar Local Authority",0,hosp_count(2,B234,C234,D234,$C$1,G234+H234,1,F234,E234*F234)))</f>
        <v>48.219062264565721</v>
      </c>
      <c r="AE234" s="189">
        <f t="shared" si="745"/>
        <v>0</v>
      </c>
      <c r="AF234" s="190">
        <f>IF('III Tool Overview'!$H$6="Western Isles Health Board",0,IF('III Tool Overview'!$H$6="Eilean Siar Local Authority",0,hosp_count(5,B234,C234,D234,$C$1,G234,1,F234,E234*F234)))</f>
        <v>183.73857562410677</v>
      </c>
      <c r="AG234" s="190">
        <f>IF('III Tool Overview'!$H$6="Western Isles Health Board",0,IF('III Tool Overview'!$H$6="Eilean Siar Local Authority",0,hosp_count(5,B234,C234,D234,$C$1,G234+H234,1,F234,E234*F234)))</f>
        <v>183.73857562410677</v>
      </c>
      <c r="AH234" s="189">
        <f t="shared" si="746"/>
        <v>0</v>
      </c>
      <c r="AI234" s="190">
        <f>IF('III Tool Overview'!$H$7="Western Isles Health Board",0,IF('III Tool Overview'!$H$7="Eilean Siar Local Authority",0,hosp_count(10,B234,C234,D234,$C$1,G234,1,F234,E234*F234)))</f>
        <v>371.77597417625901</v>
      </c>
      <c r="AJ234" s="190">
        <f>IF('III Tool Overview'!$H$7="Western Isles Health Board",0,IF('III Tool Overview'!$H$7="Eilean Siar Local Authority",0,hosp_count(10,B234,C234,D234,$C$1,G234+H234,1,F234,E234*F234)))</f>
        <v>371.77597417625901</v>
      </c>
      <c r="AK234" s="189">
        <f t="shared" si="747"/>
        <v>0</v>
      </c>
      <c r="AL234" s="190">
        <f>IF('III Tool Overview'!$H$7="Western Isles Health Board",0,IF('III Tool Overview'!$H$7="Eilean Siar Local Authority",0,hosp_count(20,B234,C234,D234,$C$1,G234,1,F234,E234*F234)))</f>
        <v>580.4780934038946</v>
      </c>
      <c r="AM234" s="190">
        <f>IF('III Tool Overview'!$H$7="Western Isles Health Board",0,IF('III Tool Overview'!$H$7="Eilean Siar Local Authority",0,hosp_count(20,B234,C234,D234,$C$1,G234+H234,1,F234,E234*F234)))</f>
        <v>580.4780934038946</v>
      </c>
      <c r="AN234" s="189">
        <f t="shared" si="748"/>
        <v>0</v>
      </c>
      <c r="AP234" s="44">
        <v>0.5</v>
      </c>
      <c r="AQ234" s="134" t="e">
        <f>2/#REF!</f>
        <v>#REF!</v>
      </c>
    </row>
    <row r="235" spans="1:55" x14ac:dyDescent="0.2">
      <c r="A235" s="218" t="s">
        <v>221</v>
      </c>
      <c r="B235" s="219">
        <v>95</v>
      </c>
      <c r="C235" s="166" t="s">
        <v>170</v>
      </c>
      <c r="D235" s="166">
        <v>4</v>
      </c>
      <c r="E235" s="188">
        <f>HLOOKUP('III Tool Overview'!$H$7,Prevalence!$B$2:$AV$268,Prevalence!AW224,FALSE)</f>
        <v>6.537705840489047E-2</v>
      </c>
      <c r="F235" s="187">
        <f>HLOOKUP('III Tool Overview'!$H$7,LookUpData_Pop!$B$1:$AV$269,LookUpData_Pop!BB229,FALSE)/5</f>
        <v>58.4</v>
      </c>
      <c r="G235" s="176">
        <f>'III Tool Overview'!$H$10/110</f>
        <v>0</v>
      </c>
      <c r="H235" s="254">
        <f>IF('III Tool Overview'!$H$11="Even distribution",Targeting!C233,IF('III Tool Overview'!$H$11="Targeting to Q1",Targeting!D233,IF('III Tool Overview'!$H$11="Targetting to Q1 &amp; Q2",Targeting!E233,IF('III Tool Overview'!$H$11="Proportionate to need",Targeting!F233))))</f>
        <v>0</v>
      </c>
      <c r="I235" s="182">
        <f>IF('III Tool Overview'!$H$7="Western Isles Health Board",0,IF('III Tool Overview'!$H$7="Eilean Siar Local Authority",0,new_ci(2,B235,C235,D235,$C$1,G235,1,F235,E235*F235)))</f>
        <v>5.5582332033054573</v>
      </c>
      <c r="J235" s="189">
        <f>IF('III Tool Overview'!$H$7="Western Isles Health Board",0,IF('III Tool Overview'!$H$7="Eilean Siar Local Authority",0,new_ci(2,B235,C235,D235,$C$1,G235+H235,1,F235,E235*F235)))</f>
        <v>5.5582332033054573</v>
      </c>
      <c r="K235" s="189">
        <f>IF('III Tool Overview'!$H$7="Western Isles Health Board",0,IF('III Tool Overview'!$H$7="Eilean Siar Local Authority",0,new_ci(5,B235,C235,D235,$C$1,G235,1,F235,E235*F235)))</f>
        <v>20.93727421010766</v>
      </c>
      <c r="L235" s="189">
        <f>IF('III Tool Overview'!$H$7="Western Isles Health Board",0,IF('III Tool Overview'!$H$7="Eilean Siar Local Authority",0,new_ci(5,B235,C235,D235,$C$1,G235+H235,1,F235,E235*F235)))</f>
        <v>20.93727421010766</v>
      </c>
      <c r="M235" s="189">
        <f>IF('III Tool Overview'!$H$7="Western Isles Health Board",0,IF('III Tool Overview'!$H$7="Eilean Siar Local Authority",0,new_ci(10,B235,C235,D235,$C$1,G235,1,F235,E235*F235)))</f>
        <v>40.759821330689</v>
      </c>
      <c r="N235" s="189">
        <f>IF('III Tool Overview'!$H$7="Western Isles Health Board",0,IF('III Tool Overview'!$H$7="Eilean Siar Local Authority",0,new_ci(10,B235,C235,D235,$C$1,G235+H235,1,F235,E235*F235)))</f>
        <v>40.759821330689</v>
      </c>
      <c r="O235" s="189">
        <f>IF('III Tool Overview'!$H$7="Western Isles Health Board",0,IF('III Tool Overview'!$H$7="Eilean Siar Local Authority",0,new_ci(20,B235,C235,D235,$C$1,G235,1,F235,E235*F235)))</f>
        <v>56.998284830611574</v>
      </c>
      <c r="P235" s="189">
        <f>IF('III Tool Overview'!$H$7="Western Isles Health Board",0,IF('III Tool Overview'!$H$7="Eilean Siar Local Authority",0,new_ci(20,B235,C235,D235,$C$1,G235+H235,1,F235,E235*F235)))</f>
        <v>56.998284830611574</v>
      </c>
      <c r="Q235" s="190">
        <f>IF('III Tool Overview'!$H$7="Western Isles Health Board",0,IF('III Tool Overview'!$H$7="Eilean Siar Local Authority",0,new_yll(2,B235,C235,D235,$C$1,G235,1,F235,E235*F235)))</f>
        <v>22.232932813221829</v>
      </c>
      <c r="R235" s="190">
        <f>IF('III Tool Overview'!$H$7="Western Isles Health Board",0,IF('III Tool Overview'!$H$7="Eilean Siar Local Authority",0,new_yll(2,B235,C235,D235,$C$1,G235+H235,1,F235,E235*F235)))</f>
        <v>22.232932813221829</v>
      </c>
      <c r="S235" s="190">
        <f t="shared" si="741"/>
        <v>0</v>
      </c>
      <c r="T235" s="190">
        <f>IF('III Tool Overview'!$H$7="Western Isles Health Board",0,IF('III Tool Overview'!$H$7="Eilean Siar Local Authority",0,new_yll(5,B235,C235,D235,$C$1,G235,1,F235,E235*F235)))</f>
        <v>53.472238611389635</v>
      </c>
      <c r="U235" s="190">
        <f>IF('III Tool Overview'!$H$7="Western Isles Health Board",0,IF('III Tool Overview'!$H$7="Eilean Siar Local Authority",0,new_yll(5,B235,C235,D235,$C$1,G235+H235,1,F235,E235*F235)))</f>
        <v>53.472238611389635</v>
      </c>
      <c r="V235" s="190">
        <f t="shared" si="742"/>
        <v>0</v>
      </c>
      <c r="W235" s="190">
        <f>IF('III Tool Overview'!$H$7="Western Isles Health Board",0,IF('III Tool Overview'!$H$7="Eilean Siar Local Authority",0,new_yll(10,B235,C235,D235,$C$1,G235,1,F235,E235*F235)))</f>
        <v>17.077727474531954</v>
      </c>
      <c r="X235" s="190">
        <f>IF('III Tool Overview'!$H$7="Western Isles Health Board",0,IF('III Tool Overview'!$H$7="Eilean Siar Local Authority",0,new_yll(10,B235,C235,D235,$C$1,G235+H235,1,F235,E235*F235)))</f>
        <v>17.077727474531954</v>
      </c>
      <c r="Y235" s="190">
        <f t="shared" si="743"/>
        <v>0</v>
      </c>
      <c r="Z235" s="190">
        <f>IF('III Tool Overview'!$H$7="Western Isles Health Board",0,IF('III Tool Overview'!$H$7="Eilean Siar Local Authority",0,new_yll(20,B235,C235,D235,$C$1,G235,1,F235,E235*F235)))</f>
        <v>-114.98466463068335</v>
      </c>
      <c r="AA235" s="190">
        <f>IF('III Tool Overview'!$H$7="Western Isles Health Board",0,IF('III Tool Overview'!$H$7="Eilean Siar Local Authority",0,new_yll(20,B235,C235,D235,$C$1,G235+H235,1,F235,E235*F235)))</f>
        <v>-114.98466463068335</v>
      </c>
      <c r="AB235" s="190">
        <f t="shared" si="744"/>
        <v>0</v>
      </c>
      <c r="AC235" s="190">
        <f>IF('III Tool Overview'!$H$7="Western Isles Health Board",0,IF('III Tool Overview'!$H$7="Eilean Siar Local Authority",0,hosp_count(2,B235,C235,D235,$C$1,G235,1,F235,E235*F235)))</f>
        <v>34.56854444816647</v>
      </c>
      <c r="AD235" s="190">
        <f>IF('III Tool Overview'!$H$7="Western Isles Health Board",0,IF('III Tool Overview'!$H$7="Eilean Siar Local Authority",0,hosp_count(2,B235,C235,D235,$C$1,G235+H235,1,F235,E235*F235)))</f>
        <v>34.56854444816647</v>
      </c>
      <c r="AE235" s="189">
        <f t="shared" si="745"/>
        <v>0</v>
      </c>
      <c r="AF235" s="190">
        <f>IF('III Tool Overview'!$H$6="Western Isles Health Board",0,IF('III Tool Overview'!$H$6="Eilean Siar Local Authority",0,hosp_count(5,B235,C235,D235,$C$1,G235,1,F235,E235*F235)))</f>
        <v>123.39516630371605</v>
      </c>
      <c r="AG235" s="190">
        <f>IF('III Tool Overview'!$H$6="Western Isles Health Board",0,IF('III Tool Overview'!$H$6="Eilean Siar Local Authority",0,hosp_count(5,B235,C235,D235,$C$1,G235+H235,1,F235,E235*F235)))</f>
        <v>123.39516630371605</v>
      </c>
      <c r="AH235" s="189">
        <f t="shared" si="746"/>
        <v>0</v>
      </c>
      <c r="AI235" s="190">
        <f>IF('III Tool Overview'!$H$7="Western Isles Health Board",0,IF('III Tool Overview'!$H$7="Eilean Siar Local Authority",0,hosp_count(10,B235,C235,D235,$C$1,G235,1,F235,E235*F235)))</f>
        <v>222.70178908777032</v>
      </c>
      <c r="AJ235" s="190">
        <f>IF('III Tool Overview'!$H$7="Western Isles Health Board",0,IF('III Tool Overview'!$H$7="Eilean Siar Local Authority",0,hosp_count(10,B235,C235,D235,$C$1,G235+H235,1,F235,E235*F235)))</f>
        <v>222.70178908777032</v>
      </c>
      <c r="AK235" s="189">
        <f t="shared" si="747"/>
        <v>0</v>
      </c>
      <c r="AL235" s="190">
        <f>IF('III Tool Overview'!$H$7="Western Isles Health Board",0,IF('III Tool Overview'!$H$7="Eilean Siar Local Authority",0,hosp_count(20,B235,C235,D235,$C$1,G235,1,F235,E235*F235)))</f>
        <v>288.08744685237019</v>
      </c>
      <c r="AM235" s="190">
        <f>IF('III Tool Overview'!$H$7="Western Isles Health Board",0,IF('III Tool Overview'!$H$7="Eilean Siar Local Authority",0,hosp_count(20,B235,C235,D235,$C$1,G235+H235,1,F235,E235*F235)))</f>
        <v>288.08744685237019</v>
      </c>
      <c r="AN235" s="189">
        <f t="shared" si="748"/>
        <v>0</v>
      </c>
      <c r="AP235" s="44"/>
      <c r="AQ235" s="134"/>
    </row>
    <row r="236" spans="1:55" ht="13.5" thickBot="1" x14ac:dyDescent="0.25">
      <c r="A236" s="169" t="s">
        <v>182</v>
      </c>
      <c r="B236" s="186"/>
      <c r="C236" s="171"/>
      <c r="D236" s="171"/>
      <c r="E236" s="191"/>
      <c r="F236" s="192">
        <f>SUM(F220:F235)</f>
        <v>4700.3999999999996</v>
      </c>
      <c r="G236" s="192">
        <f t="shared" ref="G236" si="749">SUM(G220:G235)</f>
        <v>0</v>
      </c>
      <c r="H236" s="192">
        <f t="shared" ref="H236" si="750">SUM(H220:H235)</f>
        <v>0</v>
      </c>
      <c r="I236" s="192">
        <f t="shared" ref="I236" si="751">SUM(I220:I235)</f>
        <v>36.491830167165446</v>
      </c>
      <c r="J236" s="192">
        <f t="shared" ref="J236" si="752">SUM(J220:J235)</f>
        <v>36.491830167165446</v>
      </c>
      <c r="K236" s="192">
        <f t="shared" ref="K236" si="753">SUM(K220:K235)</f>
        <v>153.00742315722167</v>
      </c>
      <c r="L236" s="192">
        <f t="shared" ref="L236" si="754">SUM(L220:L235)</f>
        <v>153.00742315722167</v>
      </c>
      <c r="M236" s="192">
        <f t="shared" ref="M236" si="755">SUM(M220:M235)</f>
        <v>369.62427341564052</v>
      </c>
      <c r="N236" s="192">
        <f t="shared" ref="N236" si="756">SUM(N220:N235)</f>
        <v>369.62427341564052</v>
      </c>
      <c r="O236" s="192">
        <f t="shared" ref="O236" si="757">SUM(O220:O235)</f>
        <v>877.78373738792072</v>
      </c>
      <c r="P236" s="192">
        <f t="shared" ref="P236" si="758">SUM(P220:P235)</f>
        <v>877.78373738792072</v>
      </c>
      <c r="Q236" s="192">
        <f t="shared" ref="Q236" si="759">SUM(Q220:Q235)</f>
        <v>854.21924135401093</v>
      </c>
      <c r="R236" s="192">
        <f t="shared" ref="R236" si="760">SUM(R220:R235)</f>
        <v>854.21924135401093</v>
      </c>
      <c r="S236" s="192">
        <f t="shared" ref="S236" si="761">SUM(S220:S235)</f>
        <v>0</v>
      </c>
      <c r="T236" s="192">
        <f t="shared" ref="T236" si="762">SUM(T220:T235)</f>
        <v>3447.5167626352795</v>
      </c>
      <c r="U236" s="192">
        <f t="shared" ref="U236" si="763">SUM(U220:U235)</f>
        <v>3447.5167626352795</v>
      </c>
      <c r="V236" s="192">
        <f t="shared" ref="V236" si="764">SUM(V220:V235)</f>
        <v>0</v>
      </c>
      <c r="W236" s="192">
        <f t="shared" ref="W236" si="765">SUM(W220:W235)</f>
        <v>7820.2517199192689</v>
      </c>
      <c r="X236" s="192">
        <f t="shared" ref="X236" si="766">SUM(X220:X235)</f>
        <v>7820.2517199192689</v>
      </c>
      <c r="Y236" s="192">
        <f t="shared" ref="Y236" si="767">SUM(Y220:Y235)</f>
        <v>0</v>
      </c>
      <c r="Z236" s="192">
        <f t="shared" ref="Z236" si="768">SUM(Z220:Z235)</f>
        <v>16399.979108366282</v>
      </c>
      <c r="AA236" s="192">
        <f t="shared" ref="AA236" si="769">SUM(AA220:AA235)</f>
        <v>16399.979108366282</v>
      </c>
      <c r="AB236" s="192">
        <f t="shared" ref="AB236" si="770">SUM(AB220:AB235)</f>
        <v>0</v>
      </c>
      <c r="AC236" s="192">
        <f t="shared" ref="AC236" si="771">SUM(AC220:AC235)</f>
        <v>1025.9294119371816</v>
      </c>
      <c r="AD236" s="192">
        <f t="shared" ref="AD236" si="772">SUM(AD220:AD235)</f>
        <v>1025.9294119371816</v>
      </c>
      <c r="AE236" s="192">
        <f t="shared" ref="AE236" si="773">SUM(AE220:AE235)</f>
        <v>0</v>
      </c>
      <c r="AF236" s="192">
        <f t="shared" ref="AF236" si="774">SUM(AF220:AF235)</f>
        <v>4178.3526767947051</v>
      </c>
      <c r="AG236" s="192">
        <f t="shared" ref="AG236" si="775">SUM(AG220:AG235)</f>
        <v>4178.3526767947051</v>
      </c>
      <c r="AH236" s="192">
        <f t="shared" ref="AH236" si="776">SUM(AH220:AH235)</f>
        <v>0</v>
      </c>
      <c r="AI236" s="192">
        <f t="shared" ref="AI236" si="777">SUM(AI220:AI235)</f>
        <v>9656.6457561584139</v>
      </c>
      <c r="AJ236" s="192">
        <f t="shared" ref="AJ236" si="778">SUM(AJ220:AJ235)</f>
        <v>9656.6457561584139</v>
      </c>
      <c r="AK236" s="192">
        <f t="shared" ref="AK236" si="779">SUM(AK220:AK235)</f>
        <v>0</v>
      </c>
      <c r="AL236" s="192">
        <f t="shared" ref="AL236" si="780">SUM(AL220:AL235)</f>
        <v>21246.416693956384</v>
      </c>
      <c r="AM236" s="192">
        <f t="shared" ref="AM236" si="781">SUM(AM220:AM235)</f>
        <v>21246.416693956384</v>
      </c>
      <c r="AN236" s="192">
        <f t="shared" ref="AN236" si="782">SUM(AN220:AN235)</f>
        <v>0</v>
      </c>
      <c r="AO236" s="170"/>
      <c r="AP236" s="170"/>
      <c r="AQ236" s="172"/>
      <c r="AR236" s="170"/>
      <c r="AS236" s="170"/>
      <c r="AT236" s="170"/>
      <c r="AU236" s="170"/>
      <c r="AV236" s="170"/>
      <c r="AW236" s="170"/>
      <c r="AX236" s="170"/>
      <c r="AY236" s="170"/>
      <c r="AZ236" s="160"/>
      <c r="BA236" s="160"/>
      <c r="BB236" s="160"/>
      <c r="BC236" s="160"/>
    </row>
    <row r="237" spans="1:55" s="45" customFormat="1" ht="13.5" thickBot="1" x14ac:dyDescent="0.25">
      <c r="A237" s="30" t="s">
        <v>63</v>
      </c>
      <c r="B237" s="162"/>
      <c r="C237" s="162"/>
      <c r="D237" s="162"/>
      <c r="E237" s="162"/>
      <c r="F237" s="162"/>
      <c r="G237" s="162"/>
      <c r="H237" s="255"/>
      <c r="I237" s="162"/>
      <c r="J237" s="162"/>
      <c r="K237" s="162"/>
      <c r="L237" s="162"/>
      <c r="M237" s="162"/>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row>
    <row r="238" spans="1:55" x14ac:dyDescent="0.2">
      <c r="A238" s="185" t="s">
        <v>21</v>
      </c>
      <c r="B238" s="163">
        <v>0.5</v>
      </c>
      <c r="C238" s="163" t="s">
        <v>166</v>
      </c>
      <c r="D238" s="166">
        <v>5</v>
      </c>
      <c r="E238" s="163"/>
      <c r="F238" s="187">
        <f>HLOOKUP('III Tool Overview'!$H$7,LookUpData_Pop!$B$1:$AV$269,LookUpData_Pop!BB231,FALSE)/5</f>
        <v>4</v>
      </c>
      <c r="G238" s="163"/>
      <c r="H238" s="190"/>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P238">
        <v>0.1</v>
      </c>
      <c r="AQ238">
        <v>1</v>
      </c>
    </row>
    <row r="239" spans="1:55" x14ac:dyDescent="0.2">
      <c r="A239" s="185" t="s">
        <v>22</v>
      </c>
      <c r="B239" s="163">
        <v>2.5</v>
      </c>
      <c r="C239" s="163" t="s">
        <v>166</v>
      </c>
      <c r="D239" s="166">
        <v>5</v>
      </c>
      <c r="E239" s="163"/>
      <c r="F239" s="187">
        <f>HLOOKUP('III Tool Overview'!$H$7,LookUpData_Pop!$B$1:$AV$269,LookUpData_Pop!BB232,FALSE)/5</f>
        <v>12.6</v>
      </c>
      <c r="G239" s="163"/>
      <c r="H239" s="190"/>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P239">
        <v>0.5</v>
      </c>
      <c r="AQ239">
        <v>4</v>
      </c>
    </row>
    <row r="240" spans="1:55" x14ac:dyDescent="0.2">
      <c r="A240" s="185" t="s">
        <v>23</v>
      </c>
      <c r="B240" s="163">
        <v>7.5</v>
      </c>
      <c r="C240" s="163" t="s">
        <v>166</v>
      </c>
      <c r="D240" s="166">
        <v>5</v>
      </c>
      <c r="E240" s="163"/>
      <c r="F240" s="187">
        <f>HLOOKUP('III Tool Overview'!$H$7,LookUpData_Pop!$B$1:$AV$269,LookUpData_Pop!BB233,FALSE)/5</f>
        <v>12.6</v>
      </c>
      <c r="G240" s="163"/>
      <c r="H240" s="190"/>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P240">
        <v>0.5</v>
      </c>
      <c r="AQ240">
        <v>5</v>
      </c>
    </row>
    <row r="241" spans="1:43" x14ac:dyDescent="0.2">
      <c r="A241" s="185" t="s">
        <v>24</v>
      </c>
      <c r="B241" s="163">
        <v>12.5</v>
      </c>
      <c r="C241" s="163" t="s">
        <v>166</v>
      </c>
      <c r="D241" s="166">
        <v>5</v>
      </c>
      <c r="E241" s="163"/>
      <c r="F241" s="187">
        <f>HLOOKUP('III Tool Overview'!$H$7,LookUpData_Pop!$B$1:$AV$269,LookUpData_Pop!BB234,FALSE)/5</f>
        <v>19.2</v>
      </c>
      <c r="G241" s="163"/>
      <c r="H241" s="190"/>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3"/>
      <c r="AN241" s="163"/>
      <c r="AP241">
        <v>0.5</v>
      </c>
      <c r="AQ241">
        <v>5</v>
      </c>
    </row>
    <row r="242" spans="1:43" x14ac:dyDescent="0.2">
      <c r="A242" s="185" t="s">
        <v>25</v>
      </c>
      <c r="B242" s="163">
        <v>17.5</v>
      </c>
      <c r="C242" s="163" t="s">
        <v>166</v>
      </c>
      <c r="D242" s="166">
        <v>5</v>
      </c>
      <c r="E242" s="188">
        <f>HLOOKUP('III Tool Overview'!$H$7,Prevalence!$B$2:$AV$268,Prevalence!AW230,FALSE)</f>
        <v>0.32483668690890738</v>
      </c>
      <c r="F242" s="187">
        <f>HLOOKUP('III Tool Overview'!$H$7,LookUpData_Pop!$B$1:$AV$269,LookUpData_Pop!BB235,FALSE)/5</f>
        <v>24.4</v>
      </c>
      <c r="G242" s="176">
        <f>'III Tool Overview'!$H$10/110</f>
        <v>0</v>
      </c>
      <c r="H242" s="254">
        <f>IF('III Tool Overview'!$H$11="Even distribution",Targeting!C240,IF('III Tool Overview'!$H$11="Targeting to Q1",Targeting!D240,IF('III Tool Overview'!$H$11="Targetting to Q1 &amp; Q2",Targeting!E240,IF('III Tool Overview'!$H$11="Proportionate to need",Targeting!F240))))</f>
        <v>0</v>
      </c>
      <c r="I242" s="182">
        <f>IF('III Tool Overview'!$H$7="Western Isles Health Board",0,IF('III Tool Overview'!$H$7="Eilean Siar Local Authority",0,new_ci(2,B242,C242,D242,$C$1,G242,1,F242,E242*F242)))</f>
        <v>7.8839498500306235E-3</v>
      </c>
      <c r="J242" s="189">
        <f>IF('III Tool Overview'!$H$7="Western Isles Health Board",0,IF('III Tool Overview'!$H$7="Eilean Siar Local Authority",0,new_ci(2,B242,C242,D242,$C$1,G242+H242,1,F242,E242*F242)))</f>
        <v>7.8839498500306235E-3</v>
      </c>
      <c r="K242" s="189">
        <f>IF('III Tool Overview'!$H$7="Western Isles Health Board",0,IF('III Tool Overview'!$H$7="Eilean Siar Local Authority",0,new_ci(5,B242,C242,D242,$C$1,G242,1,F242,E242*F242)))</f>
        <v>3.4477952176837287E-2</v>
      </c>
      <c r="L242" s="189">
        <f>IF('III Tool Overview'!$H$7="Western Isles Health Board",0,IF('III Tool Overview'!$H$7="Eilean Siar Local Authority",0,new_ci(5,B242,C242,D242,$C$1,G242+H242,1,F242,E242*F242)))</f>
        <v>3.4477952176837287E-2</v>
      </c>
      <c r="M242" s="189">
        <f>IF('III Tool Overview'!$H$7="Western Isles Health Board",0,IF('III Tool Overview'!$H$7="Eilean Siar Local Authority",0,new_ci(10,B242,C242,D242,$C$1,G242,1,F242,E242*F242)))</f>
        <v>9.049819464128403E-2</v>
      </c>
      <c r="N242" s="189">
        <f>IF('III Tool Overview'!$H$7="Western Isles Health Board",0,IF('III Tool Overview'!$H$7="Eilean Siar Local Authority",0,new_ci(10,B242,C242,D242,$C$1,G242+H242,1,F242,E242*F242)))</f>
        <v>9.049819464128403E-2</v>
      </c>
      <c r="O242" s="189">
        <f>IF('III Tool Overview'!$H$7="Western Isles Health Board",0,IF('III Tool Overview'!$H$7="Eilean Siar Local Authority",0,new_ci(20,B242,C242,D242,$C$1,G242,1,F242,E242*F242)))</f>
        <v>0.26514419947543788</v>
      </c>
      <c r="P242" s="189">
        <f>IF('III Tool Overview'!$H$7="Western Isles Health Board",0,IF('III Tool Overview'!$H$7="Eilean Siar Local Authority",0,new_ci(20,B242,C242,D242,$C$1,G242+H242,1,F242,E242*F242)))</f>
        <v>0.26514419947543788</v>
      </c>
      <c r="Q242" s="190">
        <f>IF('III Tool Overview'!$H$7="Western Isles Health Board",0,IF('III Tool Overview'!$H$7="Eilean Siar Local Authority",0,new_yll(2,B242,C242,D242,$C$1,G242,1,F242,E242*F242)))</f>
        <v>0.63859993785248048</v>
      </c>
      <c r="R242" s="190">
        <f>IF('III Tool Overview'!$H$7="Western Isles Health Board",0,IF('III Tool Overview'!$H$7="Eilean Siar Local Authority",0,new_yll(2,B242,C242,D242,$C$1,G242+H242,1,F242,E242*F242)))</f>
        <v>0.63859993785248048</v>
      </c>
      <c r="S242" s="190">
        <f t="shared" ref="S242" si="783">Q242-R242</f>
        <v>0</v>
      </c>
      <c r="T242" s="190">
        <f>IF('III Tool Overview'!$H$7="Western Isles Health Board",0,IF('III Tool Overview'!$H$7="Eilean Siar Local Authority",0,new_yll(5,B242,C242,D242,$C$1,G242,1,F242,E242*F242)))</f>
        <v>2.7384976289950682</v>
      </c>
      <c r="U242" s="190">
        <f>IF('III Tool Overview'!$H$7="Western Isles Health Board",0,IF('III Tool Overview'!$H$7="Eilean Siar Local Authority",0,new_yll(5,B242,C242,D242,$C$1,G242+H242,1,F242,E242*F242)))</f>
        <v>2.7384976289950682</v>
      </c>
      <c r="V242" s="190">
        <f>T242-U242</f>
        <v>0</v>
      </c>
      <c r="W242" s="190">
        <f>IF('III Tool Overview'!$H$7="Western Isles Health Board",0,IF('III Tool Overview'!$H$7="Eilean Siar Local Authority",0,new_yll(10,B242,C242,D242,$C$1,G242,1,F242,E242*F242)))</f>
        <v>6.933533047822741</v>
      </c>
      <c r="X242" s="190">
        <f>IF('III Tool Overview'!$H$7="Western Isles Health Board",0,IF('III Tool Overview'!$H$7="Eilean Siar Local Authority",0,new_yll(10,B242,C242,D242,$C$1,G242+H242,1,F242,E242*F242)))</f>
        <v>6.933533047822741</v>
      </c>
      <c r="Y242" s="190">
        <f>W242-X242</f>
        <v>0</v>
      </c>
      <c r="Z242" s="190">
        <f>IF('III Tool Overview'!$H$7="Western Isles Health Board",0,IF('III Tool Overview'!$H$7="Eilean Siar Local Authority",0,new_yll(20,B242,C242,D242,$C$1,G242,1,F242,E242*F242)))</f>
        <v>18.639495593309363</v>
      </c>
      <c r="AA242" s="190">
        <f>IF('III Tool Overview'!$H$7="Western Isles Health Board",0,IF('III Tool Overview'!$H$7="Eilean Siar Local Authority",0,new_yll(20,B242,C242,D242,$C$1,G242+H242,1,F242,E242*F242)))</f>
        <v>18.639495593309363</v>
      </c>
      <c r="AB242" s="190">
        <f>Z242-AA242</f>
        <v>0</v>
      </c>
      <c r="AC242" s="190">
        <f>IF('III Tool Overview'!$H$7="Western Isles Health Board",0,IF('III Tool Overview'!$H$7="Eilean Siar Local Authority",0,hosp_count(2,B242,C242,D242,$C$1,G242,1,F242,E242*F242)))</f>
        <v>1.3270140997449755</v>
      </c>
      <c r="AD242" s="190">
        <f>IF('III Tool Overview'!$H$7="Western Isles Health Board",0,IF('III Tool Overview'!$H$7="Eilean Siar Local Authority",0,hosp_count(2,B242,C242,D242,$C$1,G242+H242,1,F242,E242*F242)))</f>
        <v>1.3270140997449755</v>
      </c>
      <c r="AE242" s="189">
        <f>AC242-AD242</f>
        <v>0</v>
      </c>
      <c r="AF242" s="190">
        <f>IF('III Tool Overview'!$H$7="Western Isles Health Board",0,IF('III Tool Overview'!$H$7="Eilean Siar Local Authority",0,hosp_count(5,B242,C242,D242,$C$1,G242,1,F242,E242*F242)))</f>
        <v>5.6087963097660749</v>
      </c>
      <c r="AG242" s="190">
        <f>IF('III Tool Overview'!$H$7="Western Isles Health Board",0,IF('III Tool Overview'!$H$7="Eilean Siar Local Authority",0,hosp_count(5,B242,C242,D242,$C$1,G242+H242,1,F242,E242*F242)))</f>
        <v>5.6087963097660749</v>
      </c>
      <c r="AH242" s="189">
        <f>AF242-AG242</f>
        <v>0</v>
      </c>
      <c r="AI242" s="190">
        <f>IF('III Tool Overview'!$H$7="Western Isles Health Board",0,IF('III Tool Overview'!$H$7="Eilean Siar Local Authority",0,hosp_count(10,B242,C242,D242,$C$1,G242,1,F242,E242*F242)))</f>
        <v>13.86177995506528</v>
      </c>
      <c r="AJ242" s="190">
        <f>IF('III Tool Overview'!$H$7="Western Isles Health Board",0,IF('III Tool Overview'!$H$7="Eilean Siar Local Authority",0,hosp_count(10,B242,C242,D242,$C$1,G242+H242,1,F242,E242*F242)))</f>
        <v>13.86177995506528</v>
      </c>
      <c r="AK242" s="189">
        <f>AI242-AJ242</f>
        <v>0</v>
      </c>
      <c r="AL242" s="190">
        <f>IF('III Tool Overview'!$H$7="Western Isles Health Board",0,IF('III Tool Overview'!$H$7="Eilean Siar Local Authority",0,hosp_count(20,B242,C242,D242,$C$1,G242,1,F242,E242*F242)))</f>
        <v>35.562605398741866</v>
      </c>
      <c r="AM242" s="190">
        <f>IF('III Tool Overview'!$H$7="Western Isles Health Board",0,IF('III Tool Overview'!$H$7="Eilean Siar Local Authority",0,hosp_count(20,B242,C242,D242,$C$1,G242+H242,1,F242,E242*F242)))</f>
        <v>35.562605398741866</v>
      </c>
      <c r="AN242" s="189">
        <f>AL242-AM242</f>
        <v>0</v>
      </c>
      <c r="AP242">
        <v>0.5</v>
      </c>
      <c r="AQ242">
        <v>5</v>
      </c>
    </row>
    <row r="243" spans="1:43" x14ac:dyDescent="0.2">
      <c r="A243" s="185" t="s">
        <v>26</v>
      </c>
      <c r="B243" s="163">
        <v>22.5</v>
      </c>
      <c r="C243" s="163" t="s">
        <v>166</v>
      </c>
      <c r="D243" s="166">
        <v>5</v>
      </c>
      <c r="E243" s="188">
        <f>HLOOKUP('III Tool Overview'!$H$7,Prevalence!$B$2:$AV$268,Prevalence!AW231,FALSE)</f>
        <v>0.32483668690890738</v>
      </c>
      <c r="F243" s="187">
        <f>HLOOKUP('III Tool Overview'!$H$7,LookUpData_Pop!$B$1:$AV$269,LookUpData_Pop!BB236,FALSE)/5</f>
        <v>16.2</v>
      </c>
      <c r="G243" s="176">
        <f>'III Tool Overview'!$H$10/110</f>
        <v>0</v>
      </c>
      <c r="H243" s="254">
        <f>IF('III Tool Overview'!$H$11="Even distribution",Targeting!C241,IF('III Tool Overview'!$H$11="Targeting to Q1",Targeting!D241,IF('III Tool Overview'!$H$11="Targetting to Q1 &amp; Q2",Targeting!E241,IF('III Tool Overview'!$H$11="Proportionate to need",Targeting!F241))))</f>
        <v>0</v>
      </c>
      <c r="I243" s="182">
        <f>IF('III Tool Overview'!$H$7="Western Isles Health Board",0,IF('III Tool Overview'!$H$7="Eilean Siar Local Authority",0,new_ci(2,B243,C243,D243,$C$1,G243,1,F243,E243*F243)))</f>
        <v>6.9922662304120475E-3</v>
      </c>
      <c r="J243" s="189">
        <f>IF('III Tool Overview'!$H$7="Western Isles Health Board",0,IF('III Tool Overview'!$H$7="Eilean Siar Local Authority",0,new_ci(2,B243,C243,D243,$C$1,G243+H243,1,F243,E243*F243)))</f>
        <v>6.9922662304120475E-3</v>
      </c>
      <c r="K243" s="189">
        <f>IF('III Tool Overview'!$H$7="Western Isles Health Board",0,IF('III Tool Overview'!$H$7="Eilean Siar Local Authority",0,new_ci(5,B243,C243,D243,$C$1,G243,1,F243,E243*F243)))</f>
        <v>3.0572797285086394E-2</v>
      </c>
      <c r="L243" s="189">
        <f>IF('III Tool Overview'!$H$7="Western Isles Health Board",0,IF('III Tool Overview'!$H$7="Eilean Siar Local Authority",0,new_ci(5,B243,C243,D243,$C$1,G243+H243,1,F243,E243*F243)))</f>
        <v>3.0572797285086394E-2</v>
      </c>
      <c r="M243" s="189">
        <f>IF('III Tool Overview'!$H$7="Western Isles Health Board",0,IF('III Tool Overview'!$H$7="Eilean Siar Local Authority",0,new_ci(10,B243,C243,D243,$C$1,G243,1,F243,E243*F243)))</f>
        <v>8.0216575567835624E-2</v>
      </c>
      <c r="N243" s="189">
        <f>IF('III Tool Overview'!$H$7="Western Isles Health Board",0,IF('III Tool Overview'!$H$7="Eilean Siar Local Authority",0,new_ci(10,B243,C243,D243,$C$1,G243+H243,1,F243,E243*F243)))</f>
        <v>8.0216575567835624E-2</v>
      </c>
      <c r="O243" s="189">
        <f>IF('III Tool Overview'!$H$7="Western Isles Health Board",0,IF('III Tool Overview'!$H$7="Eilean Siar Local Authority",0,new_ci(20,B243,C243,D243,$C$1,G243,1,F243,E243*F243)))</f>
        <v>0.23473419916939742</v>
      </c>
      <c r="P243" s="189">
        <f>IF('III Tool Overview'!$H$7="Western Isles Health Board",0,IF('III Tool Overview'!$H$7="Eilean Siar Local Authority",0,new_ci(20,B243,C243,D243,$C$1,G243+H243,1,F243,E243*F243)))</f>
        <v>0.23473419916939742</v>
      </c>
      <c r="Q243" s="190">
        <f>IF('III Tool Overview'!$H$7="Western Isles Health Board",0,IF('III Tool Overview'!$H$7="Eilean Siar Local Authority",0,new_yll(2,B243,C243,D243,$C$1,G243,1,F243,E243*F243)))</f>
        <v>0.53840449974172766</v>
      </c>
      <c r="R243" s="190">
        <f>IF('III Tool Overview'!$H$7="Western Isles Health Board",0,IF('III Tool Overview'!$H$7="Eilean Siar Local Authority",0,new_yll(2,B243,C243,D243,$C$1,G243+H243,1,F243,E243*F243)))</f>
        <v>0.53840449974172766</v>
      </c>
      <c r="S243" s="190">
        <f t="shared" ref="S243:S257" si="784">Q243-R243</f>
        <v>0</v>
      </c>
      <c r="T243" s="190">
        <f>IF('III Tool Overview'!$H$7="Western Isles Health Board",0,IF('III Tool Overview'!$H$7="Eilean Siar Local Authority",0,new_yll(5,B243,C243,D243,$C$1,G243,1,F243,E243*F243)))</f>
        <v>2.3060343165593844</v>
      </c>
      <c r="U243" s="190">
        <f>IF('III Tool Overview'!$H$7="Western Isles Health Board",0,IF('III Tool Overview'!$H$7="Eilean Siar Local Authority",0,new_yll(5,B243,C243,D243,$C$1,G243+H243,1,F243,E243*F243)))</f>
        <v>2.3060343165593844</v>
      </c>
      <c r="V243" s="190">
        <f t="shared" ref="V243:V257" si="785">T243-U243</f>
        <v>0</v>
      </c>
      <c r="W243" s="190">
        <f>IF('III Tool Overview'!$H$7="Western Isles Health Board",0,IF('III Tool Overview'!$H$7="Eilean Siar Local Authority",0,new_yll(10,B243,C243,D243,$C$1,G243,1,F243,E243*F243)))</f>
        <v>5.8250131718398617</v>
      </c>
      <c r="X243" s="190">
        <f>IF('III Tool Overview'!$H$7="Western Isles Health Board",0,IF('III Tool Overview'!$H$7="Eilean Siar Local Authority",0,new_yll(10,B243,C243,D243,$C$1,G243+H243,1,F243,E243*F243)))</f>
        <v>5.8250131718398617</v>
      </c>
      <c r="Y243" s="190">
        <f t="shared" ref="Y243:Y257" si="786">W243-X243</f>
        <v>0</v>
      </c>
      <c r="Z243" s="190">
        <f>IF('III Tool Overview'!$H$7="Western Isles Health Board",0,IF('III Tool Overview'!$H$7="Eilean Siar Local Authority",0,new_yll(20,B243,C243,D243,$C$1,G243,1,F243,E243*F243)))</f>
        <v>15.564072693926354</v>
      </c>
      <c r="AA243" s="190">
        <f>IF('III Tool Overview'!$H$7="Western Isles Health Board",0,IF('III Tool Overview'!$H$7="Eilean Siar Local Authority",0,new_yll(20,B243,C243,D243,$C$1,G243+H243,1,F243,E243*F243)))</f>
        <v>15.564072693926354</v>
      </c>
      <c r="AB243" s="190">
        <f t="shared" ref="AB243:AB257" si="787">Z243-AA243</f>
        <v>0</v>
      </c>
      <c r="AC243" s="190">
        <f>IF('III Tool Overview'!$H$7="Western Isles Health Board",0,IF('III Tool Overview'!$H$7="Eilean Siar Local Authority",0,hosp_count(2,B243,C243,D243,$C$1,G243,1,F243,E243*F243)))</f>
        <v>1.0130117181899483</v>
      </c>
      <c r="AD243" s="190">
        <f>IF('III Tool Overview'!$H$7="Western Isles Health Board",0,IF('III Tool Overview'!$H$7="Eilean Siar Local Authority",0,hosp_count(2,B243,C243,D243,$C$1,G243+H243,1,F243,E243*F243)))</f>
        <v>1.0130117181899483</v>
      </c>
      <c r="AE243" s="189">
        <f t="shared" ref="AE243:AE257" si="788">AC243-AD243</f>
        <v>0</v>
      </c>
      <c r="AF243" s="190">
        <f>IF('III Tool Overview'!$H$7="Western Isles Health Board",0,IF('III Tool Overview'!$H$7="Eilean Siar Local Authority",0,hosp_count(5,B243,C243,D243,$C$1,G243,1,F243,E243*F243)))</f>
        <v>4.280873682892353</v>
      </c>
      <c r="AG243" s="190">
        <f>IF('III Tool Overview'!$H$7="Western Isles Health Board",0,IF('III Tool Overview'!$H$7="Eilean Siar Local Authority",0,hosp_count(5,B243,C243,D243,$C$1,G243+H243,1,F243,E243*F243)))</f>
        <v>4.280873682892353</v>
      </c>
      <c r="AH243" s="189">
        <f t="shared" ref="AH243:AH257" si="789">AF243-AG243</f>
        <v>0</v>
      </c>
      <c r="AI243" s="190">
        <f>IF('III Tool Overview'!$H$7="Western Isles Health Board",0,IF('III Tool Overview'!$H$7="Eilean Siar Local Authority",0,hosp_count(10,B243,C243,D243,$C$1,G243,1,F243,E243*F243)))</f>
        <v>10.576094699808268</v>
      </c>
      <c r="AJ243" s="190">
        <f>IF('III Tool Overview'!$H$7="Western Isles Health Board",0,IF('III Tool Overview'!$H$7="Eilean Siar Local Authority",0,hosp_count(10,B243,C243,D243,$C$1,G243+H243,1,F243,E243*F243)))</f>
        <v>10.576094699808268</v>
      </c>
      <c r="AK243" s="189">
        <f t="shared" ref="AK243:AK257" si="790">AI243-AJ243</f>
        <v>0</v>
      </c>
      <c r="AL243" s="190">
        <f>IF('III Tool Overview'!$H$7="Western Isles Health Board",0,IF('III Tool Overview'!$H$7="Eilean Siar Local Authority",0,hosp_count(20,B243,C243,D243,$C$1,G243,1,F243,E243*F243)))</f>
        <v>27.103927153478313</v>
      </c>
      <c r="AM243" s="190">
        <f>IF('III Tool Overview'!$H$7="Western Isles Health Board",0,IF('III Tool Overview'!$H$7="Eilean Siar Local Authority",0,hosp_count(20,B243,C243,D243,$C$1,G243+H243,1,F243,E243*F243)))</f>
        <v>27.103927153478313</v>
      </c>
      <c r="AN243" s="189">
        <f t="shared" ref="AN243:AN257" si="791">AL243-AM243</f>
        <v>0</v>
      </c>
      <c r="AP243">
        <v>0.5</v>
      </c>
      <c r="AQ243">
        <v>5</v>
      </c>
    </row>
    <row r="244" spans="1:43" x14ac:dyDescent="0.2">
      <c r="A244" s="185" t="s">
        <v>27</v>
      </c>
      <c r="B244" s="163">
        <v>27.5</v>
      </c>
      <c r="C244" s="163" t="s">
        <v>166</v>
      </c>
      <c r="D244" s="166">
        <v>5</v>
      </c>
      <c r="E244" s="188">
        <f>HLOOKUP('III Tool Overview'!$H$7,Prevalence!$B$2:$AV$268,Prevalence!AW232,FALSE)</f>
        <v>0.27484022389011326</v>
      </c>
      <c r="F244" s="187">
        <f>HLOOKUP('III Tool Overview'!$H$7,LookUpData_Pop!$B$1:$AV$269,LookUpData_Pop!BB237,FALSE)/5</f>
        <v>8.8000000000000007</v>
      </c>
      <c r="G244" s="176">
        <f>'III Tool Overview'!$H$10/110</f>
        <v>0</v>
      </c>
      <c r="H244" s="254">
        <f>IF('III Tool Overview'!$H$11="Even distribution",Targeting!C242,IF('III Tool Overview'!$H$11="Targeting to Q1",Targeting!D242,IF('III Tool Overview'!$H$11="Targetting to Q1 &amp; Q2",Targeting!E242,IF('III Tool Overview'!$H$11="Proportionate to need",Targeting!F242))))</f>
        <v>0</v>
      </c>
      <c r="I244" s="182">
        <f>IF('III Tool Overview'!$H$7="Western Isles Health Board",0,IF('III Tool Overview'!$H$7="Eilean Siar Local Authority",0,new_ci(2,B244,C244,D244,$C$1,G244,1,F244,E244*F244)))</f>
        <v>5.8639920884464127E-3</v>
      </c>
      <c r="J244" s="189">
        <f>IF('III Tool Overview'!$H$7="Western Isles Health Board",0,IF('III Tool Overview'!$H$7="Eilean Siar Local Authority",0,new_ci(2,B244,C244,D244,$C$1,G244+H244,1,F244,E244*F244)))</f>
        <v>5.8639920884464127E-3</v>
      </c>
      <c r="K244" s="189">
        <f>IF('III Tool Overview'!$H$7="Western Isles Health Board",0,IF('III Tool Overview'!$H$7="Eilean Siar Local Authority",0,new_ci(5,B244,C244,D244,$C$1,G244,1,F244,E244*F244)))</f>
        <v>2.5629336345163581E-2</v>
      </c>
      <c r="L244" s="189">
        <f>IF('III Tool Overview'!$H$7="Western Isles Health Board",0,IF('III Tool Overview'!$H$7="Eilean Siar Local Authority",0,new_ci(5,B244,C244,D244,$C$1,G244+H244,1,F244,E244*F244)))</f>
        <v>2.5629336345163581E-2</v>
      </c>
      <c r="M244" s="189">
        <f>IF('III Tool Overview'!$H$7="Western Isles Health Board",0,IF('III Tool Overview'!$H$7="Eilean Siar Local Authority",0,new_ci(10,B244,C244,D244,$C$1,G244,1,F244,E244*F244)))</f>
        <v>6.7189455622137254E-2</v>
      </c>
      <c r="N244" s="189">
        <f>IF('III Tool Overview'!$H$7="Western Isles Health Board",0,IF('III Tool Overview'!$H$7="Eilean Siar Local Authority",0,new_ci(10,B244,C244,D244,$C$1,G244+H244,1,F244,E244*F244)))</f>
        <v>6.7189455622137254E-2</v>
      </c>
      <c r="O244" s="189">
        <f>IF('III Tool Overview'!$H$7="Western Isles Health Board",0,IF('III Tool Overview'!$H$7="Eilean Siar Local Authority",0,new_ci(20,B244,C244,D244,$C$1,G244,1,F244,E244*F244)))</f>
        <v>0.19609777093712541</v>
      </c>
      <c r="P244" s="189">
        <f>IF('III Tool Overview'!$H$7="Western Isles Health Board",0,IF('III Tool Overview'!$H$7="Eilean Siar Local Authority",0,new_ci(20,B244,C244,D244,$C$1,G244+H244,1,F244,E244*F244)))</f>
        <v>0.19609777093712541</v>
      </c>
      <c r="Q244" s="190">
        <f>IF('III Tool Overview'!$H$7="Western Isles Health Board",0,IF('III Tool Overview'!$H$7="Eilean Siar Local Authority",0,new_yll(2,B244,C244,D244,$C$1,G244,1,F244,E244*F244)))</f>
        <v>0.41634343827969528</v>
      </c>
      <c r="R244" s="190">
        <f>IF('III Tool Overview'!$H$7="Western Isles Health Board",0,IF('III Tool Overview'!$H$7="Eilean Siar Local Authority",0,new_yll(2,B244,C244,D244,$C$1,G244+H244,1,F244,E244*F244)))</f>
        <v>0.41634343827969528</v>
      </c>
      <c r="S244" s="190">
        <f t="shared" si="784"/>
        <v>0</v>
      </c>
      <c r="T244" s="190">
        <f>IF('III Tool Overview'!$H$7="Western Isles Health Board",0,IF('III Tool Overview'!$H$7="Eilean Siar Local Authority",0,new_yll(5,B244,C244,D244,$C$1,G244,1,F244,E244*F244)))</f>
        <v>1.7793929150644892</v>
      </c>
      <c r="U244" s="190">
        <f>IF('III Tool Overview'!$H$7="Western Isles Health Board",0,IF('III Tool Overview'!$H$7="Eilean Siar Local Authority",0,new_yll(5,B244,C244,D244,$C$1,G244+H244,1,F244,E244*F244)))</f>
        <v>1.7793929150644892</v>
      </c>
      <c r="V244" s="190">
        <f t="shared" si="785"/>
        <v>0</v>
      </c>
      <c r="W244" s="190">
        <f>IF('III Tool Overview'!$H$7="Western Isles Health Board",0,IF('III Tool Overview'!$H$7="Eilean Siar Local Authority",0,new_yll(10,B244,C244,D244,$C$1,G244,1,F244,E244*F244)))</f>
        <v>4.4760321107221559</v>
      </c>
      <c r="X244" s="190">
        <f>IF('III Tool Overview'!$H$7="Western Isles Health Board",0,IF('III Tool Overview'!$H$7="Eilean Siar Local Authority",0,new_yll(10,B244,C244,D244,$C$1,G244+H244,1,F244,E244*F244)))</f>
        <v>4.4760321107221559</v>
      </c>
      <c r="Y244" s="190">
        <f t="shared" si="786"/>
        <v>0</v>
      </c>
      <c r="Z244" s="190">
        <f>IF('III Tool Overview'!$H$7="Western Isles Health Board",0,IF('III Tool Overview'!$H$7="Eilean Siar Local Authority",0,new_yll(20,B244,C244,D244,$C$1,G244,1,F244,E244*F244)))</f>
        <v>11.828072506027734</v>
      </c>
      <c r="AA244" s="190">
        <f>IF('III Tool Overview'!$H$7="Western Isles Health Board",0,IF('III Tool Overview'!$H$7="Eilean Siar Local Authority",0,new_yll(20,B244,C244,D244,$C$1,G244+H244,1,F244,E244*F244)))</f>
        <v>11.828072506027734</v>
      </c>
      <c r="AB244" s="190">
        <f t="shared" si="787"/>
        <v>0</v>
      </c>
      <c r="AC244" s="190">
        <f>IF('III Tool Overview'!$H$7="Western Isles Health Board",0,IF('III Tool Overview'!$H$7="Eilean Siar Local Authority",0,hosp_count(2,B244,C244,D244,$C$1,G244,1,F244,E244*F244)))</f>
        <v>0.67842640418309519</v>
      </c>
      <c r="AD244" s="190">
        <f>IF('III Tool Overview'!$H$7="Western Isles Health Board",0,IF('III Tool Overview'!$H$7="Eilean Siar Local Authority",0,hosp_count(2,B244,C244,D244,$C$1,G244+H244,1,F244,E244*F244)))</f>
        <v>0.67842640418309519</v>
      </c>
      <c r="AE244" s="189">
        <f t="shared" si="788"/>
        <v>0</v>
      </c>
      <c r="AF244" s="190">
        <f>IF('III Tool Overview'!$H$7="Western Isles Health Board",0,IF('III Tool Overview'!$H$7="Eilean Siar Local Authority",0,hosp_count(5,B244,C244,D244,$C$1,G244,1,F244,E244*F244)))</f>
        <v>2.8658677698112918</v>
      </c>
      <c r="AG244" s="190">
        <f>IF('III Tool Overview'!$H$7="Western Isles Health Board",0,IF('III Tool Overview'!$H$7="Eilean Siar Local Authority",0,hosp_count(5,B244,C244,D244,$C$1,G244+H244,1,F244,E244*F244)))</f>
        <v>2.8658677698112918</v>
      </c>
      <c r="AH244" s="189">
        <f t="shared" si="789"/>
        <v>0</v>
      </c>
      <c r="AI244" s="190">
        <f>IF('III Tool Overview'!$H$7="Western Isles Health Board",0,IF('III Tool Overview'!$H$7="Eilean Siar Local Authority",0,hosp_count(10,B244,C244,D244,$C$1,G244,1,F244,E244*F244)))</f>
        <v>7.074754453290387</v>
      </c>
      <c r="AJ244" s="190">
        <f>IF('III Tool Overview'!$H$7="Western Isles Health Board",0,IF('III Tool Overview'!$H$7="Eilean Siar Local Authority",0,hosp_count(10,B244,C244,D244,$C$1,G244+H244,1,F244,E244*F244)))</f>
        <v>7.074754453290387</v>
      </c>
      <c r="AK244" s="189">
        <f t="shared" si="790"/>
        <v>0</v>
      </c>
      <c r="AL244" s="190">
        <f>IF('III Tool Overview'!$H$7="Western Isles Health Board",0,IF('III Tool Overview'!$H$7="Eilean Siar Local Authority",0,hosp_count(20,B244,C244,D244,$C$1,G244,1,F244,E244*F244)))</f>
        <v>18.088789427445732</v>
      </c>
      <c r="AM244" s="190">
        <f>IF('III Tool Overview'!$H$7="Western Isles Health Board",0,IF('III Tool Overview'!$H$7="Eilean Siar Local Authority",0,hosp_count(20,B244,C244,D244,$C$1,G244+H244,1,F244,E244*F244)))</f>
        <v>18.088789427445732</v>
      </c>
      <c r="AN244" s="189">
        <f t="shared" si="791"/>
        <v>0</v>
      </c>
      <c r="AP244">
        <v>0.5</v>
      </c>
      <c r="AQ244">
        <v>5</v>
      </c>
    </row>
    <row r="245" spans="1:43" x14ac:dyDescent="0.2">
      <c r="A245" s="185" t="s">
        <v>28</v>
      </c>
      <c r="B245" s="163">
        <v>32.5</v>
      </c>
      <c r="C245" s="163" t="s">
        <v>166</v>
      </c>
      <c r="D245" s="166">
        <v>5</v>
      </c>
      <c r="E245" s="188">
        <f>HLOOKUP('III Tool Overview'!$H$7,Prevalence!$B$2:$AV$268,Prevalence!AW233,FALSE)</f>
        <v>0.27484022389011326</v>
      </c>
      <c r="F245" s="187">
        <f>HLOOKUP('III Tool Overview'!$H$7,LookUpData_Pop!$B$1:$AV$269,LookUpData_Pop!BB238,FALSE)/5</f>
        <v>8.4</v>
      </c>
      <c r="G245" s="176">
        <f>'III Tool Overview'!$H$10/110</f>
        <v>0</v>
      </c>
      <c r="H245" s="254">
        <f>IF('III Tool Overview'!$H$11="Even distribution",Targeting!C243,IF('III Tool Overview'!$H$11="Targeting to Q1",Targeting!D243,IF('III Tool Overview'!$H$11="Targetting to Q1 &amp; Q2",Targeting!E243,IF('III Tool Overview'!$H$11="Proportionate to need",Targeting!F243))))</f>
        <v>0</v>
      </c>
      <c r="I245" s="182">
        <f>IF('III Tool Overview'!$H$7="Western Isles Health Board",0,IF('III Tool Overview'!$H$7="Eilean Siar Local Authority",0,new_ci(2,B245,C245,D245,$C$1,G245,1,F245,E245*F245)))</f>
        <v>7.4767624378663028E-3</v>
      </c>
      <c r="J245" s="189">
        <f>IF('III Tool Overview'!$H$7="Western Isles Health Board",0,IF('III Tool Overview'!$H$7="Eilean Siar Local Authority",0,new_ci(2,B245,C245,D245,$C$1,G245+H245,1,F245,E245*F245)))</f>
        <v>7.4767624378663028E-3</v>
      </c>
      <c r="K245" s="189">
        <f>IF('III Tool Overview'!$H$7="Western Isles Health Board",0,IF('III Tool Overview'!$H$7="Eilean Siar Local Authority",0,new_ci(5,B245,C245,D245,$C$1,G245,1,F245,E245*F245)))</f>
        <v>3.2665685495671989E-2</v>
      </c>
      <c r="L245" s="189">
        <f>IF('III Tool Overview'!$H$7="Western Isles Health Board",0,IF('III Tool Overview'!$H$7="Eilean Siar Local Authority",0,new_ci(5,B245,C245,D245,$C$1,G245+H245,1,F245,E245*F245)))</f>
        <v>3.2665685495671989E-2</v>
      </c>
      <c r="M245" s="189">
        <f>IF('III Tool Overview'!$H$7="Western Isles Health Board",0,IF('III Tool Overview'!$H$7="Eilean Siar Local Authority",0,new_ci(10,B245,C245,D245,$C$1,G245,1,F245,E245*F245)))</f>
        <v>8.5566980047188407E-2</v>
      </c>
      <c r="N245" s="189">
        <f>IF('III Tool Overview'!$H$7="Western Isles Health Board",0,IF('III Tool Overview'!$H$7="Eilean Siar Local Authority",0,new_ci(10,B245,C245,D245,$C$1,G245+H245,1,F245,E245*F245)))</f>
        <v>8.5566980047188407E-2</v>
      </c>
      <c r="O245" s="189">
        <f>IF('III Tool Overview'!$H$7="Western Isles Health Board",0,IF('III Tool Overview'!$H$7="Eilean Siar Local Authority",0,new_ci(20,B245,C245,D245,$C$1,G245,1,F245,E245*F245)))</f>
        <v>0.24910809548174118</v>
      </c>
      <c r="P245" s="189">
        <f>IF('III Tool Overview'!$H$7="Western Isles Health Board",0,IF('III Tool Overview'!$H$7="Eilean Siar Local Authority",0,new_ci(20,B245,C245,D245,$C$1,G245+H245,1,F245,E245*F245)))</f>
        <v>0.24910809548174118</v>
      </c>
      <c r="Q245" s="190">
        <f>IF('III Tool Overview'!$H$7="Western Isles Health Board",0,IF('III Tool Overview'!$H$7="Eilean Siar Local Authority",0,new_yll(2,B245,C245,D245,$C$1,G245,1,F245,E245*F245)))</f>
        <v>0.50094308333704229</v>
      </c>
      <c r="R245" s="190">
        <f>IF('III Tool Overview'!$H$7="Western Isles Health Board",0,IF('III Tool Overview'!$H$7="Eilean Siar Local Authority",0,new_yll(2,B245,C245,D245,$C$1,G245+H245,1,F245,E245*F245)))</f>
        <v>0.50094308333704229</v>
      </c>
      <c r="S245" s="190">
        <f t="shared" si="784"/>
        <v>0</v>
      </c>
      <c r="T245" s="190">
        <f>IF('III Tool Overview'!$H$7="Western Isles Health Board",0,IF('III Tool Overview'!$H$7="Eilean Siar Local Authority",0,new_yll(5,B245,C245,D245,$C$1,G245,1,F245,E245*F245)))</f>
        <v>2.1372597314541864</v>
      </c>
      <c r="U245" s="190">
        <f>IF('III Tool Overview'!$H$7="Western Isles Health Board",0,IF('III Tool Overview'!$H$7="Eilean Siar Local Authority",0,new_yll(5,B245,C245,D245,$C$1,G245+H245,1,F245,E245*F245)))</f>
        <v>2.1372597314541864</v>
      </c>
      <c r="V245" s="190">
        <f t="shared" si="785"/>
        <v>0</v>
      </c>
      <c r="W245" s="190">
        <f>IF('III Tool Overview'!$H$7="Western Isles Health Board",0,IF('III Tool Overview'!$H$7="Eilean Siar Local Authority",0,new_yll(10,B245,C245,D245,$C$1,G245,1,F245,E245*F245)))</f>
        <v>5.3582028723235471</v>
      </c>
      <c r="X245" s="190">
        <f>IF('III Tool Overview'!$H$7="Western Isles Health Board",0,IF('III Tool Overview'!$H$7="Eilean Siar Local Authority",0,new_yll(10,B245,C245,D245,$C$1,G245+H245,1,F245,E245*F245)))</f>
        <v>5.3582028723235471</v>
      </c>
      <c r="Y245" s="190">
        <f t="shared" si="786"/>
        <v>0</v>
      </c>
      <c r="Z245" s="190">
        <f>IF('III Tool Overview'!$H$7="Western Isles Health Board",0,IF('III Tool Overview'!$H$7="Eilean Siar Local Authority",0,new_yll(20,B245,C245,D245,$C$1,G245,1,F245,E245*F245)))</f>
        <v>14.031968097024015</v>
      </c>
      <c r="AA245" s="190">
        <f>IF('III Tool Overview'!$H$7="Western Isles Health Board",0,IF('III Tool Overview'!$H$7="Eilean Siar Local Authority",0,new_yll(20,B245,C245,D245,$C$1,G245+H245,1,F245,E245*F245)))</f>
        <v>14.031968097024015</v>
      </c>
      <c r="AB245" s="190">
        <f t="shared" si="787"/>
        <v>0</v>
      </c>
      <c r="AC245" s="190">
        <f>IF('III Tool Overview'!$H$7="Western Isles Health Board",0,IF('III Tool Overview'!$H$7="Eilean Siar Local Authority",0,hosp_count(2,B245,C245,D245,$C$1,G245,1,F245,E245*F245)))</f>
        <v>0.74458297149331165</v>
      </c>
      <c r="AD245" s="190">
        <f>IF('III Tool Overview'!$H$7="Western Isles Health Board",0,IF('III Tool Overview'!$H$7="Eilean Siar Local Authority",0,hosp_count(2,B245,C245,D245,$C$1,G245+H245,1,F245,E245*F245)))</f>
        <v>0.74458297149331165</v>
      </c>
      <c r="AE245" s="189">
        <f t="shared" si="788"/>
        <v>0</v>
      </c>
      <c r="AF245" s="190">
        <f>IF('III Tool Overview'!$H$7="Western Isles Health Board",0,IF('III Tool Overview'!$H$7="Eilean Siar Local Authority",0,hosp_count(5,B245,C245,D245,$C$1,G245,1,F245,E245*F245)))</f>
        <v>3.1441944510025039</v>
      </c>
      <c r="AG245" s="190">
        <f>IF('III Tool Overview'!$H$7="Western Isles Health Board",0,IF('III Tool Overview'!$H$7="Eilean Siar Local Authority",0,hosp_count(5,B245,C245,D245,$C$1,G245+H245,1,F245,E245*F245)))</f>
        <v>3.1441944510025039</v>
      </c>
      <c r="AH245" s="189">
        <f t="shared" si="789"/>
        <v>0</v>
      </c>
      <c r="AI245" s="190">
        <f>IF('III Tool Overview'!$H$7="Western Isles Health Board",0,IF('III Tool Overview'!$H$7="Eilean Siar Local Authority",0,hosp_count(10,B245,C245,D245,$C$1,G245,1,F245,E245*F245)))</f>
        <v>7.7560805981155267</v>
      </c>
      <c r="AJ245" s="190">
        <f>IF('III Tool Overview'!$H$7="Western Isles Health Board",0,IF('III Tool Overview'!$H$7="Eilean Siar Local Authority",0,hosp_count(10,B245,C245,D245,$C$1,G245+H245,1,F245,E245*F245)))</f>
        <v>7.7560805981155267</v>
      </c>
      <c r="AK245" s="189">
        <f t="shared" si="790"/>
        <v>0</v>
      </c>
      <c r="AL245" s="190">
        <f>IF('III Tool Overview'!$H$7="Western Isles Health Board",0,IF('III Tool Overview'!$H$7="Eilean Siar Local Authority",0,hosp_count(20,B245,C245,D245,$C$1,G245,1,F245,E245*F245)))</f>
        <v>19.786952615528733</v>
      </c>
      <c r="AM245" s="190">
        <f>IF('III Tool Overview'!$H$7="Western Isles Health Board",0,IF('III Tool Overview'!$H$7="Eilean Siar Local Authority",0,hosp_count(20,B245,C245,D245,$C$1,G245+H245,1,F245,E245*F245)))</f>
        <v>19.786952615528733</v>
      </c>
      <c r="AN245" s="189">
        <f t="shared" si="791"/>
        <v>0</v>
      </c>
      <c r="AP245">
        <v>0.5</v>
      </c>
      <c r="AQ245">
        <v>5</v>
      </c>
    </row>
    <row r="246" spans="1:43" x14ac:dyDescent="0.2">
      <c r="A246" s="185" t="s">
        <v>29</v>
      </c>
      <c r="B246" s="163">
        <v>37.5</v>
      </c>
      <c r="C246" s="163" t="s">
        <v>166</v>
      </c>
      <c r="D246" s="166">
        <v>5</v>
      </c>
      <c r="E246" s="188">
        <f>HLOOKUP('III Tool Overview'!$H$7,Prevalence!$B$2:$AV$268,Prevalence!AW234,FALSE)</f>
        <v>0.25797343375693293</v>
      </c>
      <c r="F246" s="187">
        <f>HLOOKUP('III Tool Overview'!$H$7,LookUpData_Pop!$B$1:$AV$269,LookUpData_Pop!BB239,FALSE)/5</f>
        <v>18</v>
      </c>
      <c r="G246" s="176">
        <f>'III Tool Overview'!$H$10/110</f>
        <v>0</v>
      </c>
      <c r="H246" s="254">
        <f>IF('III Tool Overview'!$H$11="Even distribution",Targeting!C244,IF('III Tool Overview'!$H$11="Targeting to Q1",Targeting!D244,IF('III Tool Overview'!$H$11="Targetting to Q1 &amp; Q2",Targeting!E244,IF('III Tool Overview'!$H$11="Proportionate to need",Targeting!F244))))</f>
        <v>0</v>
      </c>
      <c r="I246" s="182">
        <f>IF('III Tool Overview'!$H$7="Western Isles Health Board",0,IF('III Tool Overview'!$H$7="Eilean Siar Local Authority",0,new_ci(2,B246,C246,D246,$C$1,G246,1,F246,E246*F246)))</f>
        <v>2.4732009574817471E-2</v>
      </c>
      <c r="J246" s="189">
        <f>IF('III Tool Overview'!$H$7="Western Isles Health Board",0,IF('III Tool Overview'!$H$7="Eilean Siar Local Authority",0,new_ci(2,B246,C246,D246,$C$1,G246+H246,1,F246,E246*F246)))</f>
        <v>2.4732009574817471E-2</v>
      </c>
      <c r="K246" s="189">
        <f>IF('III Tool Overview'!$H$7="Western Isles Health Board",0,IF('III Tool Overview'!$H$7="Eilean Siar Local Authority",0,new_ci(5,B246,C246,D246,$C$1,G246,1,F246,E246*F246)))</f>
        <v>0.10796386349112297</v>
      </c>
      <c r="L246" s="189">
        <f>IF('III Tool Overview'!$H$7="Western Isles Health Board",0,IF('III Tool Overview'!$H$7="Eilean Siar Local Authority",0,new_ci(5,B246,C246,D246,$C$1,G246+H246,1,F246,E246*F246)))</f>
        <v>0.10796386349112297</v>
      </c>
      <c r="M246" s="189">
        <f>IF('III Tool Overview'!$H$7="Western Isles Health Board",0,IF('III Tool Overview'!$H$7="Eilean Siar Local Authority",0,new_ci(10,B246,C246,D246,$C$1,G246,1,F246,E246*F246)))</f>
        <v>0.28231666865209437</v>
      </c>
      <c r="N246" s="189">
        <f>IF('III Tool Overview'!$H$7="Western Isles Health Board",0,IF('III Tool Overview'!$H$7="Eilean Siar Local Authority",0,new_ci(10,B246,C246,D246,$C$1,G246+H246,1,F246,E246*F246)))</f>
        <v>0.28231666865209437</v>
      </c>
      <c r="O246" s="189">
        <f>IF('III Tool Overview'!$H$7="Western Isles Health Board",0,IF('III Tool Overview'!$H$7="Eilean Siar Local Authority",0,new_ci(20,B246,C246,D246,$C$1,G246,1,F246,E246*F246)))</f>
        <v>0.81745319015159301</v>
      </c>
      <c r="P246" s="189">
        <f>IF('III Tool Overview'!$H$7="Western Isles Health Board",0,IF('III Tool Overview'!$H$7="Eilean Siar Local Authority",0,new_ci(20,B246,C246,D246,$C$1,G246+H246,1,F246,E246*F246)))</f>
        <v>0.81745319015159301</v>
      </c>
      <c r="Q246" s="190">
        <f>IF('III Tool Overview'!$H$7="Western Isles Health Board",0,IF('III Tool Overview'!$H$7="Eilean Siar Local Authority",0,new_yll(2,B246,C246,D246,$C$1,G246,1,F246,E246*F246)))</f>
        <v>1.5086525840638658</v>
      </c>
      <c r="R246" s="190">
        <f>IF('III Tool Overview'!$H$7="Western Isles Health Board",0,IF('III Tool Overview'!$H$7="Eilean Siar Local Authority",0,new_yll(2,B246,C246,D246,$C$1,G246+H246,1,F246,E246*F246)))</f>
        <v>1.5086525840638658</v>
      </c>
      <c r="S246" s="190">
        <f t="shared" si="784"/>
        <v>0</v>
      </c>
      <c r="T246" s="190">
        <f>IF('III Tool Overview'!$H$7="Western Isles Health Board",0,IF('III Tool Overview'!$H$7="Eilean Siar Local Authority",0,new_yll(5,B246,C246,D246,$C$1,G246,1,F246,E246*F246)))</f>
        <v>6.4161793444092279</v>
      </c>
      <c r="U246" s="190">
        <f>IF('III Tool Overview'!$H$7="Western Isles Health Board",0,IF('III Tool Overview'!$H$7="Eilean Siar Local Authority",0,new_yll(5,B246,C246,D246,$C$1,G246+H246,1,F246,E246*F246)))</f>
        <v>6.4161793444092279</v>
      </c>
      <c r="V246" s="190">
        <f t="shared" si="785"/>
        <v>0</v>
      </c>
      <c r="W246" s="190">
        <f>IF('III Tool Overview'!$H$7="Western Isles Health Board",0,IF('III Tool Overview'!$H$7="Eilean Siar Local Authority",0,new_yll(10,B246,C246,D246,$C$1,G246,1,F246,E246*F246)))</f>
        <v>15.985933532830376</v>
      </c>
      <c r="X246" s="190">
        <f>IF('III Tool Overview'!$H$7="Western Isles Health Board",0,IF('III Tool Overview'!$H$7="Eilean Siar Local Authority",0,new_yll(10,B246,C246,D246,$C$1,G246+H246,1,F246,E246*F246)))</f>
        <v>15.985933532830376</v>
      </c>
      <c r="Y246" s="190">
        <f t="shared" si="786"/>
        <v>0</v>
      </c>
      <c r="Z246" s="190">
        <f>IF('III Tool Overview'!$H$7="Western Isles Health Board",0,IF('III Tool Overview'!$H$7="Eilean Siar Local Authority",0,new_yll(20,B246,C246,D246,$C$1,G246,1,F246,E246*F246)))</f>
        <v>41.16204037437042</v>
      </c>
      <c r="AA246" s="190">
        <f>IF('III Tool Overview'!$H$7="Western Isles Health Board",0,IF('III Tool Overview'!$H$7="Eilean Siar Local Authority",0,new_yll(20,B246,C246,D246,$C$1,G246+H246,1,F246,E246*F246)))</f>
        <v>41.16204037437042</v>
      </c>
      <c r="AB246" s="190">
        <f t="shared" si="787"/>
        <v>0</v>
      </c>
      <c r="AC246" s="190">
        <f>IF('III Tool Overview'!$H$7="Western Isles Health Board",0,IF('III Tool Overview'!$H$7="Eilean Siar Local Authority",0,hosp_count(2,B246,C246,D246,$C$1,G246,1,F246,E246*F246)))</f>
        <v>1.9671022458319345</v>
      </c>
      <c r="AD246" s="190">
        <f>IF('III Tool Overview'!$H$7="Western Isles Health Board",0,IF('III Tool Overview'!$H$7="Eilean Siar Local Authority",0,hosp_count(2,B246,C246,D246,$C$1,G246+H246,1,F246,E246*F246)))</f>
        <v>1.9671022458319345</v>
      </c>
      <c r="AE246" s="189">
        <f t="shared" si="788"/>
        <v>0</v>
      </c>
      <c r="AF246" s="190">
        <f>IF('III Tool Overview'!$H$7="Western Isles Health Board",0,IF('III Tool Overview'!$H$7="Eilean Siar Local Authority",0,hosp_count(5,B246,C246,D246,$C$1,G246,1,F246,E246*F246)))</f>
        <v>8.3000967616062287</v>
      </c>
      <c r="AG246" s="190">
        <f>IF('III Tool Overview'!$H$7="Western Isles Health Board",0,IF('III Tool Overview'!$H$7="Eilean Siar Local Authority",0,hosp_count(5,B246,C246,D246,$C$1,G246+H246,1,F246,E246*F246)))</f>
        <v>8.3000967616062287</v>
      </c>
      <c r="AH246" s="189">
        <f t="shared" si="789"/>
        <v>0</v>
      </c>
      <c r="AI246" s="190">
        <f>IF('III Tool Overview'!$H$7="Western Isles Health Board",0,IF('III Tool Overview'!$H$7="Eilean Siar Local Authority",0,hosp_count(10,B246,C246,D246,$C$1,G246,1,F246,E246*F246)))</f>
        <v>20.441788202733115</v>
      </c>
      <c r="AJ246" s="190">
        <f>IF('III Tool Overview'!$H$7="Western Isles Health Board",0,IF('III Tool Overview'!$H$7="Eilean Siar Local Authority",0,hosp_count(10,B246,C246,D246,$C$1,G246+H246,1,F246,E246*F246)))</f>
        <v>20.441788202733115</v>
      </c>
      <c r="AK246" s="189">
        <f t="shared" si="790"/>
        <v>0</v>
      </c>
      <c r="AL246" s="190">
        <f>IF('III Tool Overview'!$H$7="Western Isles Health Board",0,IF('III Tool Overview'!$H$7="Eilean Siar Local Authority",0,hosp_count(20,B246,C246,D246,$C$1,G246,1,F246,E246*F246)))</f>
        <v>51.901484108851967</v>
      </c>
      <c r="AM246" s="190">
        <f>IF('III Tool Overview'!$H$7="Western Isles Health Board",0,IF('III Tool Overview'!$H$7="Eilean Siar Local Authority",0,hosp_count(20,B246,C246,D246,$C$1,G246+H246,1,F246,E246*F246)))</f>
        <v>51.901484108851967</v>
      </c>
      <c r="AN246" s="189">
        <f t="shared" si="791"/>
        <v>0</v>
      </c>
      <c r="AP246">
        <v>0.5</v>
      </c>
      <c r="AQ246">
        <v>5</v>
      </c>
    </row>
    <row r="247" spans="1:43" x14ac:dyDescent="0.2">
      <c r="A247" s="185" t="s">
        <v>30</v>
      </c>
      <c r="B247" s="163">
        <v>42.5</v>
      </c>
      <c r="C247" s="163" t="s">
        <v>166</v>
      </c>
      <c r="D247" s="166">
        <v>5</v>
      </c>
      <c r="E247" s="188">
        <f>HLOOKUP('III Tool Overview'!$H$7,Prevalence!$B$2:$AV$268,Prevalence!AW235,FALSE)</f>
        <v>0.25797343375693293</v>
      </c>
      <c r="F247" s="187">
        <f>HLOOKUP('III Tool Overview'!$H$7,LookUpData_Pop!$B$1:$AV$269,LookUpData_Pop!BB240,FALSE)/5</f>
        <v>20.399999999999999</v>
      </c>
      <c r="G247" s="176">
        <f>'III Tool Overview'!$H$10/110</f>
        <v>0</v>
      </c>
      <c r="H247" s="254">
        <f>IF('III Tool Overview'!$H$11="Even distribution",Targeting!C245,IF('III Tool Overview'!$H$11="Targeting to Q1",Targeting!D245,IF('III Tool Overview'!$H$11="Targetting to Q1 &amp; Q2",Targeting!E245,IF('III Tool Overview'!$H$11="Proportionate to need",Targeting!F245))))</f>
        <v>0</v>
      </c>
      <c r="I247" s="182">
        <f>IF('III Tool Overview'!$H$7="Western Isles Health Board",0,IF('III Tool Overview'!$H$7="Eilean Siar Local Authority",0,new_ci(2,B247,C247,D247,$C$1,G247,1,F247,E247*F247)))</f>
        <v>3.7435938324615933E-2</v>
      </c>
      <c r="J247" s="189">
        <f>IF('III Tool Overview'!$H$7="Western Isles Health Board",0,IF('III Tool Overview'!$H$7="Eilean Siar Local Authority",0,new_ci(2,B247,C247,D247,$C$1,G247+H247,1,F247,E247*F247)))</f>
        <v>3.7435938324615933E-2</v>
      </c>
      <c r="K247" s="189">
        <f>IF('III Tool Overview'!$H$7="Western Isles Health Board",0,IF('III Tool Overview'!$H$7="Eilean Siar Local Authority",0,new_ci(5,B247,C247,D247,$C$1,G247,1,F247,E247*F247)))</f>
        <v>0.16329276606493037</v>
      </c>
      <c r="L247" s="189">
        <f>IF('III Tool Overview'!$H$7="Western Isles Health Board",0,IF('III Tool Overview'!$H$7="Eilean Siar Local Authority",0,new_ci(5,B247,C247,D247,$C$1,G247+H247,1,F247,E247*F247)))</f>
        <v>0.16329276606493037</v>
      </c>
      <c r="M247" s="189">
        <f>IF('III Tool Overview'!$H$7="Western Isles Health Board",0,IF('III Tool Overview'!$H$7="Eilean Siar Local Authority",0,new_ci(10,B247,C247,D247,$C$1,G247,1,F247,E247*F247)))</f>
        <v>0.42629287520136266</v>
      </c>
      <c r="N247" s="189">
        <f>IF('III Tool Overview'!$H$7="Western Isles Health Board",0,IF('III Tool Overview'!$H$7="Eilean Siar Local Authority",0,new_ci(10,B247,C247,D247,$C$1,G247+H247,1,F247,E247*F247)))</f>
        <v>0.42629287520136266</v>
      </c>
      <c r="O247" s="189">
        <f>IF('III Tool Overview'!$H$7="Western Isles Health Board",0,IF('III Tool Overview'!$H$7="Eilean Siar Local Authority",0,new_ci(20,B247,C247,D247,$C$1,G247,1,F247,E247*F247)))</f>
        <v>1.2280248308763941</v>
      </c>
      <c r="P247" s="189">
        <f>IF('III Tool Overview'!$H$7="Western Isles Health Board",0,IF('III Tool Overview'!$H$7="Eilean Siar Local Authority",0,new_ci(20,B247,C247,D247,$C$1,G247+H247,1,F247,E247*F247)))</f>
        <v>1.2280248308763941</v>
      </c>
      <c r="Q247" s="190">
        <f>IF('III Tool Overview'!$H$7="Western Isles Health Board",0,IF('III Tool Overview'!$H$7="Eilean Siar Local Authority",0,new_yll(2,B247,C247,D247,$C$1,G247,1,F247,E247*F247)))</f>
        <v>2.1338484845031083</v>
      </c>
      <c r="R247" s="190">
        <f>IF('III Tool Overview'!$H$7="Western Isles Health Board",0,IF('III Tool Overview'!$H$7="Eilean Siar Local Authority",0,new_yll(2,B247,C247,D247,$C$1,G247+H247,1,F247,E247*F247)))</f>
        <v>2.1338484845031083</v>
      </c>
      <c r="S247" s="190">
        <f t="shared" si="784"/>
        <v>0</v>
      </c>
      <c r="T247" s="190">
        <f>IF('III Tool Overview'!$H$7="Western Isles Health Board",0,IF('III Tool Overview'!$H$7="Eilean Siar Local Authority",0,new_yll(5,B247,C247,D247,$C$1,G247,1,F247,E247*F247)))</f>
        <v>9.0512507543435543</v>
      </c>
      <c r="U247" s="190">
        <f>IF('III Tool Overview'!$H$7="Western Isles Health Board",0,IF('III Tool Overview'!$H$7="Eilean Siar Local Authority",0,new_yll(5,B247,C247,D247,$C$1,G247+H247,1,F247,E247*F247)))</f>
        <v>9.0512507543435543</v>
      </c>
      <c r="V247" s="190">
        <f t="shared" si="785"/>
        <v>0</v>
      </c>
      <c r="W247" s="190">
        <f>IF('III Tool Overview'!$H$7="Western Isles Health Board",0,IF('III Tool Overview'!$H$7="Eilean Siar Local Authority",0,new_yll(10,B247,C247,D247,$C$1,G247,1,F247,E247*F247)))</f>
        <v>22.434963136205621</v>
      </c>
      <c r="X247" s="190">
        <f>IF('III Tool Overview'!$H$7="Western Isles Health Board",0,IF('III Tool Overview'!$H$7="Eilean Siar Local Authority",0,new_yll(10,B247,C247,D247,$C$1,G247+H247,1,F247,E247*F247)))</f>
        <v>22.434963136205621</v>
      </c>
      <c r="Y247" s="190">
        <f t="shared" si="786"/>
        <v>0</v>
      </c>
      <c r="Z247" s="190">
        <f>IF('III Tool Overview'!$H$7="Western Isles Health Board",0,IF('III Tool Overview'!$H$7="Eilean Siar Local Authority",0,new_yll(20,B247,C247,D247,$C$1,G247,1,F247,E247*F247)))</f>
        <v>56.953219332413049</v>
      </c>
      <c r="AA247" s="190">
        <f>IF('III Tool Overview'!$H$7="Western Isles Health Board",0,IF('III Tool Overview'!$H$7="Eilean Siar Local Authority",0,new_yll(20,B247,C247,D247,$C$1,G247+H247,1,F247,E247*F247)))</f>
        <v>56.953219332413049</v>
      </c>
      <c r="AB247" s="190">
        <f t="shared" si="787"/>
        <v>0</v>
      </c>
      <c r="AC247" s="190">
        <f>IF('III Tool Overview'!$H$7="Western Isles Health Board",0,IF('III Tool Overview'!$H$7="Eilean Siar Local Authority",0,hosp_count(2,B247,C247,D247,$C$1,G247,1,F247,E247*F247)))</f>
        <v>2.563293523160501</v>
      </c>
      <c r="AD247" s="190">
        <f>IF('III Tool Overview'!$H$7="Western Isles Health Board",0,IF('III Tool Overview'!$H$7="Eilean Siar Local Authority",0,hosp_count(2,B247,C247,D247,$C$1,G247+H247,1,F247,E247*F247)))</f>
        <v>2.563293523160501</v>
      </c>
      <c r="AE247" s="189">
        <f t="shared" si="788"/>
        <v>0</v>
      </c>
      <c r="AF247" s="190">
        <f>IF('III Tool Overview'!$H$7="Western Isles Health Board",0,IF('III Tool Overview'!$H$7="Eilean Siar Local Authority",0,hosp_count(5,B247,C247,D247,$C$1,G247,1,F247,E247*F247)))</f>
        <v>10.807646329051597</v>
      </c>
      <c r="AG247" s="190">
        <f>IF('III Tool Overview'!$H$7="Western Isles Health Board",0,IF('III Tool Overview'!$H$7="Eilean Siar Local Authority",0,hosp_count(5,B247,C247,D247,$C$1,G247+H247,1,F247,E247*F247)))</f>
        <v>10.807646329051597</v>
      </c>
      <c r="AH247" s="189">
        <f t="shared" si="789"/>
        <v>0</v>
      </c>
      <c r="AI247" s="190">
        <f>IF('III Tool Overview'!$H$7="Western Isles Health Board",0,IF('III Tool Overview'!$H$7="Eilean Siar Local Authority",0,hosp_count(10,B247,C247,D247,$C$1,G247,1,F247,E247*F247)))</f>
        <v>26.576902171221271</v>
      </c>
      <c r="AJ247" s="190">
        <f>IF('III Tool Overview'!$H$7="Western Isles Health Board",0,IF('III Tool Overview'!$H$7="Eilean Siar Local Authority",0,hosp_count(10,B247,C247,D247,$C$1,G247+H247,1,F247,E247*F247)))</f>
        <v>26.576902171221271</v>
      </c>
      <c r="AK247" s="189">
        <f t="shared" si="790"/>
        <v>0</v>
      </c>
      <c r="AL247" s="190">
        <f>IF('III Tool Overview'!$H$7="Western Isles Health Board",0,IF('III Tool Overview'!$H$7="Eilean Siar Local Authority",0,hosp_count(20,B247,C247,D247,$C$1,G247,1,F247,E247*F247)))</f>
        <v>67.173504004525952</v>
      </c>
      <c r="AM247" s="190">
        <f>IF('III Tool Overview'!$H$7="Western Isles Health Board",0,IF('III Tool Overview'!$H$7="Eilean Siar Local Authority",0,hosp_count(20,B247,C247,D247,$C$1,G247+H247,1,F247,E247*F247)))</f>
        <v>67.173504004525952</v>
      </c>
      <c r="AN247" s="189">
        <f t="shared" si="791"/>
        <v>0</v>
      </c>
      <c r="AP247">
        <v>0.5</v>
      </c>
      <c r="AQ247">
        <v>5</v>
      </c>
    </row>
    <row r="248" spans="1:43" x14ac:dyDescent="0.2">
      <c r="A248" s="185" t="s">
        <v>31</v>
      </c>
      <c r="B248" s="163">
        <v>47.5</v>
      </c>
      <c r="C248" s="163" t="s">
        <v>166</v>
      </c>
      <c r="D248" s="166">
        <v>5</v>
      </c>
      <c r="E248" s="188">
        <f>HLOOKUP('III Tool Overview'!$H$7,Prevalence!$B$2:$AV$268,Prevalence!AW236,FALSE)</f>
        <v>0.34009964040096502</v>
      </c>
      <c r="F248" s="187">
        <f>HLOOKUP('III Tool Overview'!$H$7,LookUpData_Pop!$B$1:$AV$269,LookUpData_Pop!BB241,FALSE)/5</f>
        <v>25.4</v>
      </c>
      <c r="G248" s="176">
        <f>'III Tool Overview'!$H$10/110</f>
        <v>0</v>
      </c>
      <c r="H248" s="254">
        <f>IF('III Tool Overview'!$H$11="Even distribution",Targeting!C246,IF('III Tool Overview'!$H$11="Targeting to Q1",Targeting!D246,IF('III Tool Overview'!$H$11="Targetting to Q1 &amp; Q2",Targeting!E246,IF('III Tool Overview'!$H$11="Proportionate to need",Targeting!F246))))</f>
        <v>0</v>
      </c>
      <c r="I248" s="182">
        <f>IF('III Tool Overview'!$H$7="Western Isles Health Board",0,IF('III Tool Overview'!$H$7="Eilean Siar Local Authority",0,new_ci(2,B248,C248,D248,$C$1,G248,1,F248,E248*F248)))</f>
        <v>7.1933491030653648E-2</v>
      </c>
      <c r="J248" s="189">
        <f>IF('III Tool Overview'!$H$7="Western Isles Health Board",0,IF('III Tool Overview'!$H$7="Eilean Siar Local Authority",0,new_ci(2,B248,C248,D248,$C$1,G248+H248,1,F248,E248*F248)))</f>
        <v>7.1933491030653648E-2</v>
      </c>
      <c r="K248" s="189">
        <f>IF('III Tool Overview'!$H$7="Western Isles Health Board",0,IF('III Tool Overview'!$H$7="Eilean Siar Local Authority",0,new_ci(5,B248,C248,D248,$C$1,G248,1,F248,E248*F248)))</f>
        <v>0.31323282908187633</v>
      </c>
      <c r="L248" s="189">
        <f>IF('III Tool Overview'!$H$7="Western Isles Health Board",0,IF('III Tool Overview'!$H$7="Eilean Siar Local Authority",0,new_ci(5,B248,C248,D248,$C$1,G248+H248,1,F248,E248*F248)))</f>
        <v>0.31323282908187633</v>
      </c>
      <c r="M248" s="189">
        <f>IF('III Tool Overview'!$H$7="Western Isles Health Board",0,IF('III Tool Overview'!$H$7="Eilean Siar Local Authority",0,new_ci(10,B248,C248,D248,$C$1,G248,1,F248,E248*F248)))</f>
        <v>0.81479684688143239</v>
      </c>
      <c r="N248" s="189">
        <f>IF('III Tool Overview'!$H$7="Western Isles Health Board",0,IF('III Tool Overview'!$H$7="Eilean Siar Local Authority",0,new_ci(10,B248,C248,D248,$C$1,G248+H248,1,F248,E248*F248)))</f>
        <v>0.81479684688143239</v>
      </c>
      <c r="O248" s="189">
        <f>IF('III Tool Overview'!$H$7="Western Isles Health Board",0,IF('III Tool Overview'!$H$7="Eilean Siar Local Authority",0,new_ci(20,B248,C248,D248,$C$1,G248,1,F248,E248*F248)))</f>
        <v>2.3212633335512747</v>
      </c>
      <c r="P248" s="189">
        <f>IF('III Tool Overview'!$H$7="Western Isles Health Board",0,IF('III Tool Overview'!$H$7="Eilean Siar Local Authority",0,new_ci(20,B248,C248,D248,$C$1,G248+H248,1,F248,E248*F248)))</f>
        <v>2.3212633335512747</v>
      </c>
      <c r="Q248" s="190">
        <f>IF('III Tool Overview'!$H$7="Western Isles Health Board",0,IF('III Tool Overview'!$H$7="Eilean Siar Local Authority",0,new_yll(2,B248,C248,D248,$C$1,G248,1,F248,E248*F248)))</f>
        <v>3.6686080425633363</v>
      </c>
      <c r="R248" s="190">
        <f>IF('III Tool Overview'!$H$7="Western Isles Health Board",0,IF('III Tool Overview'!$H$7="Eilean Siar Local Authority",0,new_yll(2,B248,C248,D248,$C$1,G248+H248,1,F248,E248*F248)))</f>
        <v>3.6686080425633363</v>
      </c>
      <c r="S248" s="190">
        <f t="shared" si="784"/>
        <v>0</v>
      </c>
      <c r="T248" s="190">
        <f>IF('III Tool Overview'!$H$7="Western Isles Health Board",0,IF('III Tool Overview'!$H$7="Eilean Siar Local Authority",0,new_yll(5,B248,C248,D248,$C$1,G248,1,F248,E248*F248)))</f>
        <v>15.483403313699045</v>
      </c>
      <c r="U248" s="190">
        <f>IF('III Tool Overview'!$H$7="Western Isles Health Board",0,IF('III Tool Overview'!$H$7="Eilean Siar Local Authority",0,new_yll(5,B248,C248,D248,$C$1,G248+H248,1,F248,E248*F248)))</f>
        <v>15.483403313699045</v>
      </c>
      <c r="V248" s="190">
        <f t="shared" si="785"/>
        <v>0</v>
      </c>
      <c r="W248" s="190">
        <f>IF('III Tool Overview'!$H$7="Western Isles Health Board",0,IF('III Tool Overview'!$H$7="Eilean Siar Local Authority",0,new_yll(10,B248,C248,D248,$C$1,G248,1,F248,E248*F248)))</f>
        <v>37.999364322739687</v>
      </c>
      <c r="X248" s="190">
        <f>IF('III Tool Overview'!$H$7="Western Isles Health Board",0,IF('III Tool Overview'!$H$7="Eilean Siar Local Authority",0,new_yll(10,B248,C248,D248,$C$1,G248+H248,1,F248,E248*F248)))</f>
        <v>37.999364322739687</v>
      </c>
      <c r="Y248" s="190">
        <f t="shared" si="786"/>
        <v>0</v>
      </c>
      <c r="Z248" s="190">
        <f>IF('III Tool Overview'!$H$7="Western Isles Health Board",0,IF('III Tool Overview'!$H$7="Eilean Siar Local Authority",0,new_yll(20,B248,C248,D248,$C$1,G248,1,F248,E248*F248)))</f>
        <v>93.848689131670241</v>
      </c>
      <c r="AA248" s="190">
        <f>IF('III Tool Overview'!$H$7="Western Isles Health Board",0,IF('III Tool Overview'!$H$7="Eilean Siar Local Authority",0,new_yll(20,B248,C248,D248,$C$1,G248+H248,1,F248,E248*F248)))</f>
        <v>93.848689131670241</v>
      </c>
      <c r="AB248" s="190">
        <f t="shared" si="787"/>
        <v>0</v>
      </c>
      <c r="AC248" s="190">
        <f>IF('III Tool Overview'!$H$7="Western Isles Health Board",0,IF('III Tool Overview'!$H$7="Eilean Siar Local Authority",0,hosp_count(2,B248,C248,D248,$C$1,G248,1,F248,E248*F248)))</f>
        <v>3.9347985691684935</v>
      </c>
      <c r="AD248" s="190">
        <f>IF('III Tool Overview'!$H$7="Western Isles Health Board",0,IF('III Tool Overview'!$H$7="Eilean Siar Local Authority",0,hosp_count(2,B248,C248,D248,$C$1,G248+H248,1,F248,E248*F248)))</f>
        <v>3.9347985691684935</v>
      </c>
      <c r="AE248" s="189">
        <f t="shared" si="788"/>
        <v>0</v>
      </c>
      <c r="AF248" s="190">
        <f>IF('III Tool Overview'!$H$7="Western Isles Health Board",0,IF('III Tool Overview'!$H$7="Eilean Siar Local Authority",0,hosp_count(5,B248,C248,D248,$C$1,G248,1,F248,E248*F248)))</f>
        <v>16.563559752361488</v>
      </c>
      <c r="AG248" s="190">
        <f>IF('III Tool Overview'!$H$7="Western Isles Health Board",0,IF('III Tool Overview'!$H$7="Eilean Siar Local Authority",0,hosp_count(5,B248,C248,D248,$C$1,G248+H248,1,F248,E248*F248)))</f>
        <v>16.563559752361488</v>
      </c>
      <c r="AH248" s="189">
        <f t="shared" si="789"/>
        <v>0</v>
      </c>
      <c r="AI248" s="190">
        <f>IF('III Tool Overview'!$H$7="Western Isles Health Board",0,IF('III Tool Overview'!$H$7="Eilean Siar Local Authority",0,hosp_count(10,B248,C248,D248,$C$1,G248,1,F248,E248*F248)))</f>
        <v>40.596806200737987</v>
      </c>
      <c r="AJ248" s="190">
        <f>IF('III Tool Overview'!$H$7="Western Isles Health Board",0,IF('III Tool Overview'!$H$7="Eilean Siar Local Authority",0,hosp_count(10,B248,C248,D248,$C$1,G248+H248,1,F248,E248*F248)))</f>
        <v>40.596806200737987</v>
      </c>
      <c r="AK248" s="189">
        <f t="shared" si="790"/>
        <v>0</v>
      </c>
      <c r="AL248" s="190">
        <f>IF('III Tool Overview'!$H$7="Western Isles Health Board",0,IF('III Tool Overview'!$H$7="Eilean Siar Local Authority",0,hosp_count(20,B248,C248,D248,$C$1,G248,1,F248,E248*F248)))</f>
        <v>101.61141706600911</v>
      </c>
      <c r="AM248" s="190">
        <f>IF('III Tool Overview'!$H$7="Western Isles Health Board",0,IF('III Tool Overview'!$H$7="Eilean Siar Local Authority",0,hosp_count(20,B248,C248,D248,$C$1,G248+H248,1,F248,E248*F248)))</f>
        <v>101.61141706600911</v>
      </c>
      <c r="AN248" s="189">
        <f t="shared" si="791"/>
        <v>0</v>
      </c>
      <c r="AP248">
        <v>0.5</v>
      </c>
      <c r="AQ248">
        <v>5</v>
      </c>
    </row>
    <row r="249" spans="1:43" x14ac:dyDescent="0.2">
      <c r="A249" s="185" t="s">
        <v>32</v>
      </c>
      <c r="B249" s="163">
        <v>52.5</v>
      </c>
      <c r="C249" s="163" t="s">
        <v>166</v>
      </c>
      <c r="D249" s="166">
        <v>5</v>
      </c>
      <c r="E249" s="188">
        <f>HLOOKUP('III Tool Overview'!$H$7,Prevalence!$B$2:$AV$268,Prevalence!AW237,FALSE)</f>
        <v>0.34009964040096502</v>
      </c>
      <c r="F249" s="187">
        <f>HLOOKUP('III Tool Overview'!$H$7,LookUpData_Pop!$B$1:$AV$269,LookUpData_Pop!BB242,FALSE)/5</f>
        <v>30.6</v>
      </c>
      <c r="G249" s="176">
        <f>'III Tool Overview'!$H$10/110</f>
        <v>0</v>
      </c>
      <c r="H249" s="254">
        <f>IF('III Tool Overview'!$H$11="Even distribution",Targeting!C247,IF('III Tool Overview'!$H$11="Targeting to Q1",Targeting!D247,IF('III Tool Overview'!$H$11="Targetting to Q1 &amp; Q2",Targeting!E247,IF('III Tool Overview'!$H$11="Proportionate to need",Targeting!F247))))</f>
        <v>0</v>
      </c>
      <c r="I249" s="182">
        <f>IF('III Tool Overview'!$H$7="Western Isles Health Board",0,IF('III Tool Overview'!$H$7="Eilean Siar Local Authority",0,new_ci(2,B249,C249,D249,$C$1,G249,1,F249,E249*F249)))</f>
        <v>0.11571312099164864</v>
      </c>
      <c r="J249" s="189">
        <f>IF('III Tool Overview'!$H$7="Western Isles Health Board",0,IF('III Tool Overview'!$H$7="Eilean Siar Local Authority",0,new_ci(2,B249,C249,D249,$C$1,G249+H249,1,F249,E249*F249)))</f>
        <v>0.11571312099164864</v>
      </c>
      <c r="K249" s="189">
        <f>IF('III Tool Overview'!$H$7="Western Isles Health Board",0,IF('III Tool Overview'!$H$7="Eilean Siar Local Authority",0,new_ci(5,B249,C249,D249,$C$1,G249,1,F249,E249*F249)))</f>
        <v>0.50305460770405186</v>
      </c>
      <c r="L249" s="189">
        <f>IF('III Tool Overview'!$H$7="Western Isles Health Board",0,IF('III Tool Overview'!$H$7="Eilean Siar Local Authority",0,new_ci(5,B249,C249,D249,$C$1,G249+H249,1,F249,E249*F249)))</f>
        <v>0.50305460770405186</v>
      </c>
      <c r="M249" s="189">
        <f>IF('III Tool Overview'!$H$7="Western Isles Health Board",0,IF('III Tool Overview'!$H$7="Eilean Siar Local Authority",0,new_ci(10,B249,C249,D249,$C$1,G249,1,F249,E249*F249)))</f>
        <v>1.3041322701901807</v>
      </c>
      <c r="N249" s="189">
        <f>IF('III Tool Overview'!$H$7="Western Isles Health Board",0,IF('III Tool Overview'!$H$7="Eilean Siar Local Authority",0,new_ci(10,B249,C249,D249,$C$1,G249+H249,1,F249,E249*F249)))</f>
        <v>1.3041322701901807</v>
      </c>
      <c r="O249" s="189">
        <f>IF('III Tool Overview'!$H$7="Western Isles Health Board",0,IF('III Tool Overview'!$H$7="Eilean Siar Local Authority",0,new_ci(20,B249,C249,D249,$C$1,G249,1,F249,E249*F249)))</f>
        <v>3.6766691876726347</v>
      </c>
      <c r="P249" s="189">
        <f>IF('III Tool Overview'!$H$7="Western Isles Health Board",0,IF('III Tool Overview'!$H$7="Eilean Siar Local Authority",0,new_ci(20,B249,C249,D249,$C$1,G249+H249,1,F249,E249*F249)))</f>
        <v>3.6766691876726347</v>
      </c>
      <c r="Q249" s="190">
        <f>IF('III Tool Overview'!$H$7="Western Isles Health Board",0,IF('III Tool Overview'!$H$7="Eilean Siar Local Authority",0,new_yll(2,B249,C249,D249,$C$1,G249,1,F249,E249*F249)))</f>
        <v>5.4385166866074863</v>
      </c>
      <c r="R249" s="190">
        <f>IF('III Tool Overview'!$H$7="Western Isles Health Board",0,IF('III Tool Overview'!$H$7="Eilean Siar Local Authority",0,new_yll(2,B249,C249,D249,$C$1,G249+H249,1,F249,E249*F249)))</f>
        <v>5.4385166866074863</v>
      </c>
      <c r="S249" s="190">
        <f t="shared" si="784"/>
        <v>0</v>
      </c>
      <c r="T249" s="190">
        <f>IF('III Tool Overview'!$H$7="Western Isles Health Board",0,IF('III Tool Overview'!$H$7="Eilean Siar Local Authority",0,new_yll(5,B249,C249,D249,$C$1,G249,1,F249,E249*F249)))</f>
        <v>22.854920856015539</v>
      </c>
      <c r="U249" s="190">
        <f>IF('III Tool Overview'!$H$7="Western Isles Health Board",0,IF('III Tool Overview'!$H$7="Eilean Siar Local Authority",0,new_yll(5,B249,C249,D249,$C$1,G249+H249,1,F249,E249*F249)))</f>
        <v>22.854920856015539</v>
      </c>
      <c r="V249" s="190">
        <f t="shared" si="785"/>
        <v>0</v>
      </c>
      <c r="W249" s="190">
        <f>IF('III Tool Overview'!$H$7="Western Isles Health Board",0,IF('III Tool Overview'!$H$7="Eilean Siar Local Authority",0,new_yll(10,B249,C249,D249,$C$1,G249,1,F249,E249*F249)))</f>
        <v>55.614377808088669</v>
      </c>
      <c r="X249" s="190">
        <f>IF('III Tool Overview'!$H$7="Western Isles Health Board",0,IF('III Tool Overview'!$H$7="Eilean Siar Local Authority",0,new_yll(10,B249,C249,D249,$C$1,G249+H249,1,F249,E249*F249)))</f>
        <v>55.614377808088669</v>
      </c>
      <c r="Y249" s="190">
        <f t="shared" si="786"/>
        <v>0</v>
      </c>
      <c r="Z249" s="190">
        <f>IF('III Tool Overview'!$H$7="Western Isles Health Board",0,IF('III Tool Overview'!$H$7="Eilean Siar Local Authority",0,new_yll(20,B249,C249,D249,$C$1,G249,1,F249,E249*F249)))</f>
        <v>134.12298077377815</v>
      </c>
      <c r="AA249" s="190">
        <f>IF('III Tool Overview'!$H$7="Western Isles Health Board",0,IF('III Tool Overview'!$H$7="Eilean Siar Local Authority",0,new_yll(20,B249,C249,D249,$C$1,G249+H249,1,F249,E249*F249)))</f>
        <v>134.12298077377815</v>
      </c>
      <c r="AB249" s="190">
        <f t="shared" si="787"/>
        <v>0</v>
      </c>
      <c r="AC249" s="190">
        <f>IF('III Tool Overview'!$H$7="Western Isles Health Board",0,IF('III Tool Overview'!$H$7="Eilean Siar Local Authority",0,hosp_count(2,B249,C249,D249,$C$1,G249,1,F249,E249*F249)))</f>
        <v>5.4503445586728887</v>
      </c>
      <c r="AD249" s="190">
        <f>IF('III Tool Overview'!$H$7="Western Isles Health Board",0,IF('III Tool Overview'!$H$7="Eilean Siar Local Authority",0,hosp_count(2,B249,C249,D249,$C$1,G249+H249,1,F249,E249*F249)))</f>
        <v>5.4503445586728887</v>
      </c>
      <c r="AE249" s="189">
        <f t="shared" si="788"/>
        <v>0</v>
      </c>
      <c r="AF249" s="190">
        <f>IF('III Tool Overview'!$H$7="Western Isles Health Board",0,IF('III Tool Overview'!$H$7="Eilean Siar Local Authority",0,hosp_count(5,B249,C249,D249,$C$1,G249,1,F249,E249*F249)))</f>
        <v>22.90805779902335</v>
      </c>
      <c r="AG249" s="190">
        <f>IF('III Tool Overview'!$H$7="Western Isles Health Board",0,IF('III Tool Overview'!$H$7="Eilean Siar Local Authority",0,hosp_count(5,B249,C249,D249,$C$1,G249+H249,1,F249,E249*F249)))</f>
        <v>22.90805779902335</v>
      </c>
      <c r="AH249" s="189">
        <f t="shared" si="789"/>
        <v>0</v>
      </c>
      <c r="AI249" s="190">
        <f>IF('III Tool Overview'!$H$7="Western Isles Health Board",0,IF('III Tool Overview'!$H$7="Eilean Siar Local Authority",0,hosp_count(10,B249,C249,D249,$C$1,G249,1,F249,E249*F249)))</f>
        <v>55.971247658975024</v>
      </c>
      <c r="AJ249" s="190">
        <f>IF('III Tool Overview'!$H$7="Western Isles Health Board",0,IF('III Tool Overview'!$H$7="Eilean Siar Local Authority",0,hosp_count(10,B249,C249,D249,$C$1,G249+H249,1,F249,E249*F249)))</f>
        <v>55.971247658975024</v>
      </c>
      <c r="AK249" s="189">
        <f t="shared" si="790"/>
        <v>0</v>
      </c>
      <c r="AL249" s="190">
        <f>IF('III Tool Overview'!$H$7="Western Isles Health Board",0,IF('III Tool Overview'!$H$7="Eilean Siar Local Authority",0,hosp_count(20,B249,C249,D249,$C$1,G249,1,F249,E249*F249)))</f>
        <v>138.8073156063605</v>
      </c>
      <c r="AM249" s="190">
        <f>IF('III Tool Overview'!$H$7="Western Isles Health Board",0,IF('III Tool Overview'!$H$7="Eilean Siar Local Authority",0,hosp_count(20,B249,C249,D249,$C$1,G249+H249,1,F249,E249*F249)))</f>
        <v>138.8073156063605</v>
      </c>
      <c r="AN249" s="189">
        <f t="shared" si="791"/>
        <v>0</v>
      </c>
      <c r="AP249">
        <v>0.5</v>
      </c>
      <c r="AQ249">
        <v>5</v>
      </c>
    </row>
    <row r="250" spans="1:43" x14ac:dyDescent="0.2">
      <c r="A250" s="185" t="s">
        <v>33</v>
      </c>
      <c r="B250" s="163">
        <v>57.5</v>
      </c>
      <c r="C250" s="163" t="s">
        <v>166</v>
      </c>
      <c r="D250" s="166">
        <v>5</v>
      </c>
      <c r="E250" s="188">
        <f>HLOOKUP('III Tool Overview'!$H$7,Prevalence!$B$2:$AV$268,Prevalence!AW238,FALSE)</f>
        <v>0.35334610453218157</v>
      </c>
      <c r="F250" s="187">
        <f>HLOOKUP('III Tool Overview'!$H$7,LookUpData_Pop!$B$1:$AV$269,LookUpData_Pop!BB243,FALSE)/5</f>
        <v>33.200000000000003</v>
      </c>
      <c r="G250" s="176">
        <f>'III Tool Overview'!$H$10/110</f>
        <v>0</v>
      </c>
      <c r="H250" s="254">
        <f>IF('III Tool Overview'!$H$11="Even distribution",Targeting!C248,IF('III Tool Overview'!$H$11="Targeting to Q1",Targeting!D248,IF('III Tool Overview'!$H$11="Targetting to Q1 &amp; Q2",Targeting!E248,IF('III Tool Overview'!$H$11="Proportionate to need",Targeting!F248))))</f>
        <v>0</v>
      </c>
      <c r="I250" s="182">
        <f>IF('III Tool Overview'!$H$7="Western Isles Health Board",0,IF('III Tool Overview'!$H$7="Eilean Siar Local Authority",0,new_ci(2,B250,C250,D250,$C$1,G250,1,F250,E250*F250)))</f>
        <v>0.193644613633982</v>
      </c>
      <c r="J250" s="189">
        <f>IF('III Tool Overview'!$H$7="Western Isles Health Board",0,IF('III Tool Overview'!$H$7="Eilean Siar Local Authority",0,new_ci(2,B250,C250,D250,$C$1,G250+H250,1,F250,E250*F250)))</f>
        <v>0.193644613633982</v>
      </c>
      <c r="K250" s="189">
        <f>IF('III Tool Overview'!$H$7="Western Isles Health Board",0,IF('III Tool Overview'!$H$7="Eilean Siar Local Authority",0,new_ci(5,B250,C250,D250,$C$1,G250,1,F250,E250*F250)))</f>
        <v>0.83890868582742861</v>
      </c>
      <c r="L250" s="189">
        <f>IF('III Tool Overview'!$H$7="Western Isles Health Board",0,IF('III Tool Overview'!$H$7="Eilean Siar Local Authority",0,new_ci(5,B250,C250,D250,$C$1,G250+H250,1,F250,E250*F250)))</f>
        <v>0.83890868582742861</v>
      </c>
      <c r="M250" s="189">
        <f>IF('III Tool Overview'!$H$7="Western Isles Health Board",0,IF('III Tool Overview'!$H$7="Eilean Siar Local Authority",0,new_ci(10,B250,C250,D250,$C$1,G250,1,F250,E250*F250)))</f>
        <v>2.158916536669286</v>
      </c>
      <c r="N250" s="189">
        <f>IF('III Tool Overview'!$H$7="Western Isles Health Board",0,IF('III Tool Overview'!$H$7="Eilean Siar Local Authority",0,new_ci(10,B250,C250,D250,$C$1,G250+H250,1,F250,E250*F250)))</f>
        <v>2.158916536669286</v>
      </c>
      <c r="O250" s="189">
        <f>IF('III Tool Overview'!$H$7="Western Isles Health Board",0,IF('III Tool Overview'!$H$7="Eilean Siar Local Authority",0,new_ci(20,B250,C250,D250,$C$1,G250,1,F250,E250*F250)))</f>
        <v>5.9517308608516739</v>
      </c>
      <c r="P250" s="189">
        <f>IF('III Tool Overview'!$H$7="Western Isles Health Board",0,IF('III Tool Overview'!$H$7="Eilean Siar Local Authority",0,new_ci(20,B250,C250,D250,$C$1,G250+H250,1,F250,E250*F250)))</f>
        <v>5.9517308608516739</v>
      </c>
      <c r="Q250" s="190">
        <f>IF('III Tool Overview'!$H$7="Western Isles Health Board",0,IF('III Tool Overview'!$H$7="Eilean Siar Local Authority",0,new_yll(2,B250,C250,D250,$C$1,G250,1,F250,E250*F250)))</f>
        <v>7.9394291589932617</v>
      </c>
      <c r="R250" s="190">
        <f>IF('III Tool Overview'!$H$7="Western Isles Health Board",0,IF('III Tool Overview'!$H$7="Eilean Siar Local Authority",0,new_yll(2,B250,C250,D250,$C$1,G250+H250,1,F250,E250*F250)))</f>
        <v>7.9394291589932617</v>
      </c>
      <c r="S250" s="190">
        <f t="shared" si="784"/>
        <v>0</v>
      </c>
      <c r="T250" s="190">
        <f>IF('III Tool Overview'!$H$7="Western Isles Health Board",0,IF('III Tool Overview'!$H$7="Eilean Siar Local Authority",0,new_yll(5,B250,C250,D250,$C$1,G250,1,F250,E250*F250)))</f>
        <v>33.082476639667817</v>
      </c>
      <c r="U250" s="190">
        <f>IF('III Tool Overview'!$H$7="Western Isles Health Board",0,IF('III Tool Overview'!$H$7="Eilean Siar Local Authority",0,new_yll(5,B250,C250,D250,$C$1,G250+H250,1,F250,E250*F250)))</f>
        <v>33.082476639667817</v>
      </c>
      <c r="V250" s="190">
        <f t="shared" si="785"/>
        <v>0</v>
      </c>
      <c r="W250" s="190">
        <f>IF('III Tool Overview'!$H$7="Western Isles Health Board",0,IF('III Tool Overview'!$H$7="Eilean Siar Local Authority",0,new_yll(10,B250,C250,D250,$C$1,G250,1,F250,E250*F250)))</f>
        <v>79.150960192860893</v>
      </c>
      <c r="X250" s="190">
        <f>IF('III Tool Overview'!$H$7="Western Isles Health Board",0,IF('III Tool Overview'!$H$7="Eilean Siar Local Authority",0,new_yll(10,B250,C250,D250,$C$1,G250+H250,1,F250,E250*F250)))</f>
        <v>79.150960192860893</v>
      </c>
      <c r="Y250" s="190">
        <f t="shared" si="786"/>
        <v>0</v>
      </c>
      <c r="Z250" s="190">
        <f>IF('III Tool Overview'!$H$7="Western Isles Health Board",0,IF('III Tool Overview'!$H$7="Eilean Siar Local Authority",0,new_yll(20,B250,C250,D250,$C$1,G250,1,F250,E250*F250)))</f>
        <v>182.04437330217493</v>
      </c>
      <c r="AA250" s="190">
        <f>IF('III Tool Overview'!$H$7="Western Isles Health Board",0,IF('III Tool Overview'!$H$7="Eilean Siar Local Authority",0,new_yll(20,B250,C250,D250,$C$1,G250+H250,1,F250,E250*F250)))</f>
        <v>182.04437330217493</v>
      </c>
      <c r="AB250" s="190">
        <f t="shared" si="787"/>
        <v>0</v>
      </c>
      <c r="AC250" s="190">
        <f>IF('III Tool Overview'!$H$7="Western Isles Health Board",0,IF('III Tool Overview'!$H$7="Eilean Siar Local Authority",0,hosp_count(2,B250,C250,D250,$C$1,G250,1,F250,E250*F250)))</f>
        <v>7.2905657488409812</v>
      </c>
      <c r="AD250" s="190">
        <f>IF('III Tool Overview'!$H$7="Western Isles Health Board",0,IF('III Tool Overview'!$H$7="Eilean Siar Local Authority",0,hosp_count(2,B250,C250,D250,$C$1,G250+H250,1,F250,E250*F250)))</f>
        <v>7.2905657488409812</v>
      </c>
      <c r="AE250" s="189">
        <f t="shared" si="788"/>
        <v>0</v>
      </c>
      <c r="AF250" s="190">
        <f>IF('III Tool Overview'!$H$7="Western Isles Health Board",0,IF('III Tool Overview'!$H$7="Eilean Siar Local Authority",0,hosp_count(5,B250,C250,D250,$C$1,G250,1,F250,E250*F250)))</f>
        <v>30.540999807684926</v>
      </c>
      <c r="AG250" s="190">
        <f>IF('III Tool Overview'!$H$7="Western Isles Health Board",0,IF('III Tool Overview'!$H$7="Eilean Siar Local Authority",0,hosp_count(5,B250,C250,D250,$C$1,G250+H250,1,F250,E250*F250)))</f>
        <v>30.540999807684926</v>
      </c>
      <c r="AH250" s="189">
        <f t="shared" si="789"/>
        <v>0</v>
      </c>
      <c r="AI250" s="190">
        <f>IF('III Tool Overview'!$H$7="Western Isles Health Board",0,IF('III Tool Overview'!$H$7="Eilean Siar Local Authority",0,hosp_count(10,B250,C250,D250,$C$1,G250,1,F250,E250*F250)))</f>
        <v>74.118039933411453</v>
      </c>
      <c r="AJ250" s="190">
        <f>IF('III Tool Overview'!$H$7="Western Isles Health Board",0,IF('III Tool Overview'!$H$7="Eilean Siar Local Authority",0,hosp_count(10,B250,C250,D250,$C$1,G250+H250,1,F250,E250*F250)))</f>
        <v>74.118039933411453</v>
      </c>
      <c r="AK250" s="189">
        <f t="shared" si="790"/>
        <v>0</v>
      </c>
      <c r="AL250" s="190">
        <f>IF('III Tool Overview'!$H$7="Western Isles Health Board",0,IF('III Tool Overview'!$H$7="Eilean Siar Local Authority",0,hosp_count(20,B250,C250,D250,$C$1,G250,1,F250,E250*F250)))</f>
        <v>180.22450692036932</v>
      </c>
      <c r="AM250" s="190">
        <f>IF('III Tool Overview'!$H$7="Western Isles Health Board",0,IF('III Tool Overview'!$H$7="Eilean Siar Local Authority",0,hosp_count(20,B250,C250,D250,$C$1,G250+H250,1,F250,E250*F250)))</f>
        <v>180.22450692036932</v>
      </c>
      <c r="AN250" s="189">
        <f t="shared" si="791"/>
        <v>0</v>
      </c>
      <c r="AP250">
        <v>0.5</v>
      </c>
      <c r="AQ250">
        <v>5</v>
      </c>
    </row>
    <row r="251" spans="1:43" x14ac:dyDescent="0.2">
      <c r="A251" s="185" t="s">
        <v>34</v>
      </c>
      <c r="B251" s="163">
        <v>62.5</v>
      </c>
      <c r="C251" s="163" t="s">
        <v>166</v>
      </c>
      <c r="D251" s="166">
        <v>5</v>
      </c>
      <c r="E251" s="188">
        <f>HLOOKUP('III Tool Overview'!$H$7,Prevalence!$B$2:$AV$268,Prevalence!AW239,FALSE)</f>
        <v>0.35334610453218157</v>
      </c>
      <c r="F251" s="187">
        <f>HLOOKUP('III Tool Overview'!$H$7,LookUpData_Pop!$B$1:$AV$269,LookUpData_Pop!BB244,FALSE)/5</f>
        <v>20.6</v>
      </c>
      <c r="G251" s="176">
        <f>'III Tool Overview'!$H$10/110</f>
        <v>0</v>
      </c>
      <c r="H251" s="254">
        <f>IF('III Tool Overview'!$H$11="Even distribution",Targeting!C249,IF('III Tool Overview'!$H$11="Targeting to Q1",Targeting!D249,IF('III Tool Overview'!$H$11="Targetting to Q1 &amp; Q2",Targeting!E249,IF('III Tool Overview'!$H$11="Proportionate to need",Targeting!F249))))</f>
        <v>0</v>
      </c>
      <c r="I251" s="182">
        <f>IF('III Tool Overview'!$H$7="Western Isles Health Board",0,IF('III Tool Overview'!$H$7="Eilean Siar Local Authority",0,new_ci(2,B251,C251,D251,$C$1,G251,1,F251,E251*F251)))</f>
        <v>0.16035271797331063</v>
      </c>
      <c r="J251" s="189">
        <f>IF('III Tool Overview'!$H$7="Western Isles Health Board",0,IF('III Tool Overview'!$H$7="Eilean Siar Local Authority",0,new_ci(2,B251,C251,D251,$C$1,G251+H251,1,F251,E251*F251)))</f>
        <v>0.16035271797331063</v>
      </c>
      <c r="K251" s="189">
        <f>IF('III Tool Overview'!$H$7="Western Isles Health Board",0,IF('III Tool Overview'!$H$7="Eilean Siar Local Authority",0,new_ci(5,B251,C251,D251,$C$1,G251,1,F251,E251*F251)))</f>
        <v>0.69237044041590812</v>
      </c>
      <c r="L251" s="189">
        <f>IF('III Tool Overview'!$H$7="Western Isles Health Board",0,IF('III Tool Overview'!$H$7="Eilean Siar Local Authority",0,new_ci(5,B251,C251,D251,$C$1,G251+H251,1,F251,E251*F251)))</f>
        <v>0.69237044041590812</v>
      </c>
      <c r="M251" s="189">
        <f>IF('III Tool Overview'!$H$7="Western Isles Health Board",0,IF('III Tool Overview'!$H$7="Eilean Siar Local Authority",0,new_ci(10,B251,C251,D251,$C$1,G251,1,F251,E251*F251)))</f>
        <v>1.769477681729279</v>
      </c>
      <c r="N251" s="189">
        <f>IF('III Tool Overview'!$H$7="Western Isles Health Board",0,IF('III Tool Overview'!$H$7="Eilean Siar Local Authority",0,new_ci(10,B251,C251,D251,$C$1,G251+H251,1,F251,E251*F251)))</f>
        <v>1.769477681729279</v>
      </c>
      <c r="O251" s="189">
        <f>IF('III Tool Overview'!$H$7="Western Isles Health Board",0,IF('III Tool Overview'!$H$7="Eilean Siar Local Authority",0,new_ci(20,B251,C251,D251,$C$1,G251,1,F251,E251*F251)))</f>
        <v>4.7769310817817274</v>
      </c>
      <c r="P251" s="189">
        <f>IF('III Tool Overview'!$H$7="Western Isles Health Board",0,IF('III Tool Overview'!$H$7="Eilean Siar Local Authority",0,new_ci(20,B251,C251,D251,$C$1,G251+H251,1,F251,E251*F251)))</f>
        <v>4.7769310817817274</v>
      </c>
      <c r="Q251" s="190">
        <f>IF('III Tool Overview'!$H$7="Western Isles Health Board",0,IF('III Tool Overview'!$H$7="Eilean Siar Local Authority",0,new_yll(2,B251,C251,D251,$C$1,G251,1,F251,E251*F251)))</f>
        <v>5.9330505650124934</v>
      </c>
      <c r="R251" s="190">
        <f>IF('III Tool Overview'!$H$7="Western Isles Health Board",0,IF('III Tool Overview'!$H$7="Eilean Siar Local Authority",0,new_yll(2,B251,C251,D251,$C$1,G251+H251,1,F251,E251*F251)))</f>
        <v>5.9330505650124934</v>
      </c>
      <c r="S251" s="190">
        <f t="shared" si="784"/>
        <v>0</v>
      </c>
      <c r="T251" s="190">
        <f>IF('III Tool Overview'!$H$7="Western Isles Health Board",0,IF('III Tool Overview'!$H$7="Eilean Siar Local Authority",0,new_yll(5,B251,C251,D251,$C$1,G251,1,F251,E251*F251)))</f>
        <v>24.536116397155006</v>
      </c>
      <c r="U251" s="190">
        <f>IF('III Tool Overview'!$H$7="Western Isles Health Board",0,IF('III Tool Overview'!$H$7="Eilean Siar Local Authority",0,new_yll(5,B251,C251,D251,$C$1,G251+H251,1,F251,E251*F251)))</f>
        <v>24.536116397155006</v>
      </c>
      <c r="V251" s="190">
        <f t="shared" si="785"/>
        <v>0</v>
      </c>
      <c r="W251" s="190">
        <f>IF('III Tool Overview'!$H$7="Western Isles Health Board",0,IF('III Tool Overview'!$H$7="Eilean Siar Local Authority",0,new_yll(10,B251,C251,D251,$C$1,G251,1,F251,E251*F251)))</f>
        <v>57.824974270479245</v>
      </c>
      <c r="X251" s="190">
        <f>IF('III Tool Overview'!$H$7="Western Isles Health Board",0,IF('III Tool Overview'!$H$7="Eilean Siar Local Authority",0,new_yll(10,B251,C251,D251,$C$1,G251+H251,1,F251,E251*F251)))</f>
        <v>57.824974270479245</v>
      </c>
      <c r="Y251" s="190">
        <f t="shared" si="786"/>
        <v>0</v>
      </c>
      <c r="Z251" s="190">
        <f>IF('III Tool Overview'!$H$7="Western Isles Health Board",0,IF('III Tool Overview'!$H$7="Eilean Siar Local Authority",0,new_yll(20,B251,C251,D251,$C$1,G251,1,F251,E251*F251)))</f>
        <v>127.49143456248638</v>
      </c>
      <c r="AA251" s="190">
        <f>IF('III Tool Overview'!$H$7="Western Isles Health Board",0,IF('III Tool Overview'!$H$7="Eilean Siar Local Authority",0,new_yll(20,B251,C251,D251,$C$1,G251+H251,1,F251,E251*F251)))</f>
        <v>127.49143456248638</v>
      </c>
      <c r="AB251" s="190">
        <f t="shared" si="787"/>
        <v>0</v>
      </c>
      <c r="AC251" s="190">
        <f>IF('III Tool Overview'!$H$7="Western Isles Health Board",0,IF('III Tool Overview'!$H$7="Eilean Siar Local Authority",0,hosp_count(2,B251,C251,D251,$C$1,G251,1,F251,E251*F251)))</f>
        <v>5.2012066748858885</v>
      </c>
      <c r="AD251" s="190">
        <f>IF('III Tool Overview'!$H$7="Western Isles Health Board",0,IF('III Tool Overview'!$H$7="Eilean Siar Local Authority",0,hosp_count(2,B251,C251,D251,$C$1,G251+H251,1,F251,E251*F251)))</f>
        <v>5.2012066748858885</v>
      </c>
      <c r="AE251" s="189">
        <f t="shared" si="788"/>
        <v>0</v>
      </c>
      <c r="AF251" s="190">
        <f>IF('III Tool Overview'!$H$7="Western Isles Health Board",0,IF('III Tool Overview'!$H$7="Eilean Siar Local Authority",0,hosp_count(5,B251,C251,D251,$C$1,G251,1,F251,E251*F251)))</f>
        <v>21.719746378516213</v>
      </c>
      <c r="AG251" s="190">
        <f>IF('III Tool Overview'!$H$7="Western Isles Health Board",0,IF('III Tool Overview'!$H$7="Eilean Siar Local Authority",0,hosp_count(5,B251,C251,D251,$C$1,G251+H251,1,F251,E251*F251)))</f>
        <v>21.719746378516213</v>
      </c>
      <c r="AH251" s="189">
        <f t="shared" si="789"/>
        <v>0</v>
      </c>
      <c r="AI251" s="190">
        <f>IF('III Tool Overview'!$H$7="Western Isles Health Board",0,IF('III Tool Overview'!$H$7="Eilean Siar Local Authority",0,hosp_count(10,B251,C251,D251,$C$1,G251,1,F251,E251*F251)))</f>
        <v>52.373846612570681</v>
      </c>
      <c r="AJ251" s="190">
        <f>IF('III Tool Overview'!$H$7="Western Isles Health Board",0,IF('III Tool Overview'!$H$7="Eilean Siar Local Authority",0,hosp_count(10,B251,C251,D251,$C$1,G251+H251,1,F251,E251*F251)))</f>
        <v>52.373846612570681</v>
      </c>
      <c r="AK251" s="189">
        <f t="shared" si="790"/>
        <v>0</v>
      </c>
      <c r="AL251" s="190">
        <f>IF('III Tool Overview'!$H$7="Western Isles Health Board",0,IF('III Tool Overview'!$H$7="Eilean Siar Local Authority",0,hosp_count(20,B251,C251,D251,$C$1,G251,1,F251,E251*F251)))</f>
        <v>125.02410950303141</v>
      </c>
      <c r="AM251" s="190">
        <f>IF('III Tool Overview'!$H$7="Western Isles Health Board",0,IF('III Tool Overview'!$H$7="Eilean Siar Local Authority",0,hosp_count(20,B251,C251,D251,$C$1,G251+H251,1,F251,E251*F251)))</f>
        <v>125.02410950303141</v>
      </c>
      <c r="AN251" s="189">
        <f t="shared" si="791"/>
        <v>0</v>
      </c>
      <c r="AP251">
        <v>0.5</v>
      </c>
      <c r="AQ251">
        <v>5</v>
      </c>
    </row>
    <row r="252" spans="1:43" x14ac:dyDescent="0.2">
      <c r="A252" s="185" t="s">
        <v>35</v>
      </c>
      <c r="B252" s="163">
        <v>67.5</v>
      </c>
      <c r="C252" s="163" t="s">
        <v>166</v>
      </c>
      <c r="D252" s="166">
        <v>5</v>
      </c>
      <c r="E252" s="188">
        <f>HLOOKUP('III Tool Overview'!$H$7,Prevalence!$B$2:$AV$268,Prevalence!AW240,FALSE)</f>
        <v>0.35458925982886508</v>
      </c>
      <c r="F252" s="187">
        <f>HLOOKUP('III Tool Overview'!$H$7,LookUpData_Pop!$B$1:$AV$269,LookUpData_Pop!BB245,FALSE)/5</f>
        <v>14.8</v>
      </c>
      <c r="G252" s="176">
        <f>'III Tool Overview'!$H$10/110</f>
        <v>0</v>
      </c>
      <c r="H252" s="254">
        <f>IF('III Tool Overview'!$H$11="Even distribution",Targeting!C250,IF('III Tool Overview'!$H$11="Targeting to Q1",Targeting!D250,IF('III Tool Overview'!$H$11="Targetting to Q1 &amp; Q2",Targeting!E250,IF('III Tool Overview'!$H$11="Proportionate to need",Targeting!F250))))</f>
        <v>0</v>
      </c>
      <c r="I252" s="182">
        <f>IF('III Tool Overview'!$H$7="Western Isles Health Board",0,IF('III Tool Overview'!$H$7="Eilean Siar Local Authority",0,new_ci(2,B252,C252,D252,$C$1,G252,1,F252,E252*F252)))</f>
        <v>0.17749960737989959</v>
      </c>
      <c r="J252" s="189">
        <f>IF('III Tool Overview'!$H$7="Western Isles Health Board",0,IF('III Tool Overview'!$H$7="Eilean Siar Local Authority",0,new_ci(2,B252,C252,D252,$C$1,G252+H252,1,F252,E252*F252)))</f>
        <v>0.17749960737989959</v>
      </c>
      <c r="K252" s="189">
        <f>IF('III Tool Overview'!$H$7="Western Isles Health Board",0,IF('III Tool Overview'!$H$7="Eilean Siar Local Authority",0,new_ci(5,B252,C252,D252,$C$1,G252,1,F252,E252*F252)))</f>
        <v>0.76091474329305253</v>
      </c>
      <c r="L252" s="189">
        <f>IF('III Tool Overview'!$H$7="Western Isles Health Board",0,IF('III Tool Overview'!$H$7="Eilean Siar Local Authority",0,new_ci(5,B252,C252,D252,$C$1,G252+H252,1,F252,E252*F252)))</f>
        <v>0.76091474329305253</v>
      </c>
      <c r="M252" s="189">
        <f>IF('III Tool Overview'!$H$7="Western Isles Health Board",0,IF('III Tool Overview'!$H$7="Eilean Siar Local Authority",0,new_ci(10,B252,C252,D252,$C$1,G252,1,F252,E252*F252)))</f>
        <v>1.9159046307532859</v>
      </c>
      <c r="N252" s="189">
        <f>IF('III Tool Overview'!$H$7="Western Isles Health Board",0,IF('III Tool Overview'!$H$7="Eilean Siar Local Authority",0,new_ci(10,B252,C252,D252,$C$1,G252+H252,1,F252,E252*F252)))</f>
        <v>1.9159046307532859</v>
      </c>
      <c r="O252" s="189">
        <f>IF('III Tool Overview'!$H$7="Western Isles Health Board",0,IF('III Tool Overview'!$H$7="Eilean Siar Local Authority",0,new_ci(20,B252,C252,D252,$C$1,G252,1,F252,E252*F252)))</f>
        <v>4.948575583700439</v>
      </c>
      <c r="P252" s="189">
        <f>IF('III Tool Overview'!$H$7="Western Isles Health Board",0,IF('III Tool Overview'!$H$7="Eilean Siar Local Authority",0,new_ci(20,B252,C252,D252,$C$1,G252+H252,1,F252,E252*F252)))</f>
        <v>4.948575583700439</v>
      </c>
      <c r="Q252" s="190">
        <f>IF('III Tool Overview'!$H$7="Western Isles Health Board",0,IF('III Tool Overview'!$H$7="Eilean Siar Local Authority",0,new_yll(2,B252,C252,D252,$C$1,G252,1,F252,E252*F252)))</f>
        <v>5.5024878287768875</v>
      </c>
      <c r="R252" s="190">
        <f>IF('III Tool Overview'!$H$7="Western Isles Health Board",0,IF('III Tool Overview'!$H$7="Eilean Siar Local Authority",0,new_yll(2,B252,C252,D252,$C$1,G252+H252,1,F252,E252*F252)))</f>
        <v>5.5024878287768875</v>
      </c>
      <c r="S252" s="190">
        <f t="shared" si="784"/>
        <v>0</v>
      </c>
      <c r="T252" s="190">
        <f>IF('III Tool Overview'!$H$7="Western Isles Health Board",0,IF('III Tool Overview'!$H$7="Eilean Siar Local Authority",0,new_yll(5,B252,C252,D252,$C$1,G252,1,F252,E252*F252)))</f>
        <v>22.404155719683722</v>
      </c>
      <c r="U252" s="190">
        <f>IF('III Tool Overview'!$H$7="Western Isles Health Board",0,IF('III Tool Overview'!$H$7="Eilean Siar Local Authority",0,new_yll(5,B252,C252,D252,$C$1,G252+H252,1,F252,E252*F252)))</f>
        <v>22.404155719683722</v>
      </c>
      <c r="V252" s="190">
        <f t="shared" si="785"/>
        <v>0</v>
      </c>
      <c r="W252" s="190">
        <f>IF('III Tool Overview'!$H$7="Western Isles Health Board",0,IF('III Tool Overview'!$H$7="Eilean Siar Local Authority",0,new_yll(10,B252,C252,D252,$C$1,G252,1,F252,E252*F252)))</f>
        <v>51.184191535187956</v>
      </c>
      <c r="X252" s="190">
        <f>IF('III Tool Overview'!$H$7="Western Isles Health Board",0,IF('III Tool Overview'!$H$7="Eilean Siar Local Authority",0,new_yll(10,B252,C252,D252,$C$1,G252+H252,1,F252,E252*F252)))</f>
        <v>51.184191535187956</v>
      </c>
      <c r="Y252" s="190">
        <f t="shared" si="786"/>
        <v>0</v>
      </c>
      <c r="Z252" s="190">
        <f>IF('III Tool Overview'!$H$7="Western Isles Health Board",0,IF('III Tool Overview'!$H$7="Eilean Siar Local Authority",0,new_yll(20,B252,C252,D252,$C$1,G252,1,F252,E252*F252)))</f>
        <v>103.47533680755441</v>
      </c>
      <c r="AA252" s="190">
        <f>IF('III Tool Overview'!$H$7="Western Isles Health Board",0,IF('III Tool Overview'!$H$7="Eilean Siar Local Authority",0,new_yll(20,B252,C252,D252,$C$1,G252+H252,1,F252,E252*F252)))</f>
        <v>103.47533680755441</v>
      </c>
      <c r="AB252" s="190">
        <f t="shared" si="787"/>
        <v>0</v>
      </c>
      <c r="AC252" s="190">
        <f>IF('III Tool Overview'!$H$7="Western Isles Health Board",0,IF('III Tool Overview'!$H$7="Eilean Siar Local Authority",0,hosp_count(2,B252,C252,D252,$C$1,G252,1,F252,E252*F252)))</f>
        <v>4.6070107080413845</v>
      </c>
      <c r="AD252" s="190">
        <f>IF('III Tool Overview'!$H$7="Western Isles Health Board",0,IF('III Tool Overview'!$H$7="Eilean Siar Local Authority",0,hosp_count(2,B252,C252,D252,$C$1,G252+H252,1,F252,E252*F252)))</f>
        <v>4.6070107080413845</v>
      </c>
      <c r="AE252" s="189">
        <f t="shared" si="788"/>
        <v>0</v>
      </c>
      <c r="AF252" s="190">
        <f>IF('III Tool Overview'!$H$7="Western Isles Health Board",0,IF('III Tool Overview'!$H$7="Eilean Siar Local Authority",0,hosp_count(5,B252,C252,D252,$C$1,G252,1,F252,E252*F252)))</f>
        <v>19.107777547588785</v>
      </c>
      <c r="AG252" s="190">
        <f>IF('III Tool Overview'!$H$7="Western Isles Health Board",0,IF('III Tool Overview'!$H$7="Eilean Siar Local Authority",0,hosp_count(5,B252,C252,D252,$C$1,G252+H252,1,F252,E252*F252)))</f>
        <v>19.107777547588785</v>
      </c>
      <c r="AH252" s="189">
        <f t="shared" si="789"/>
        <v>0</v>
      </c>
      <c r="AI252" s="190">
        <f>IF('III Tool Overview'!$H$7="Western Isles Health Board",0,IF('III Tool Overview'!$H$7="Eilean Siar Local Authority",0,hosp_count(10,B252,C252,D252,$C$1,G252,1,F252,E252*F252)))</f>
        <v>45.446894159723904</v>
      </c>
      <c r="AJ252" s="190">
        <f>IF('III Tool Overview'!$H$7="Western Isles Health Board",0,IF('III Tool Overview'!$H$7="Eilean Siar Local Authority",0,hosp_count(10,B252,C252,D252,$C$1,G252+H252,1,F252,E252*F252)))</f>
        <v>45.446894159723904</v>
      </c>
      <c r="AK252" s="189">
        <f t="shared" si="790"/>
        <v>0</v>
      </c>
      <c r="AL252" s="190">
        <f>IF('III Tool Overview'!$H$7="Western Isles Health Board",0,IF('III Tool Overview'!$H$7="Eilean Siar Local Authority",0,hosp_count(20,B252,C252,D252,$C$1,G252,1,F252,E252*F252)))</f>
        <v>104.35559326182283</v>
      </c>
      <c r="AM252" s="190">
        <f>IF('III Tool Overview'!$H$7="Western Isles Health Board",0,IF('III Tool Overview'!$H$7="Eilean Siar Local Authority",0,hosp_count(20,B252,C252,D252,$C$1,G252+H252,1,F252,E252*F252)))</f>
        <v>104.35559326182283</v>
      </c>
      <c r="AN252" s="189">
        <f t="shared" si="791"/>
        <v>0</v>
      </c>
      <c r="AP252">
        <v>0.5</v>
      </c>
      <c r="AQ252">
        <v>5</v>
      </c>
    </row>
    <row r="253" spans="1:43" x14ac:dyDescent="0.2">
      <c r="A253" s="185" t="s">
        <v>36</v>
      </c>
      <c r="B253" s="163">
        <v>72.5</v>
      </c>
      <c r="C253" s="163" t="s">
        <v>166</v>
      </c>
      <c r="D253" s="166">
        <v>5</v>
      </c>
      <c r="E253" s="188">
        <f>HLOOKUP('III Tool Overview'!$H$7,Prevalence!$B$2:$AV$268,Prevalence!AW241,FALSE)</f>
        <v>0.35458925982886508</v>
      </c>
      <c r="F253" s="187">
        <f>HLOOKUP('III Tool Overview'!$H$7,LookUpData_Pop!$B$1:$AV$269,LookUpData_Pop!BB246,FALSE)/5</f>
        <v>11.2</v>
      </c>
      <c r="G253" s="176">
        <f>'III Tool Overview'!$H$10/110</f>
        <v>0</v>
      </c>
      <c r="H253" s="254">
        <f>IF('III Tool Overview'!$H$11="Even distribution",Targeting!C251,IF('III Tool Overview'!$H$11="Targeting to Q1",Targeting!D251,IF('III Tool Overview'!$H$11="Targetting to Q1 &amp; Q2",Targeting!E251,IF('III Tool Overview'!$H$11="Proportionate to need",Targeting!F251))))</f>
        <v>0</v>
      </c>
      <c r="I253" s="182">
        <f>IF('III Tool Overview'!$H$7="Western Isles Health Board",0,IF('III Tool Overview'!$H$7="Eilean Siar Local Authority",0,new_ci(2,B253,C253,D253,$C$1,G253,1,F253,E253*F253)))</f>
        <v>0.17907598962779847</v>
      </c>
      <c r="J253" s="189">
        <f>IF('III Tool Overview'!$H$7="Western Isles Health Board",0,IF('III Tool Overview'!$H$7="Eilean Siar Local Authority",0,new_ci(2,B253,C253,D253,$C$1,G253+H253,1,F253,E253*F253)))</f>
        <v>0.17907598962779847</v>
      </c>
      <c r="K253" s="189">
        <f>IF('III Tool Overview'!$H$7="Western Isles Health Board",0,IF('III Tool Overview'!$H$7="Eilean Siar Local Authority",0,new_ci(5,B253,C253,D253,$C$1,G253,1,F253,E253*F253)))</f>
        <v>0.76244338804003964</v>
      </c>
      <c r="L253" s="189">
        <f>IF('III Tool Overview'!$H$7="Western Isles Health Board",0,IF('III Tool Overview'!$H$7="Eilean Siar Local Authority",0,new_ci(5,B253,C253,D253,$C$1,G253+H253,1,F253,E253*F253)))</f>
        <v>0.76244338804003964</v>
      </c>
      <c r="M253" s="189">
        <f>IF('III Tool Overview'!$H$7="Western Isles Health Board",0,IF('III Tool Overview'!$H$7="Eilean Siar Local Authority",0,new_ci(10,B253,C253,D253,$C$1,G253,1,F253,E253*F253)))</f>
        <v>1.8929861775415864</v>
      </c>
      <c r="N253" s="189">
        <f>IF('III Tool Overview'!$H$7="Western Isles Health Board",0,IF('III Tool Overview'!$H$7="Eilean Siar Local Authority",0,new_ci(10,B253,C253,D253,$C$1,G253+H253,1,F253,E253*F253)))</f>
        <v>1.8929861775415864</v>
      </c>
      <c r="O253" s="189">
        <f>IF('III Tool Overview'!$H$7="Western Isles Health Board",0,IF('III Tool Overview'!$H$7="Eilean Siar Local Authority",0,new_ci(20,B253,C253,D253,$C$1,G253,1,F253,E253*F253)))</f>
        <v>4.6944536855291474</v>
      </c>
      <c r="P253" s="189">
        <f>IF('III Tool Overview'!$H$7="Western Isles Health Board",0,IF('III Tool Overview'!$H$7="Eilean Siar Local Authority",0,new_ci(20,B253,C253,D253,$C$1,G253+H253,1,F253,E253*F253)))</f>
        <v>4.6944536855291474</v>
      </c>
      <c r="Q253" s="190">
        <f>IF('III Tool Overview'!$H$7="Western Isles Health Board",0,IF('III Tool Overview'!$H$7="Eilean Siar Local Authority",0,new_yll(2,B253,C253,D253,$C$1,G253,1,F253,E253*F253)))</f>
        <v>4.8350517199505587</v>
      </c>
      <c r="R253" s="190">
        <f>IF('III Tool Overview'!$H$7="Western Isles Health Board",0,IF('III Tool Overview'!$H$7="Eilean Siar Local Authority",0,new_yll(2,B253,C253,D253,$C$1,G253+H253,1,F253,E253*F253)))</f>
        <v>4.8350517199505587</v>
      </c>
      <c r="S253" s="190">
        <f t="shared" si="784"/>
        <v>0</v>
      </c>
      <c r="T253" s="190">
        <f>IF('III Tool Overview'!$H$7="Western Isles Health Board",0,IF('III Tool Overview'!$H$7="Eilean Siar Local Authority",0,new_yll(5,B253,C253,D253,$C$1,G253,1,F253,E253*F253)))</f>
        <v>19.403659585994301</v>
      </c>
      <c r="U253" s="190">
        <f>IF('III Tool Overview'!$H$7="Western Isles Health Board",0,IF('III Tool Overview'!$H$7="Eilean Siar Local Authority",0,new_yll(5,B253,C253,D253,$C$1,G253+H253,1,F253,E253*F253)))</f>
        <v>19.403659585994301</v>
      </c>
      <c r="V253" s="190">
        <f t="shared" si="785"/>
        <v>0</v>
      </c>
      <c r="W253" s="190">
        <f>IF('III Tool Overview'!$H$7="Western Isles Health Board",0,IF('III Tool Overview'!$H$7="Eilean Siar Local Authority",0,new_yll(10,B253,C253,D253,$C$1,G253,1,F253,E253*F253)))</f>
        <v>43.06550212658972</v>
      </c>
      <c r="X253" s="190">
        <f>IF('III Tool Overview'!$H$7="Western Isles Health Board",0,IF('III Tool Overview'!$H$7="Eilean Siar Local Authority",0,new_yll(10,B253,C253,D253,$C$1,G253+H253,1,F253,E253*F253)))</f>
        <v>43.06550212658972</v>
      </c>
      <c r="Y253" s="190">
        <f t="shared" si="786"/>
        <v>0</v>
      </c>
      <c r="Z253" s="190">
        <f>IF('III Tool Overview'!$H$7="Western Isles Health Board",0,IF('III Tool Overview'!$H$7="Eilean Siar Local Authority",0,new_yll(20,B253,C253,D253,$C$1,G253,1,F253,E253*F253)))</f>
        <v>80.372092146148788</v>
      </c>
      <c r="AA253" s="190">
        <f>IF('III Tool Overview'!$H$7="Western Isles Health Board",0,IF('III Tool Overview'!$H$7="Eilean Siar Local Authority",0,new_yll(20,B253,C253,D253,$C$1,G253+H253,1,F253,E253*F253)))</f>
        <v>80.372092146148788</v>
      </c>
      <c r="AB253" s="190">
        <f t="shared" si="787"/>
        <v>0</v>
      </c>
      <c r="AC253" s="190">
        <f>IF('III Tool Overview'!$H$7="Western Isles Health Board",0,IF('III Tool Overview'!$H$7="Eilean Siar Local Authority",0,hosp_count(2,B253,C253,D253,$C$1,G253,1,F253,E253*F253)))</f>
        <v>4.008568160214641</v>
      </c>
      <c r="AD253" s="190">
        <f>IF('III Tool Overview'!$H$7="Western Isles Health Board",0,IF('III Tool Overview'!$H$7="Eilean Siar Local Authority",0,hosp_count(2,B253,C253,D253,$C$1,G253+H253,1,F253,E253*F253)))</f>
        <v>4.008568160214641</v>
      </c>
      <c r="AE253" s="189">
        <f t="shared" si="788"/>
        <v>0</v>
      </c>
      <c r="AF253" s="190">
        <f>IF('III Tool Overview'!$H$7="Western Isles Health Board",0,IF('III Tool Overview'!$H$7="Eilean Siar Local Authority",0,hosp_count(5,B253,C253,D253,$C$1,G253,1,F253,E253*F253)))</f>
        <v>16.518414970630356</v>
      </c>
      <c r="AG253" s="190">
        <f>IF('III Tool Overview'!$H$7="Western Isles Health Board",0,IF('III Tool Overview'!$H$7="Eilean Siar Local Authority",0,hosp_count(5,B253,C253,D253,$C$1,G253+H253,1,F253,E253*F253)))</f>
        <v>16.518414970630356</v>
      </c>
      <c r="AH253" s="189">
        <f t="shared" si="789"/>
        <v>0</v>
      </c>
      <c r="AI253" s="190">
        <f>IF('III Tool Overview'!$H$7="Western Isles Health Board",0,IF('III Tool Overview'!$H$7="Eilean Siar Local Authority",0,hosp_count(10,B253,C253,D253,$C$1,G253,1,F253,E253*F253)))</f>
        <v>38.78294630394803</v>
      </c>
      <c r="AJ253" s="190">
        <f>IF('III Tool Overview'!$H$7="Western Isles Health Board",0,IF('III Tool Overview'!$H$7="Eilean Siar Local Authority",0,hosp_count(10,B253,C253,D253,$C$1,G253+H253,1,F253,E253*F253)))</f>
        <v>38.78294630394803</v>
      </c>
      <c r="AK253" s="189">
        <f t="shared" si="790"/>
        <v>0</v>
      </c>
      <c r="AL253" s="190">
        <f>IF('III Tool Overview'!$H$7="Western Isles Health Board",0,IF('III Tool Overview'!$H$7="Eilean Siar Local Authority",0,hosp_count(20,B253,C253,D253,$C$1,G253,1,F253,E253*F253)))</f>
        <v>85.93268915116829</v>
      </c>
      <c r="AM253" s="190">
        <f>IF('III Tool Overview'!$H$7="Western Isles Health Board",0,IF('III Tool Overview'!$H$7="Eilean Siar Local Authority",0,hosp_count(20,B253,C253,D253,$C$1,G253+H253,1,F253,E253*F253)))</f>
        <v>85.93268915116829</v>
      </c>
      <c r="AN253" s="189">
        <f t="shared" si="791"/>
        <v>0</v>
      </c>
      <c r="AP253">
        <v>0.5</v>
      </c>
      <c r="AQ253">
        <v>5</v>
      </c>
    </row>
    <row r="254" spans="1:43" x14ac:dyDescent="0.2">
      <c r="A254" s="185" t="s">
        <v>37</v>
      </c>
      <c r="B254" s="163">
        <v>77.5</v>
      </c>
      <c r="C254" s="163" t="s">
        <v>166</v>
      </c>
      <c r="D254" s="166">
        <v>5</v>
      </c>
      <c r="E254" s="188">
        <f>HLOOKUP('III Tool Overview'!$H$7,Prevalence!$B$2:$AV$268,Prevalence!AW242,FALSE)</f>
        <v>0.19417857060145502</v>
      </c>
      <c r="F254" s="187">
        <f>HLOOKUP('III Tool Overview'!$H$7,LookUpData_Pop!$B$1:$AV$269,LookUpData_Pop!BB247,FALSE)/5</f>
        <v>10</v>
      </c>
      <c r="G254" s="176">
        <f>'III Tool Overview'!$H$10/110</f>
        <v>0</v>
      </c>
      <c r="H254" s="254">
        <f>IF('III Tool Overview'!$H$11="Even distribution",Targeting!C252,IF('III Tool Overview'!$H$11="Targeting to Q1",Targeting!D252,IF('III Tool Overview'!$H$11="Targetting to Q1 &amp; Q2",Targeting!E252,IF('III Tool Overview'!$H$11="Proportionate to need",Targeting!F252))))</f>
        <v>0</v>
      </c>
      <c r="I254" s="182">
        <f>IF('III Tool Overview'!$H$7="Western Isles Health Board",0,IF('III Tool Overview'!$H$7="Eilean Siar Local Authority",0,new_ci(2,B254,C254,D254,$C$1,G254,1,F254,E254*F254)))</f>
        <v>0.24579567190649443</v>
      </c>
      <c r="J254" s="189">
        <f>IF('III Tool Overview'!$H$7="Western Isles Health Board",0,IF('III Tool Overview'!$H$7="Eilean Siar Local Authority",0,new_ci(2,B254,C254,D254,$C$1,G254+H254,1,F254,E254*F254)))</f>
        <v>0.24579567190649443</v>
      </c>
      <c r="K254" s="189">
        <f>IF('III Tool Overview'!$H$7="Western Isles Health Board",0,IF('III Tool Overview'!$H$7="Eilean Siar Local Authority",0,new_ci(5,B254,C254,D254,$C$1,G254,1,F254,E254*F254)))</f>
        <v>1.0313763271784659</v>
      </c>
      <c r="L254" s="189">
        <f>IF('III Tool Overview'!$H$7="Western Isles Health Board",0,IF('III Tool Overview'!$H$7="Eilean Siar Local Authority",0,new_ci(5,B254,C254,D254,$C$1,G254+H254,1,F254,E254*F254)))</f>
        <v>1.0313763271784659</v>
      </c>
      <c r="M254" s="189">
        <f>IF('III Tool Overview'!$H$7="Western Isles Health Board",0,IF('III Tool Overview'!$H$7="Eilean Siar Local Authority",0,new_ci(10,B254,C254,D254,$C$1,G254,1,F254,E254*F254)))</f>
        <v>2.486062379031746</v>
      </c>
      <c r="N254" s="189">
        <f>IF('III Tool Overview'!$H$7="Western Isles Health Board",0,IF('III Tool Overview'!$H$7="Eilean Siar Local Authority",0,new_ci(10,B254,C254,D254,$C$1,G254+H254,1,F254,E254*F254)))</f>
        <v>2.486062379031746</v>
      </c>
      <c r="O254" s="189">
        <f>IF('III Tool Overview'!$H$7="Western Isles Health Board",0,IF('III Tool Overview'!$H$7="Eilean Siar Local Authority",0,new_ci(20,B254,C254,D254,$C$1,G254,1,F254,E254*F254)))</f>
        <v>5.6762826297831079</v>
      </c>
      <c r="P254" s="189">
        <f>IF('III Tool Overview'!$H$7="Western Isles Health Board",0,IF('III Tool Overview'!$H$7="Eilean Siar Local Authority",0,new_ci(20,B254,C254,D254,$C$1,G254+H254,1,F254,E254*F254)))</f>
        <v>5.6762826297831079</v>
      </c>
      <c r="Q254" s="190">
        <f>IF('III Tool Overview'!$H$7="Western Isles Health Board",0,IF('III Tool Overview'!$H$7="Eilean Siar Local Authority",0,new_yll(2,B254,C254,D254,$C$1,G254,1,F254,E254*F254)))</f>
        <v>5.1617091100363828</v>
      </c>
      <c r="R254" s="190">
        <f>IF('III Tool Overview'!$H$7="Western Isles Health Board",0,IF('III Tool Overview'!$H$7="Eilean Siar Local Authority",0,new_yll(2,B254,C254,D254,$C$1,G254+H254,1,F254,E254*F254)))</f>
        <v>5.1617091100363828</v>
      </c>
      <c r="S254" s="190">
        <f t="shared" si="784"/>
        <v>0</v>
      </c>
      <c r="T254" s="190">
        <f>IF('III Tool Overview'!$H$7="Western Isles Health Board",0,IF('III Tool Overview'!$H$7="Eilean Siar Local Authority",0,new_yll(5,B254,C254,D254,$C$1,G254,1,F254,E254*F254)))</f>
        <v>20.071941044233675</v>
      </c>
      <c r="U254" s="190">
        <f>IF('III Tool Overview'!$H$7="Western Isles Health Board",0,IF('III Tool Overview'!$H$7="Eilean Siar Local Authority",0,new_yll(5,B254,C254,D254,$C$1,G254+H254,1,F254,E254*F254)))</f>
        <v>20.071941044233675</v>
      </c>
      <c r="V254" s="190">
        <f t="shared" si="785"/>
        <v>0</v>
      </c>
      <c r="W254" s="190">
        <f>IF('III Tool Overview'!$H$7="Western Isles Health Board",0,IF('III Tool Overview'!$H$7="Eilean Siar Local Authority",0,new_yll(10,B254,C254,D254,$C$1,G254,1,F254,E254*F254)))</f>
        <v>41.826149422542692</v>
      </c>
      <c r="X254" s="190">
        <f>IF('III Tool Overview'!$H$7="Western Isles Health Board",0,IF('III Tool Overview'!$H$7="Eilean Siar Local Authority",0,new_yll(10,B254,C254,D254,$C$1,G254+H254,1,F254,E254*F254)))</f>
        <v>41.826149422542692</v>
      </c>
      <c r="Y254" s="190">
        <f t="shared" si="786"/>
        <v>0</v>
      </c>
      <c r="Z254" s="190">
        <f>IF('III Tool Overview'!$H$7="Western Isles Health Board",0,IF('III Tool Overview'!$H$7="Eilean Siar Local Authority",0,new_yll(20,B254,C254,D254,$C$1,G254,1,F254,E254*F254)))</f>
        <v>65.674858232149163</v>
      </c>
      <c r="AA254" s="190">
        <f>IF('III Tool Overview'!$H$7="Western Isles Health Board",0,IF('III Tool Overview'!$H$7="Eilean Siar Local Authority",0,new_yll(20,B254,C254,D254,$C$1,G254+H254,1,F254,E254*F254)))</f>
        <v>65.674858232149163</v>
      </c>
      <c r="AB254" s="190">
        <f t="shared" si="787"/>
        <v>0</v>
      </c>
      <c r="AC254" s="190">
        <f>IF('III Tool Overview'!$H$7="Western Isles Health Board",0,IF('III Tool Overview'!$H$7="Eilean Siar Local Authority",0,hosp_count(2,B254,C254,D254,$C$1,G254,1,F254,E254*F254)))</f>
        <v>4.4125726147048097</v>
      </c>
      <c r="AD254" s="190">
        <f>IF('III Tool Overview'!$H$7="Western Isles Health Board",0,IF('III Tool Overview'!$H$7="Eilean Siar Local Authority",0,hosp_count(2,B254,C254,D254,$C$1,G254+H254,1,F254,E254*F254)))</f>
        <v>4.4125726147048097</v>
      </c>
      <c r="AE254" s="189">
        <f t="shared" si="788"/>
        <v>0</v>
      </c>
      <c r="AF254" s="190">
        <f>IF('III Tool Overview'!$H$7="Western Isles Health Board",0,IF('III Tool Overview'!$H$7="Eilean Siar Local Authority",0,hosp_count(5,B254,C254,D254,$C$1,G254,1,F254,E254*F254)))</f>
        <v>17.932716855825035</v>
      </c>
      <c r="AG254" s="190">
        <f>IF('III Tool Overview'!$H$7="Western Isles Health Board",0,IF('III Tool Overview'!$H$7="Eilean Siar Local Authority",0,hosp_count(5,B254,C254,D254,$C$1,G254+H254,1,F254,E254*F254)))</f>
        <v>17.932716855825035</v>
      </c>
      <c r="AH254" s="189">
        <f t="shared" si="789"/>
        <v>0</v>
      </c>
      <c r="AI254" s="190">
        <f>IF('III Tool Overview'!$H$7="Western Isles Health Board",0,IF('III Tool Overview'!$H$7="Eilean Siar Local Authority",0,hosp_count(10,B254,C254,D254,$C$1,G254,1,F254,E254*F254)))</f>
        <v>40.965416074740673</v>
      </c>
      <c r="AJ254" s="190">
        <f>IF('III Tool Overview'!$H$7="Western Isles Health Board",0,IF('III Tool Overview'!$H$7="Eilean Siar Local Authority",0,hosp_count(10,B254,C254,D254,$C$1,G254+H254,1,F254,E254*F254)))</f>
        <v>40.965416074740673</v>
      </c>
      <c r="AK254" s="189">
        <f t="shared" si="790"/>
        <v>0</v>
      </c>
      <c r="AL254" s="190">
        <f>IF('III Tool Overview'!$H$7="Western Isles Health Board",0,IF('III Tool Overview'!$H$7="Eilean Siar Local Authority",0,hosp_count(20,B254,C254,D254,$C$1,G254,1,F254,E254*F254)))</f>
        <v>84.406564219495536</v>
      </c>
      <c r="AM254" s="190">
        <f>IF('III Tool Overview'!$H$7="Western Isles Health Board",0,IF('III Tool Overview'!$H$7="Eilean Siar Local Authority",0,hosp_count(20,B254,C254,D254,$C$1,G254+H254,1,F254,E254*F254)))</f>
        <v>84.406564219495536</v>
      </c>
      <c r="AN254" s="189">
        <f t="shared" si="791"/>
        <v>0</v>
      </c>
      <c r="AP254">
        <v>0.5</v>
      </c>
      <c r="AQ254">
        <v>5</v>
      </c>
    </row>
    <row r="255" spans="1:43" x14ac:dyDescent="0.2">
      <c r="A255" s="185" t="s">
        <v>38</v>
      </c>
      <c r="B255" s="163">
        <v>82.5</v>
      </c>
      <c r="C255" s="163" t="s">
        <v>166</v>
      </c>
      <c r="D255" s="166">
        <v>5</v>
      </c>
      <c r="E255" s="188">
        <f>HLOOKUP('III Tool Overview'!$H$7,Prevalence!$B$2:$AV$268,Prevalence!AW243,FALSE)</f>
        <v>0.19417857060145502</v>
      </c>
      <c r="F255" s="187">
        <f>HLOOKUP('III Tool Overview'!$H$7,LookUpData_Pop!$B$1:$AV$269,LookUpData_Pop!BB248,FALSE)/5</f>
        <v>6.6</v>
      </c>
      <c r="G255" s="176">
        <f>'III Tool Overview'!$H$10/110</f>
        <v>0</v>
      </c>
      <c r="H255" s="254">
        <f>IF('III Tool Overview'!$H$11="Even distribution",Targeting!C253,IF('III Tool Overview'!$H$11="Targeting to Q1",Targeting!D253,IF('III Tool Overview'!$H$11="Targetting to Q1 &amp; Q2",Targeting!E253,IF('III Tool Overview'!$H$11="Proportionate to need",Targeting!F253))))</f>
        <v>0</v>
      </c>
      <c r="I255" s="182">
        <f>IF('III Tool Overview'!$H$7="Western Isles Health Board",0,IF('III Tool Overview'!$H$7="Eilean Siar Local Authority",0,new_ci(2,B255,C255,D255,$C$1,G255,1,F255,E255*F255)))</f>
        <v>0.2158140798440048</v>
      </c>
      <c r="J255" s="189">
        <f>IF('III Tool Overview'!$H$7="Western Isles Health Board",0,IF('III Tool Overview'!$H$7="Eilean Siar Local Authority",0,new_ci(2,B255,C255,D255,$C$1,G255+H255,1,F255,E255*F255)))</f>
        <v>0.2158140798440048</v>
      </c>
      <c r="K255" s="189">
        <f>IF('III Tool Overview'!$H$7="Western Isles Health Board",0,IF('III Tool Overview'!$H$7="Eilean Siar Local Authority",0,new_ci(5,B255,C255,D255,$C$1,G255,1,F255,E255*F255)))</f>
        <v>0.89318925516654435</v>
      </c>
      <c r="L255" s="189">
        <f>IF('III Tool Overview'!$H$7="Western Isles Health Board",0,IF('III Tool Overview'!$H$7="Eilean Siar Local Authority",0,new_ci(5,B255,C255,D255,$C$1,G255+H255,1,F255,E255*F255)))</f>
        <v>0.89318925516654435</v>
      </c>
      <c r="M255" s="189">
        <f>IF('III Tool Overview'!$H$7="Western Isles Health Board",0,IF('III Tool Overview'!$H$7="Eilean Siar Local Authority",0,new_ci(10,B255,C255,D255,$C$1,G255,1,F255,E255*F255)))</f>
        <v>2.0945822933303293</v>
      </c>
      <c r="N255" s="189">
        <f>IF('III Tool Overview'!$H$7="Western Isles Health Board",0,IF('III Tool Overview'!$H$7="Eilean Siar Local Authority",0,new_ci(10,B255,C255,D255,$C$1,G255+H255,1,F255,E255*F255)))</f>
        <v>2.0945822933303293</v>
      </c>
      <c r="O255" s="189">
        <f>IF('III Tool Overview'!$H$7="Western Isles Health Board",0,IF('III Tool Overview'!$H$7="Eilean Siar Local Authority",0,new_ci(20,B255,C255,D255,$C$1,G255,1,F255,E255*F255)))</f>
        <v>4.4461305416895742</v>
      </c>
      <c r="P255" s="189">
        <f>IF('III Tool Overview'!$H$7="Western Isles Health Board",0,IF('III Tool Overview'!$H$7="Eilean Siar Local Authority",0,new_ci(20,B255,C255,D255,$C$1,G255+H255,1,F255,E255*F255)))</f>
        <v>4.4461305416895742</v>
      </c>
      <c r="Q255" s="190">
        <f>IF('III Tool Overview'!$H$7="Western Isles Health Board",0,IF('III Tool Overview'!$H$7="Eilean Siar Local Authority",0,new_yll(2,B255,C255,D255,$C$1,G255,1,F255,E255*F255)))</f>
        <v>3.6688393573480815</v>
      </c>
      <c r="R255" s="190">
        <f>IF('III Tool Overview'!$H$7="Western Isles Health Board",0,IF('III Tool Overview'!$H$7="Eilean Siar Local Authority",0,new_yll(2,B255,C255,D255,$C$1,G255+H255,1,F255,E255*F255)))</f>
        <v>3.6688393573480815</v>
      </c>
      <c r="S255" s="190">
        <f t="shared" si="784"/>
        <v>0</v>
      </c>
      <c r="T255" s="190">
        <f>IF('III Tool Overview'!$H$7="Western Isles Health Board",0,IF('III Tool Overview'!$H$7="Eilean Siar Local Authority",0,new_yll(5,B255,C255,D255,$C$1,G255,1,F255,E255*F255)))</f>
        <v>13.820093638187448</v>
      </c>
      <c r="U255" s="190">
        <f>IF('III Tool Overview'!$H$7="Western Isles Health Board",0,IF('III Tool Overview'!$H$7="Eilean Siar Local Authority",0,new_yll(5,B255,C255,D255,$C$1,G255+H255,1,F255,E255*F255)))</f>
        <v>13.820093638187448</v>
      </c>
      <c r="V255" s="190">
        <f t="shared" si="785"/>
        <v>0</v>
      </c>
      <c r="W255" s="190">
        <f>IF('III Tool Overview'!$H$7="Western Isles Health Board",0,IF('III Tool Overview'!$H$7="Eilean Siar Local Authority",0,new_yll(10,B255,C255,D255,$C$1,G255,1,F255,E255*F255)))</f>
        <v>27.009366188177609</v>
      </c>
      <c r="X255" s="190">
        <f>IF('III Tool Overview'!$H$7="Western Isles Health Board",0,IF('III Tool Overview'!$H$7="Eilean Siar Local Authority",0,new_yll(10,B255,C255,D255,$C$1,G255+H255,1,F255,E255*F255)))</f>
        <v>27.009366188177609</v>
      </c>
      <c r="Y255" s="190">
        <f t="shared" si="786"/>
        <v>0</v>
      </c>
      <c r="Z255" s="190">
        <f>IF('III Tool Overview'!$H$7="Western Isles Health Board",0,IF('III Tool Overview'!$H$7="Eilean Siar Local Authority",0,new_yll(20,B255,C255,D255,$C$1,G255,1,F255,E255*F255)))</f>
        <v>35.535477727249628</v>
      </c>
      <c r="AA255" s="190">
        <f>IF('III Tool Overview'!$H$7="Western Isles Health Board",0,IF('III Tool Overview'!$H$7="Eilean Siar Local Authority",0,new_yll(20,B255,C255,D255,$C$1,G255+H255,1,F255,E255*F255)))</f>
        <v>35.535477727249628</v>
      </c>
      <c r="AB255" s="190">
        <f t="shared" si="787"/>
        <v>0</v>
      </c>
      <c r="AC255" s="190">
        <f>IF('III Tool Overview'!$H$7="Western Isles Health Board",0,IF('III Tool Overview'!$H$7="Eilean Siar Local Authority",0,hosp_count(2,B255,C255,D255,$C$1,G255,1,F255,E255*F255)))</f>
        <v>3.3484941497776948</v>
      </c>
      <c r="AD255" s="190">
        <f>IF('III Tool Overview'!$H$7="Western Isles Health Board",0,IF('III Tool Overview'!$H$7="Eilean Siar Local Authority",0,hosp_count(2,B255,C255,D255,$C$1,G255+H255,1,F255,E255*F255)))</f>
        <v>3.3484941497776948</v>
      </c>
      <c r="AE255" s="189">
        <f t="shared" si="788"/>
        <v>0</v>
      </c>
      <c r="AF255" s="190">
        <f>IF('III Tool Overview'!$H$7="Western Isles Health Board",0,IF('III Tool Overview'!$H$7="Eilean Siar Local Authority",0,hosp_count(5,B255,C255,D255,$C$1,G255,1,F255,E255*F255)))</f>
        <v>13.430916398871732</v>
      </c>
      <c r="AG255" s="190">
        <f>IF('III Tool Overview'!$H$7="Western Isles Health Board",0,IF('III Tool Overview'!$H$7="Eilean Siar Local Authority",0,hosp_count(5,B255,C255,D255,$C$1,G255+H255,1,F255,E255*F255)))</f>
        <v>13.430916398871732</v>
      </c>
      <c r="AH255" s="189">
        <f t="shared" si="789"/>
        <v>0</v>
      </c>
      <c r="AI255" s="190">
        <f>IF('III Tool Overview'!$H$7="Western Isles Health Board",0,IF('III Tool Overview'!$H$7="Eilean Siar Local Authority",0,hosp_count(10,B255,C255,D255,$C$1,G255,1,F255,E255*F255)))</f>
        <v>29.909423978949413</v>
      </c>
      <c r="AJ255" s="190">
        <f>IF('III Tool Overview'!$H$7="Western Isles Health Board",0,IF('III Tool Overview'!$H$7="Eilean Siar Local Authority",0,hosp_count(10,B255,C255,D255,$C$1,G255+H255,1,F255,E255*F255)))</f>
        <v>29.909423978949413</v>
      </c>
      <c r="AK255" s="189">
        <f t="shared" si="790"/>
        <v>0</v>
      </c>
      <c r="AL255" s="190">
        <f>IF('III Tool Overview'!$H$7="Western Isles Health Board",0,IF('III Tool Overview'!$H$7="Eilean Siar Local Authority",0,hosp_count(20,B255,C255,D255,$C$1,G255,1,F255,E255*F255)))</f>
        <v>57.808283835567764</v>
      </c>
      <c r="AM255" s="190">
        <f>IF('III Tool Overview'!$H$7="Western Isles Health Board",0,IF('III Tool Overview'!$H$7="Eilean Siar Local Authority",0,hosp_count(20,B255,C255,D255,$C$1,G255+H255,1,F255,E255*F255)))</f>
        <v>57.808283835567764</v>
      </c>
      <c r="AN255" s="189">
        <f t="shared" si="791"/>
        <v>0</v>
      </c>
      <c r="AP255">
        <v>0.5</v>
      </c>
      <c r="AQ255">
        <v>5</v>
      </c>
    </row>
    <row r="256" spans="1:43" s="44" customFormat="1" x14ac:dyDescent="0.2">
      <c r="A256" s="185" t="s">
        <v>218</v>
      </c>
      <c r="B256" s="163">
        <v>87.5</v>
      </c>
      <c r="C256" s="163" t="s">
        <v>166</v>
      </c>
      <c r="D256" s="166">
        <v>5</v>
      </c>
      <c r="E256" s="188">
        <f>HLOOKUP('III Tool Overview'!$H$7,Prevalence!$B$2:$AV$268,Prevalence!AW244,FALSE)</f>
        <v>0.19417857060145502</v>
      </c>
      <c r="F256" s="187">
        <f>HLOOKUP('III Tool Overview'!$H$7,LookUpData_Pop!$B$1:$AV$269,LookUpData_Pop!BB249,FALSE)/5</f>
        <v>5.4</v>
      </c>
      <c r="G256" s="176">
        <f>'III Tool Overview'!$H$10/110</f>
        <v>0</v>
      </c>
      <c r="H256" s="254">
        <f>IF('III Tool Overview'!$H$11="Even distribution",Targeting!C254,IF('III Tool Overview'!$H$11="Targeting to Q1",Targeting!D254,IF('III Tool Overview'!$H$11="Targetting to Q1 &amp; Q2",Targeting!E254,IF('III Tool Overview'!$H$11="Proportionate to need",Targeting!F254))))</f>
        <v>0</v>
      </c>
      <c r="I256" s="182">
        <f>IF('III Tool Overview'!$H$7="Western Isles Health Board",0,IF('III Tool Overview'!$H$7="Eilean Siar Local Authority",0,new_ci(2,B256,C256,D256,$C$1,G256,1,F256,E256*F256)))</f>
        <v>0.27017668103446602</v>
      </c>
      <c r="J256" s="189">
        <f>IF('III Tool Overview'!$H$7="Western Isles Health Board",0,IF('III Tool Overview'!$H$7="Eilean Siar Local Authority",0,new_ci(2,B256,C256,D256,$C$1,G256+H256,1,F256,E256*F256)))</f>
        <v>0.27017668103446602</v>
      </c>
      <c r="K256" s="189">
        <f>IF('III Tool Overview'!$H$7="Western Isles Health Board",0,IF('III Tool Overview'!$H$7="Eilean Siar Local Authority",0,new_ci(5,B256,C256,D256,$C$1,G256,1,F256,E256*F256)))</f>
        <v>1.0855283436944121</v>
      </c>
      <c r="L256" s="189">
        <f>IF('III Tool Overview'!$H$7="Western Isles Health Board",0,IF('III Tool Overview'!$H$7="Eilean Siar Local Authority",0,new_ci(5,B256,C256,D256,$C$1,G256+H256,1,F256,E256*F256)))</f>
        <v>1.0855283436944121</v>
      </c>
      <c r="M256" s="189">
        <f>IF('III Tool Overview'!$H$7="Western Isles Health Board",0,IF('III Tool Overview'!$H$7="Eilean Siar Local Authority",0,new_ci(10,B256,C256,D256,$C$1,G256,1,F256,E256*F256)))</f>
        <v>2.4032342456714164</v>
      </c>
      <c r="N256" s="189">
        <f>IF('III Tool Overview'!$H$7="Western Isles Health Board",0,IF('III Tool Overview'!$H$7="Eilean Siar Local Authority",0,new_ci(10,B256,C256,D256,$C$1,G256+H256,1,F256,E256*F256)))</f>
        <v>2.4032342456714164</v>
      </c>
      <c r="O256" s="189">
        <f>IF('III Tool Overview'!$H$7="Western Isles Health Board",0,IF('III Tool Overview'!$H$7="Eilean Siar Local Authority",0,new_ci(20,B256,C256,D256,$C$1,G256,1,F256,E256*F256)))</f>
        <v>4.4368851709632526</v>
      </c>
      <c r="P256" s="189">
        <f>IF('III Tool Overview'!$H$7="Western Isles Health Board",0,IF('III Tool Overview'!$H$7="Eilean Siar Local Authority",0,new_ci(20,B256,C256,D256,$C$1,G256+H256,1,F256,E256*F256)))</f>
        <v>4.4368851709632526</v>
      </c>
      <c r="Q256" s="190">
        <f>IF('III Tool Overview'!$H$7="Western Isles Health Board",0,IF('III Tool Overview'!$H$7="Eilean Siar Local Authority",0,new_yll(2,B256,C256,D256,$C$1,G256,1,F256,E256*F256)))</f>
        <v>2.9719434913791263</v>
      </c>
      <c r="R256" s="190">
        <f>IF('III Tool Overview'!$H$7="Western Isles Health Board",0,IF('III Tool Overview'!$H$7="Eilean Siar Local Authority",0,new_yll(2,B256,C256,D256,$C$1,G256+H256,1,F256,E256*F256)))</f>
        <v>2.9719434913791263</v>
      </c>
      <c r="S256" s="190">
        <f t="shared" si="784"/>
        <v>0</v>
      </c>
      <c r="T256" s="190">
        <f>IF('III Tool Overview'!$H$7="Western Isles Health Board",0,IF('III Tool Overview'!$H$7="Eilean Siar Local Authority",0,new_yll(5,B256,C256,D256,$C$1,G256,1,F256,E256*F256)))</f>
        <v>10.309968957314336</v>
      </c>
      <c r="U256" s="190">
        <f>IF('III Tool Overview'!$H$7="Western Isles Health Board",0,IF('III Tool Overview'!$H$7="Eilean Siar Local Authority",0,new_yll(5,B256,C256,D256,$C$1,G256+H256,1,F256,E256*F256)))</f>
        <v>10.309968957314336</v>
      </c>
      <c r="V256" s="190">
        <f t="shared" si="785"/>
        <v>0</v>
      </c>
      <c r="W256" s="190">
        <f>IF('III Tool Overview'!$H$7="Western Isles Health Board",0,IF('III Tool Overview'!$H$7="Eilean Siar Local Authority",0,new_yll(10,B256,C256,D256,$C$1,G256,1,F256,E256*F256)))</f>
        <v>16.937804436235584</v>
      </c>
      <c r="X256" s="190">
        <f>IF('III Tool Overview'!$H$7="Western Isles Health Board",0,IF('III Tool Overview'!$H$7="Eilean Siar Local Authority",0,new_yll(10,B256,C256,D256,$C$1,G256+H256,1,F256,E256*F256)))</f>
        <v>16.937804436235584</v>
      </c>
      <c r="Y256" s="190">
        <f t="shared" si="786"/>
        <v>0</v>
      </c>
      <c r="Z256" s="190">
        <f>IF('III Tool Overview'!$H$7="Western Isles Health Board",0,IF('III Tool Overview'!$H$7="Eilean Siar Local Authority",0,new_yll(20,B256,C256,D256,$C$1,G256,1,F256,E256*F256)))</f>
        <v>12.757316883320474</v>
      </c>
      <c r="AA256" s="190">
        <f>IF('III Tool Overview'!$H$7="Western Isles Health Board",0,IF('III Tool Overview'!$H$7="Eilean Siar Local Authority",0,new_yll(20,B256,C256,D256,$C$1,G256+H256,1,F256,E256*F256)))</f>
        <v>12.757316883320474</v>
      </c>
      <c r="AB256" s="190">
        <f t="shared" si="787"/>
        <v>0</v>
      </c>
      <c r="AC256" s="190">
        <f>IF('III Tool Overview'!$H$7="Western Isles Health Board",0,IF('III Tool Overview'!$H$7="Eilean Siar Local Authority",0,hosp_count(2,B256,C256,D256,$C$1,G256,1,F256,E256*F256)))</f>
        <v>3.3776915254850461</v>
      </c>
      <c r="AD256" s="190">
        <f>IF('III Tool Overview'!$H$7="Western Isles Health Board",0,IF('III Tool Overview'!$H$7="Eilean Siar Local Authority",0,hosp_count(2,B256,C256,D256,$C$1,G256+H256,1,F256,E256*F256)))</f>
        <v>3.3776915254850461</v>
      </c>
      <c r="AE256" s="189">
        <f t="shared" si="788"/>
        <v>0</v>
      </c>
      <c r="AF256" s="190">
        <f>IF('III Tool Overview'!$H$7="Western Isles Health Board",0,IF('III Tool Overview'!$H$7="Eilean Siar Local Authority",0,hosp_count(5,B256,C256,D256,$C$1,G256,1,F256,E256*F256)))</f>
        <v>13.17223044156645</v>
      </c>
      <c r="AG256" s="190">
        <f>IF('III Tool Overview'!$H$7="Western Isles Health Board",0,IF('III Tool Overview'!$H$7="Eilean Siar Local Authority",0,hosp_count(5,B256,C256,D256,$C$1,G256+H256,1,F256,E256*F256)))</f>
        <v>13.17223044156645</v>
      </c>
      <c r="AH256" s="189">
        <f t="shared" si="789"/>
        <v>0</v>
      </c>
      <c r="AI256" s="190">
        <f>IF('III Tool Overview'!$H$7="Western Isles Health Board",0,IF('III Tool Overview'!$H$7="Eilean Siar Local Authority",0,hosp_count(10,B256,C256,D256,$C$1,G256,1,F256,E256*F256)))</f>
        <v>27.815514327972963</v>
      </c>
      <c r="AJ256" s="190">
        <f>IF('III Tool Overview'!$H$7="Western Isles Health Board",0,IF('III Tool Overview'!$H$7="Eilean Siar Local Authority",0,hosp_count(10,B256,C256,D256,$C$1,G256+H256,1,F256,E256*F256)))</f>
        <v>27.815514327972963</v>
      </c>
      <c r="AK256" s="189">
        <f t="shared" si="790"/>
        <v>0</v>
      </c>
      <c r="AL256" s="190">
        <f>IF('III Tool Overview'!$H$7="Western Isles Health Board",0,IF('III Tool Overview'!$H$7="Eilean Siar Local Authority",0,hosp_count(20,B256,C256,D256,$C$1,G256,1,F256,E256*F256)))</f>
        <v>47.611810820137343</v>
      </c>
      <c r="AM256" s="190">
        <f>IF('III Tool Overview'!$H$7="Western Isles Health Board",0,IF('III Tool Overview'!$H$7="Eilean Siar Local Authority",0,hosp_count(20,B256,C256,D256,$C$1,G256+H256,1,F256,E256*F256)))</f>
        <v>47.611810820137343</v>
      </c>
      <c r="AN256" s="189">
        <f t="shared" si="791"/>
        <v>0</v>
      </c>
      <c r="AP256" s="44">
        <v>0.5</v>
      </c>
      <c r="AQ256" s="134" t="e">
        <f>2/#REF!</f>
        <v>#REF!</v>
      </c>
    </row>
    <row r="257" spans="1:51" s="160" customFormat="1" x14ac:dyDescent="0.2">
      <c r="A257" s="185" t="s">
        <v>219</v>
      </c>
      <c r="B257" s="166">
        <v>95</v>
      </c>
      <c r="C257" s="166" t="s">
        <v>166</v>
      </c>
      <c r="D257" s="166">
        <v>5</v>
      </c>
      <c r="E257" s="188">
        <f>HLOOKUP('III Tool Overview'!$H$7,Prevalence!$B$2:$AV$268,Prevalence!AW245,FALSE)</f>
        <v>0.19417857060145502</v>
      </c>
      <c r="F257" s="187">
        <f>HLOOKUP('III Tool Overview'!$H$7,LookUpData_Pop!$B$1:$AV$269,LookUpData_Pop!BB250,FALSE)/5</f>
        <v>0.6</v>
      </c>
      <c r="G257" s="176">
        <f>'III Tool Overview'!$H$10/110</f>
        <v>0</v>
      </c>
      <c r="H257" s="254">
        <f>IF('III Tool Overview'!$H$11="Even distribution",Targeting!C255,IF('III Tool Overview'!$H$11="Targeting to Q1",Targeting!D255,IF('III Tool Overview'!$H$11="Targetting to Q1 &amp; Q2",Targeting!E255,IF('III Tool Overview'!$H$11="Proportionate to need",Targeting!F255))))</f>
        <v>0</v>
      </c>
      <c r="I257" s="182">
        <f>IF('III Tool Overview'!$H$7="Western Isles Health Board",0,IF('III Tool Overview'!$H$7="Eilean Siar Local Authority",0,new_ci(2,B257,C257,D257,$C$1,G257,1,F257,E257*F257)))</f>
        <v>4.9014796476953212E-2</v>
      </c>
      <c r="J257" s="189">
        <f>IF('III Tool Overview'!$H$7="Western Isles Health Board",0,IF('III Tool Overview'!$H$7="Eilean Siar Local Authority",0,new_ci(2,B257,C257,D257,$C$1,G257+H257,1,F257,E257*F257)))</f>
        <v>4.9014796476953212E-2</v>
      </c>
      <c r="K257" s="189">
        <f>IF('III Tool Overview'!$H$7="Western Isles Health Board",0,IF('III Tool Overview'!$H$7="Eilean Siar Local Authority",0,new_ci(5,B257,C257,D257,$C$1,G257,1,F257,E257*F257)))</f>
        <v>0.18675778271403531</v>
      </c>
      <c r="L257" s="189">
        <f>IF('III Tool Overview'!$H$7="Western Isles Health Board",0,IF('III Tool Overview'!$H$7="Eilean Siar Local Authority",0,new_ci(5,B257,C257,D257,$C$1,G257+H257,1,F257,E257*F257)))</f>
        <v>0.18675778271403531</v>
      </c>
      <c r="M257" s="189">
        <f>IF('III Tool Overview'!$H$7="Western Isles Health Board",0,IF('III Tool Overview'!$H$7="Eilean Siar Local Authority",0,new_ci(10,B257,C257,D257,$C$1,G257,1,F257,E257*F257)))</f>
        <v>0.37479571330275696</v>
      </c>
      <c r="N257" s="189">
        <f>IF('III Tool Overview'!$H$7="Western Isles Health Board",0,IF('III Tool Overview'!$H$7="Eilean Siar Local Authority",0,new_ci(10,B257,C257,D257,$C$1,G257+H257,1,F257,E257*F257)))</f>
        <v>0.37479571330275696</v>
      </c>
      <c r="O257" s="189">
        <f>IF('III Tool Overview'!$H$7="Western Isles Health Board",0,IF('III Tool Overview'!$H$7="Eilean Siar Local Authority",0,new_ci(20,B257,C257,D257,$C$1,G257,1,F257,E257*F257)))</f>
        <v>0.56636899147190711</v>
      </c>
      <c r="P257" s="189">
        <f>IF('III Tool Overview'!$H$7="Western Isles Health Board",0,IF('III Tool Overview'!$H$7="Eilean Siar Local Authority",0,new_ci(20,B257,C257,D257,$C$1,G257+H257,1,F257,E257*F257)))</f>
        <v>0.56636899147190711</v>
      </c>
      <c r="Q257" s="190">
        <f>IF('III Tool Overview'!$H$7="Western Isles Health Board",0,IF('III Tool Overview'!$H$7="Eilean Siar Local Authority",0,new_yll(2,B257,C257,D257,$C$1,G257,1,F257,E257*F257)))</f>
        <v>0.19605918590781285</v>
      </c>
      <c r="R257" s="190">
        <f>IF('III Tool Overview'!$H$7="Western Isles Health Board",0,IF('III Tool Overview'!$H$7="Eilean Siar Local Authority",0,new_yll(2,B257,C257,D257,$C$1,G257+H257,1,F257,E257*F257)))</f>
        <v>0.19605918590781285</v>
      </c>
      <c r="S257" s="190">
        <f t="shared" si="784"/>
        <v>0</v>
      </c>
      <c r="T257" s="190">
        <f>IF('III Tool Overview'!$H$7="Western Isles Health Board",0,IF('III Tool Overview'!$H$7="Eilean Siar Local Authority",0,new_yll(5,B257,C257,D257,$C$1,G257,1,F257,E257*F257)))</f>
        <v>0.47497628271439596</v>
      </c>
      <c r="U257" s="190">
        <f>IF('III Tool Overview'!$H$7="Western Isles Health Board",0,IF('III Tool Overview'!$H$7="Eilean Siar Local Authority",0,new_yll(5,B257,C257,D257,$C$1,G257+H257,1,F257,E257*F257)))</f>
        <v>0.47497628271439596</v>
      </c>
      <c r="V257" s="190">
        <f t="shared" si="785"/>
        <v>0</v>
      </c>
      <c r="W257" s="190">
        <f>IF('III Tool Overview'!$H$7="Western Isles Health Board",0,IF('III Tool Overview'!$H$7="Eilean Siar Local Authority",0,new_yll(10,B257,C257,D257,$C$1,G257,1,F257,E257*F257)))</f>
        <v>0.12235301260021303</v>
      </c>
      <c r="X257" s="190">
        <f>IF('III Tool Overview'!$H$7="Western Isles Health Board",0,IF('III Tool Overview'!$H$7="Eilean Siar Local Authority",0,new_yll(10,B257,C257,D257,$C$1,G257+H257,1,F257,E257*F257)))</f>
        <v>0.12235301260021303</v>
      </c>
      <c r="Y257" s="190">
        <f t="shared" si="786"/>
        <v>0</v>
      </c>
      <c r="Z257" s="190">
        <f>IF('III Tool Overview'!$H$7="Western Isles Health Board",0,IF('III Tool Overview'!$H$7="Eilean Siar Local Authority",0,new_yll(20,B257,C257,D257,$C$1,G257,1,F257,E257*F257)))</f>
        <v>-1.5035883362667335</v>
      </c>
      <c r="AA257" s="190">
        <f>IF('III Tool Overview'!$H$7="Western Isles Health Board",0,IF('III Tool Overview'!$H$7="Eilean Siar Local Authority",0,new_yll(20,B257,C257,D257,$C$1,G257+H257,1,F257,E257*F257)))</f>
        <v>-1.5035883362667335</v>
      </c>
      <c r="AB257" s="190">
        <f t="shared" si="787"/>
        <v>0</v>
      </c>
      <c r="AC257" s="190">
        <f>IF('III Tool Overview'!$H$7="Western Isles Health Board",0,IF('III Tool Overview'!$H$7="Eilean Siar Local Authority",0,hosp_count(2,B257,C257,D257,$C$1,G257,1,F257,E257*F257)))</f>
        <v>0.47912797194766377</v>
      </c>
      <c r="AD257" s="190">
        <f>IF('III Tool Overview'!$H$7="Western Isles Health Board",0,IF('III Tool Overview'!$H$7="Eilean Siar Local Authority",0,hosp_count(2,B257,C257,D257,$C$1,G257+H257,1,F257,E257*F257)))</f>
        <v>0.47912797194766377</v>
      </c>
      <c r="AE257" s="189">
        <f t="shared" si="788"/>
        <v>0</v>
      </c>
      <c r="AF257" s="190">
        <f>IF('III Tool Overview'!$H$7="Western Isles Health Board",0,IF('III Tool Overview'!$H$7="Eilean Siar Local Authority",0,hosp_count(5,B257,C257,D257,$C$1,G257,1,F257,E257*F257)))</f>
        <v>1.775505571636522</v>
      </c>
      <c r="AG257" s="190">
        <f>IF('III Tool Overview'!$H$7="Western Isles Health Board",0,IF('III Tool Overview'!$H$7="Eilean Siar Local Authority",0,hosp_count(5,B257,C257,D257,$C$1,G257+H257,1,F257,E257*F257)))</f>
        <v>1.775505571636522</v>
      </c>
      <c r="AH257" s="189">
        <f t="shared" si="789"/>
        <v>0</v>
      </c>
      <c r="AI257" s="190">
        <f>IF('III Tool Overview'!$H$7="Western Isles Health Board",0,IF('III Tool Overview'!$H$7="Eilean Siar Local Authority",0,hosp_count(10,B257,C257,D257,$C$1,G257,1,F257,E257*F257)))</f>
        <v>3.4207175619448003</v>
      </c>
      <c r="AJ257" s="190">
        <f>IF('III Tool Overview'!$H$7="Western Isles Health Board",0,IF('III Tool Overview'!$H$7="Eilean Siar Local Authority",0,hosp_count(10,B257,C257,D257,$C$1,G257+H257,1,F257,E257*F257)))</f>
        <v>3.4207175619448003</v>
      </c>
      <c r="AK257" s="189">
        <f t="shared" si="790"/>
        <v>0</v>
      </c>
      <c r="AL257" s="190">
        <f>IF('III Tool Overview'!$H$7="Western Isles Health Board",0,IF('III Tool Overview'!$H$7="Eilean Siar Local Authority",0,hosp_count(20,B257,C257,D257,$C$1,G257,1,F257,E257*F257)))</f>
        <v>4.9140358309073457</v>
      </c>
      <c r="AM257" s="190">
        <f>IF('III Tool Overview'!$H$7="Western Isles Health Board",0,IF('III Tool Overview'!$H$7="Eilean Siar Local Authority",0,hosp_count(20,B257,C257,D257,$C$1,G257+H257,1,F257,E257*F257)))</f>
        <v>4.9140358309073457</v>
      </c>
      <c r="AN257" s="189">
        <f t="shared" si="791"/>
        <v>0</v>
      </c>
      <c r="AO257" s="44"/>
      <c r="AP257" s="44"/>
      <c r="AQ257" s="134"/>
      <c r="AR257" s="44"/>
      <c r="AS257" s="44"/>
      <c r="AT257" s="44"/>
      <c r="AU257" s="44"/>
      <c r="AV257" s="44"/>
      <c r="AW257" s="44"/>
      <c r="AX257" s="44"/>
      <c r="AY257" s="44"/>
    </row>
    <row r="258" spans="1:51" s="160" customFormat="1" x14ac:dyDescent="0.2">
      <c r="A258" s="169" t="s">
        <v>182</v>
      </c>
      <c r="B258" s="171"/>
      <c r="C258" s="171"/>
      <c r="D258" s="171"/>
      <c r="E258" s="191"/>
      <c r="F258" s="192">
        <f>SUM(F242:F257)</f>
        <v>254.59999999999997</v>
      </c>
      <c r="G258" s="192">
        <f t="shared" ref="G258" si="792">SUM(G242:G257)</f>
        <v>0</v>
      </c>
      <c r="H258" s="192">
        <f t="shared" ref="H258" si="793">SUM(H242:H257)</f>
        <v>0</v>
      </c>
      <c r="I258" s="192">
        <f t="shared" ref="I258" si="794">SUM(I242:I257)</f>
        <v>1.7694056884053999</v>
      </c>
      <c r="J258" s="192">
        <f t="shared" ref="J258" si="795">SUM(J242:J257)</f>
        <v>1.7694056884053999</v>
      </c>
      <c r="K258" s="192">
        <f t="shared" ref="K258" si="796">SUM(K242:K257)</f>
        <v>7.4623788039746275</v>
      </c>
      <c r="L258" s="192">
        <f t="shared" ref="L258" si="797">SUM(L242:L257)</f>
        <v>7.4623788039746275</v>
      </c>
      <c r="M258" s="192">
        <f t="shared" ref="M258" si="798">SUM(M242:M257)</f>
        <v>18.246969524833201</v>
      </c>
      <c r="N258" s="192">
        <f t="shared" ref="N258" si="799">SUM(N242:N257)</f>
        <v>18.246969524833201</v>
      </c>
      <c r="O258" s="192">
        <f t="shared" ref="O258" si="800">SUM(O242:O257)</f>
        <v>44.485853353086426</v>
      </c>
      <c r="P258" s="192">
        <f t="shared" ref="P258" si="801">SUM(P242:P257)</f>
        <v>44.485853353086426</v>
      </c>
      <c r="Q258" s="192">
        <f t="shared" ref="Q258" si="802">SUM(Q242:Q257)</f>
        <v>51.052487174353352</v>
      </c>
      <c r="R258" s="192">
        <f t="shared" ref="R258" si="803">SUM(R242:R257)</f>
        <v>51.052487174353352</v>
      </c>
      <c r="S258" s="192">
        <f t="shared" ref="S258" si="804">SUM(S242:S257)</f>
        <v>0</v>
      </c>
      <c r="T258" s="192">
        <f t="shared" ref="T258" si="805">SUM(T242:T257)</f>
        <v>206.8703271254912</v>
      </c>
      <c r="U258" s="192">
        <f t="shared" ref="U258" si="806">SUM(U242:U257)</f>
        <v>206.8703271254912</v>
      </c>
      <c r="V258" s="192">
        <f t="shared" ref="V258" si="807">SUM(V242:V257)</f>
        <v>0</v>
      </c>
      <c r="W258" s="192">
        <f t="shared" ref="W258" si="808">SUM(W242:W257)</f>
        <v>471.74872118724653</v>
      </c>
      <c r="X258" s="192">
        <f t="shared" ref="X258" si="809">SUM(X242:X257)</f>
        <v>471.74872118724653</v>
      </c>
      <c r="Y258" s="192">
        <f t="shared" ref="Y258" si="810">SUM(Y242:Y257)</f>
        <v>0</v>
      </c>
      <c r="Z258" s="192">
        <f t="shared" ref="Z258" si="811">SUM(Z242:Z257)</f>
        <v>991.99783982733641</v>
      </c>
      <c r="AA258" s="192">
        <f t="shared" ref="AA258" si="812">SUM(AA242:AA257)</f>
        <v>991.99783982733641</v>
      </c>
      <c r="AB258" s="192">
        <f t="shared" ref="AB258" si="813">SUM(AB242:AB257)</f>
        <v>0</v>
      </c>
      <c r="AC258" s="192">
        <f t="shared" ref="AC258" si="814">SUM(AC242:AC257)</f>
        <v>50.403811644343257</v>
      </c>
      <c r="AD258" s="192">
        <f t="shared" ref="AD258" si="815">SUM(AD242:AD257)</f>
        <v>50.403811644343257</v>
      </c>
      <c r="AE258" s="192">
        <f t="shared" ref="AE258" si="816">SUM(AE242:AE257)</f>
        <v>0</v>
      </c>
      <c r="AF258" s="192">
        <f t="shared" ref="AF258" si="817">SUM(AF242:AF257)</f>
        <v>208.67740082783493</v>
      </c>
      <c r="AG258" s="192">
        <f t="shared" ref="AG258" si="818">SUM(AG242:AG257)</f>
        <v>208.67740082783493</v>
      </c>
      <c r="AH258" s="192">
        <f t="shared" ref="AH258" si="819">SUM(AH242:AH257)</f>
        <v>0</v>
      </c>
      <c r="AI258" s="192">
        <f t="shared" ref="AI258" si="820">SUM(AI242:AI257)</f>
        <v>495.68825289320881</v>
      </c>
      <c r="AJ258" s="192">
        <f t="shared" ref="AJ258" si="821">SUM(AJ242:AJ257)</f>
        <v>495.68825289320881</v>
      </c>
      <c r="AK258" s="192">
        <f t="shared" ref="AK258" si="822">SUM(AK242:AK257)</f>
        <v>0</v>
      </c>
      <c r="AL258" s="192">
        <f t="shared" ref="AL258" si="823">SUM(AL242:AL257)</f>
        <v>1150.313588923442</v>
      </c>
      <c r="AM258" s="192">
        <f t="shared" ref="AM258" si="824">SUM(AM242:AM257)</f>
        <v>1150.313588923442</v>
      </c>
      <c r="AN258" s="192">
        <f t="shared" ref="AN258" si="825">SUM(AN242:AN257)</f>
        <v>0</v>
      </c>
      <c r="AO258" s="170"/>
      <c r="AP258" s="170"/>
      <c r="AQ258" s="172"/>
      <c r="AR258" s="170"/>
      <c r="AS258" s="170"/>
      <c r="AT258" s="170"/>
      <c r="AU258" s="170"/>
      <c r="AV258" s="170"/>
      <c r="AW258" s="170"/>
      <c r="AX258" s="170"/>
      <c r="AY258" s="170"/>
    </row>
    <row r="259" spans="1:51" x14ac:dyDescent="0.2">
      <c r="A259" s="185" t="s">
        <v>40</v>
      </c>
      <c r="B259" s="163">
        <v>0.5</v>
      </c>
      <c r="C259" s="166" t="s">
        <v>170</v>
      </c>
      <c r="D259" s="166">
        <v>5</v>
      </c>
      <c r="E259" s="163"/>
      <c r="F259" s="187">
        <f>HLOOKUP('III Tool Overview'!$H$7,LookUpData_Pop!$B$1:$AV$269,LookUpData_Pop!BB251,FALSE)/5</f>
        <v>2.8</v>
      </c>
      <c r="G259" s="163"/>
      <c r="H259" s="190"/>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P259">
        <v>0.1</v>
      </c>
      <c r="AQ259">
        <v>1</v>
      </c>
    </row>
    <row r="260" spans="1:51" x14ac:dyDescent="0.2">
      <c r="A260" s="185" t="s">
        <v>41</v>
      </c>
      <c r="B260" s="163">
        <v>2.5</v>
      </c>
      <c r="C260" s="166" t="s">
        <v>170</v>
      </c>
      <c r="D260" s="166">
        <v>5</v>
      </c>
      <c r="E260" s="163"/>
      <c r="F260" s="187">
        <f>HLOOKUP('III Tool Overview'!$H$7,LookUpData_Pop!$B$1:$AV$269,LookUpData_Pop!BB252,FALSE)/5</f>
        <v>9.1999999999999993</v>
      </c>
      <c r="G260" s="163"/>
      <c r="H260" s="190"/>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63"/>
      <c r="AN260" s="163"/>
      <c r="AP260">
        <v>0.5</v>
      </c>
      <c r="AQ260">
        <v>4</v>
      </c>
    </row>
    <row r="261" spans="1:51" x14ac:dyDescent="0.2">
      <c r="A261" s="185" t="s">
        <v>42</v>
      </c>
      <c r="B261" s="163">
        <v>7.5</v>
      </c>
      <c r="C261" s="166" t="s">
        <v>170</v>
      </c>
      <c r="D261" s="166">
        <v>5</v>
      </c>
      <c r="E261" s="163"/>
      <c r="F261" s="187">
        <f>HLOOKUP('III Tool Overview'!$H$7,LookUpData_Pop!$B$1:$AV$269,LookUpData_Pop!BB253,FALSE)/5</f>
        <v>14.6</v>
      </c>
      <c r="G261" s="163"/>
      <c r="H261" s="190"/>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63"/>
      <c r="AN261" s="163"/>
      <c r="AP261">
        <v>0.5</v>
      </c>
      <c r="AQ261">
        <v>5</v>
      </c>
    </row>
    <row r="262" spans="1:51" x14ac:dyDescent="0.2">
      <c r="A262" s="185" t="s">
        <v>43</v>
      </c>
      <c r="B262" s="163">
        <v>12.5</v>
      </c>
      <c r="C262" s="166" t="s">
        <v>170</v>
      </c>
      <c r="D262" s="166">
        <v>5</v>
      </c>
      <c r="E262" s="163"/>
      <c r="F262" s="187">
        <f>HLOOKUP('III Tool Overview'!$H$7,LookUpData_Pop!$B$1:$AV$269,LookUpData_Pop!BB254,FALSE)/5</f>
        <v>18.2</v>
      </c>
      <c r="G262" s="163"/>
      <c r="H262" s="190"/>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163"/>
      <c r="AN262" s="163"/>
      <c r="AP262">
        <v>0.5</v>
      </c>
      <c r="AQ262">
        <v>5</v>
      </c>
    </row>
    <row r="263" spans="1:51" x14ac:dyDescent="0.2">
      <c r="A263" s="185" t="s">
        <v>44</v>
      </c>
      <c r="B263" s="163">
        <v>17.5</v>
      </c>
      <c r="C263" s="166" t="s">
        <v>170</v>
      </c>
      <c r="D263" s="166">
        <v>5</v>
      </c>
      <c r="E263" s="188">
        <f>HLOOKUP('III Tool Overview'!$H$7,Prevalence!$B$2:$AV$268,Prevalence!AW250,FALSE)</f>
        <v>0.22277704031297965</v>
      </c>
      <c r="F263" s="187">
        <f>HLOOKUP('III Tool Overview'!$H$7,LookUpData_Pop!$B$1:$AV$269,LookUpData_Pop!BB255,FALSE)/5</f>
        <v>26.6</v>
      </c>
      <c r="G263" s="176">
        <f>'III Tool Overview'!$H$10/110</f>
        <v>0</v>
      </c>
      <c r="H263" s="254">
        <f>IF('III Tool Overview'!$H$11="Even distribution",Targeting!C261,IF('III Tool Overview'!$H$11="Targeting to Q1",Targeting!D261,IF('III Tool Overview'!$H$11="Targetting to Q1 &amp; Q2",Targeting!E261,IF('III Tool Overview'!$H$11="Proportionate to need",Targeting!F261))))</f>
        <v>0</v>
      </c>
      <c r="I263" s="182">
        <f>IF('III Tool Overview'!$H$7="Western Isles Health Board",0,IF('III Tool Overview'!$H$7="Eilean Siar Local Authority",0,new_ci(2,B263,C263,D263,$C$1,G263,1,F263,E263*F263)))</f>
        <v>3.5246395183005323E-3</v>
      </c>
      <c r="J263" s="189">
        <f>IF('III Tool Overview'!$H$7="Western Isles Health Board",0,IF('III Tool Overview'!$H$7="Eilean Siar Local Authority",0,new_ci(2,B263,C263,D263,$C$1,G263+H263,1,F263,E263*F263)))</f>
        <v>3.5246395183005323E-3</v>
      </c>
      <c r="K263" s="189">
        <f>IF('III Tool Overview'!$H$7="Western Isles Health Board",0,IF('III Tool Overview'!$H$7="Eilean Siar Local Authority",0,new_ci(5,B263,C263,D263,$C$1,G263,1,F263,E263*F263)))</f>
        <v>1.5652529786472337E-2</v>
      </c>
      <c r="L263" s="189">
        <f>IF('III Tool Overview'!$H$7="Western Isles Health Board",0,IF('III Tool Overview'!$H$7="Eilean Siar Local Authority",0,new_ci(5,B263,C263,D263,$C$1,G263+H263,1,F263,E263*F263)))</f>
        <v>1.5652529786472337E-2</v>
      </c>
      <c r="M263" s="189">
        <f>IF('III Tool Overview'!$H$7="Western Isles Health Board",0,IF('III Tool Overview'!$H$7="Eilean Siar Local Authority",0,new_ci(10,B263,C263,D263,$C$1,G263,1,F263,E263*F263)))</f>
        <v>4.2239579550968201E-2</v>
      </c>
      <c r="N263" s="189">
        <f>IF('III Tool Overview'!$H$7="Western Isles Health Board",0,IF('III Tool Overview'!$H$7="Eilean Siar Local Authority",0,new_ci(10,B263,C263,D263,$C$1,G263+H263,1,F263,E263*F263)))</f>
        <v>4.2239579550968201E-2</v>
      </c>
      <c r="O263" s="189">
        <f>IF('III Tool Overview'!$H$7="Western Isles Health Board",0,IF('III Tool Overview'!$H$7="Eilean Siar Local Authority",0,new_ci(20,B263,C263,D263,$C$1,G263,1,F263,E263*F263)))</f>
        <v>0.13183056598033438</v>
      </c>
      <c r="P263" s="189">
        <f>IF('III Tool Overview'!$H$7="Western Isles Health Board",0,IF('III Tool Overview'!$H$7="Eilean Siar Local Authority",0,new_ci(20,B263,C263,D263,$C$1,G263+H263,1,F263,E263*F263)))</f>
        <v>0.13183056598033438</v>
      </c>
      <c r="Q263" s="190">
        <f>IF('III Tool Overview'!$H$7="Western Isles Health Board",0,IF('III Tool Overview'!$H$7="Eilean Siar Local Authority",0,new_yll(2,B263,C263,D263,$C$1,G263,1,F263,E263*F263)))</f>
        <v>0.28549580098234312</v>
      </c>
      <c r="R263" s="190">
        <f>IF('III Tool Overview'!$H$7="Western Isles Health Board",0,IF('III Tool Overview'!$H$7="Eilean Siar Local Authority",0,new_yll(2,B263,C263,D263,$C$1,G263+H263,1,F263,E263*F263)))</f>
        <v>0.28549580098234312</v>
      </c>
      <c r="S263" s="190">
        <f t="shared" ref="S263" si="826">Q263-R263</f>
        <v>0</v>
      </c>
      <c r="T263" s="190">
        <f>IF('III Tool Overview'!$H$7="Western Isles Health Board",0,IF('III Tool Overview'!$H$7="Eilean Siar Local Authority",0,new_yll(5,B263,C263,D263,$C$1,G263,1,F263,E263*F263)))</f>
        <v>1.2430514944955409</v>
      </c>
      <c r="U263" s="190">
        <f>IF('III Tool Overview'!$H$7="Western Isles Health Board",0,IF('III Tool Overview'!$H$7="Eilean Siar Local Authority",0,new_yll(5,B263,C263,D263,$C$1,G263+H263,1,F263,E263*F263)))</f>
        <v>1.2430514944955409</v>
      </c>
      <c r="V263" s="190">
        <f>T263-U263</f>
        <v>0</v>
      </c>
      <c r="W263" s="190">
        <f>IF('III Tool Overview'!$H$7="Western Isles Health Board",0,IF('III Tool Overview'!$H$7="Eilean Siar Local Authority",0,new_yll(10,B263,C263,D263,$C$1,G263,1,F263,E263*F263)))</f>
        <v>3.2334855711518125</v>
      </c>
      <c r="X263" s="190">
        <f>IF('III Tool Overview'!$H$7="Western Isles Health Board",0,IF('III Tool Overview'!$H$7="Eilean Siar Local Authority",0,new_yll(10,B263,C263,D263,$C$1,G263+H263,1,F263,E263*F263)))</f>
        <v>3.2334855711518125</v>
      </c>
      <c r="Y263" s="190">
        <f>W263-X263</f>
        <v>0</v>
      </c>
      <c r="Z263" s="190">
        <f>IF('III Tool Overview'!$H$7="Western Isles Health Board",0,IF('III Tool Overview'!$H$7="Eilean Siar Local Authority",0,new_yll(20,B263,C263,D263,$C$1,G263,1,F263,E263*F263)))</f>
        <v>9.2312960652035159</v>
      </c>
      <c r="AA263" s="190">
        <f>IF('III Tool Overview'!$H$7="Western Isles Health Board",0,IF('III Tool Overview'!$H$7="Eilean Siar Local Authority",0,new_yll(20,B263,C263,D263,$C$1,G263+H263,1,F263,E263*F263)))</f>
        <v>9.2312960652035159</v>
      </c>
      <c r="AB263" s="190">
        <f>Z263-AA263</f>
        <v>0</v>
      </c>
      <c r="AC263" s="190">
        <f>IF('III Tool Overview'!$H$7="Western Isles Health Board",0,IF('III Tool Overview'!$H$7="Eilean Siar Local Authority",0,hosp_count(2,B263,C263,D263,$C$1,G263,1,F263,E263*F263)))</f>
        <v>2.0852099035111564</v>
      </c>
      <c r="AD263" s="190">
        <f>IF('III Tool Overview'!$H$7="Western Isles Health Board",0,IF('III Tool Overview'!$H$7="Eilean Siar Local Authority",0,hosp_count(2,B263,C263,D263,$C$1,G263+H263,1,F263,E263*F263)))</f>
        <v>2.0852099035111564</v>
      </c>
      <c r="AE263" s="189">
        <f>AC263-AD263</f>
        <v>0</v>
      </c>
      <c r="AF263" s="190">
        <f>IF('III Tool Overview'!$H$7="Western Isles Health Board",0,IF('III Tool Overview'!$H$7="Eilean Siar Local Authority",0,hosp_count(5,B263,C263,D263,$C$1,G263,1,F263,E263*F263)))</f>
        <v>8.6781780467157432</v>
      </c>
      <c r="AG263" s="190">
        <f>IF('III Tool Overview'!$H$7="Western Isles Health Board",0,IF('III Tool Overview'!$H$7="Eilean Siar Local Authority",0,hosp_count(5,B263,C263,D263,$C$1,G263+H263,1,F263,E263*F263)))</f>
        <v>8.6781780467157432</v>
      </c>
      <c r="AH263" s="189">
        <f>AF263-AG263</f>
        <v>0</v>
      </c>
      <c r="AI263" s="190">
        <f>IF('III Tool Overview'!$H$7="Western Isles Health Board",0,IF('III Tool Overview'!$H$7="Eilean Siar Local Authority",0,hosp_count(10,B263,C263,D263,$C$1,G263,1,F263,E263*F263)))</f>
        <v>20.881902854192806</v>
      </c>
      <c r="AJ263" s="190">
        <f>IF('III Tool Overview'!$H$7="Western Isles Health Board",0,IF('III Tool Overview'!$H$7="Eilean Siar Local Authority",0,hosp_count(10,B263,C263,D263,$C$1,G263+H263,1,F263,E263*F263)))</f>
        <v>20.881902854192806</v>
      </c>
      <c r="AK263" s="189">
        <f>AI263-AJ263</f>
        <v>0</v>
      </c>
      <c r="AL263" s="190">
        <f>IF('III Tool Overview'!$H$7="Western Isles Health Board",0,IF('III Tool Overview'!$H$7="Eilean Siar Local Authority",0,hosp_count(20,B263,C263,D263,$C$1,G263,1,F263,E263*F263)))</f>
        <v>50.612190203583687</v>
      </c>
      <c r="AM263" s="190">
        <f>IF('III Tool Overview'!$H$7="Western Isles Health Board",0,IF('III Tool Overview'!$H$7="Eilean Siar Local Authority",0,hosp_count(20,B263,C263,D263,$C$1,G263+H263,1,F263,E263*F263)))</f>
        <v>50.612190203583687</v>
      </c>
      <c r="AN263" s="189">
        <f>AL263-AM263</f>
        <v>0</v>
      </c>
      <c r="AP263">
        <v>0.5</v>
      </c>
      <c r="AQ263">
        <v>5</v>
      </c>
    </row>
    <row r="264" spans="1:51" x14ac:dyDescent="0.2">
      <c r="A264" s="185" t="s">
        <v>45</v>
      </c>
      <c r="B264" s="163">
        <v>22.5</v>
      </c>
      <c r="C264" s="166" t="s">
        <v>170</v>
      </c>
      <c r="D264" s="166">
        <v>5</v>
      </c>
      <c r="E264" s="188">
        <f>HLOOKUP('III Tool Overview'!$H$7,Prevalence!$B$2:$AV$268,Prevalence!AW251,FALSE)</f>
        <v>0.22277704031297965</v>
      </c>
      <c r="F264" s="187">
        <f>HLOOKUP('III Tool Overview'!$H$7,LookUpData_Pop!$B$1:$AV$269,LookUpData_Pop!BB256,FALSE)/5</f>
        <v>10.8</v>
      </c>
      <c r="G264" s="176">
        <f>'III Tool Overview'!$H$10/110</f>
        <v>0</v>
      </c>
      <c r="H264" s="254">
        <f>IF('III Tool Overview'!$H$11="Even distribution",Targeting!C262,IF('III Tool Overview'!$H$11="Targeting to Q1",Targeting!D262,IF('III Tool Overview'!$H$11="Targetting to Q1 &amp; Q2",Targeting!E262,IF('III Tool Overview'!$H$11="Proportionate to need",Targeting!F262))))</f>
        <v>0</v>
      </c>
      <c r="I264" s="182">
        <f>IF('III Tool Overview'!$H$7="Western Isles Health Board",0,IF('III Tool Overview'!$H$7="Eilean Siar Local Authority",0,new_ci(2,B264,C264,D264,$C$1,G264,1,F264,E264*F264)))</f>
        <v>1.9859499515509694E-3</v>
      </c>
      <c r="J264" s="189">
        <f>IF('III Tool Overview'!$H$7="Western Isles Health Board",0,IF('III Tool Overview'!$H$7="Eilean Siar Local Authority",0,new_ci(2,B264,C264,D264,$C$1,G264+H264,1,F264,E264*F264)))</f>
        <v>1.9859499515509694E-3</v>
      </c>
      <c r="K264" s="189">
        <f>IF('III Tool Overview'!$H$7="Western Isles Health Board",0,IF('III Tool Overview'!$H$7="Eilean Siar Local Authority",0,new_ci(5,B264,C264,D264,$C$1,G264,1,F264,E264*F264)))</f>
        <v>8.8185974006153682E-3</v>
      </c>
      <c r="L264" s="189">
        <f>IF('III Tool Overview'!$H$7="Western Isles Health Board",0,IF('III Tool Overview'!$H$7="Eilean Siar Local Authority",0,new_ci(5,B264,C264,D264,$C$1,G264+H264,1,F264,E264*F264)))</f>
        <v>8.8185974006153682E-3</v>
      </c>
      <c r="M264" s="189">
        <f>IF('III Tool Overview'!$H$7="Western Isles Health Board",0,IF('III Tool Overview'!$H$7="Eilean Siar Local Authority",0,new_ci(10,B264,C264,D264,$C$1,G264,1,F264,E264*F264)))</f>
        <v>2.3793036548720982E-2</v>
      </c>
      <c r="N264" s="189">
        <f>IF('III Tool Overview'!$H$7="Western Isles Health Board",0,IF('III Tool Overview'!$H$7="Eilean Siar Local Authority",0,new_ci(10,B264,C264,D264,$C$1,G264+H264,1,F264,E264*F264)))</f>
        <v>2.3793036548720982E-2</v>
      </c>
      <c r="O264" s="189">
        <f>IF('III Tool Overview'!$H$7="Western Isles Health Board",0,IF('III Tool Overview'!$H$7="Eilean Siar Local Authority",0,new_ci(20,B264,C264,D264,$C$1,G264,1,F264,E264*F264)))</f>
        <v>7.4209694151004951E-2</v>
      </c>
      <c r="P264" s="189">
        <f>IF('III Tool Overview'!$H$7="Western Isles Health Board",0,IF('III Tool Overview'!$H$7="Eilean Siar Local Authority",0,new_ci(20,B264,C264,D264,$C$1,G264+H264,1,F264,E264*F264)))</f>
        <v>7.4209694151004951E-2</v>
      </c>
      <c r="Q264" s="190">
        <f>IF('III Tool Overview'!$H$7="Western Isles Health Board",0,IF('III Tool Overview'!$H$7="Eilean Siar Local Authority",0,new_yll(2,B264,C264,D264,$C$1,G264,1,F264,E264*F264)))</f>
        <v>0.15291814626942465</v>
      </c>
      <c r="R264" s="190">
        <f>IF('III Tool Overview'!$H$7="Western Isles Health Board",0,IF('III Tool Overview'!$H$7="Eilean Siar Local Authority",0,new_yll(2,B264,C264,D264,$C$1,G264+H264,1,F264,E264*F264)))</f>
        <v>0.15291814626942465</v>
      </c>
      <c r="S264" s="190">
        <f t="shared" ref="S264:S278" si="827">Q264-R264</f>
        <v>0</v>
      </c>
      <c r="T264" s="190">
        <f>IF('III Tool Overview'!$H$7="Western Isles Health Board",0,IF('III Tool Overview'!$H$7="Eilean Siar Local Authority",0,new_yll(5,B264,C264,D264,$C$1,G264,1,F264,E264*F264)))</f>
        <v>0.66505844472223064</v>
      </c>
      <c r="U264" s="190">
        <f>IF('III Tool Overview'!$H$7="Western Isles Health Board",0,IF('III Tool Overview'!$H$7="Eilean Siar Local Authority",0,new_yll(5,B264,C264,D264,$C$1,G264+H264,1,F264,E264*F264)))</f>
        <v>0.66505844472223064</v>
      </c>
      <c r="V264" s="190">
        <f t="shared" ref="V264:V278" si="828">T264-U264</f>
        <v>0</v>
      </c>
      <c r="W264" s="190">
        <f>IF('III Tool Overview'!$H$7="Western Isles Health Board",0,IF('III Tool Overview'!$H$7="Eilean Siar Local Authority",0,new_yll(10,B264,C264,D264,$C$1,G264,1,F264,E264*F264)))</f>
        <v>1.7262213582919794</v>
      </c>
      <c r="X264" s="190">
        <f>IF('III Tool Overview'!$H$7="Western Isles Health Board",0,IF('III Tool Overview'!$H$7="Eilean Siar Local Authority",0,new_yll(10,B264,C264,D264,$C$1,G264+H264,1,F264,E264*F264)))</f>
        <v>1.7262213582919794</v>
      </c>
      <c r="Y264" s="190">
        <f t="shared" ref="Y264:Y278" si="829">W264-X264</f>
        <v>0</v>
      </c>
      <c r="Z264" s="190">
        <f>IF('III Tool Overview'!$H$7="Western Isles Health Board",0,IF('III Tool Overview'!$H$7="Eilean Siar Local Authority",0,new_yll(20,B264,C264,D264,$C$1,G264,1,F264,E264*F264)))</f>
        <v>4.8998316821517616</v>
      </c>
      <c r="AA264" s="190">
        <f>IF('III Tool Overview'!$H$7="Western Isles Health Board",0,IF('III Tool Overview'!$H$7="Eilean Siar Local Authority",0,new_yll(20,B264,C264,D264,$C$1,G264+H264,1,F264,E264*F264)))</f>
        <v>4.8998316821517616</v>
      </c>
      <c r="AB264" s="190">
        <f t="shared" ref="AB264:AB278" si="830">Z264-AA264</f>
        <v>0</v>
      </c>
      <c r="AC264" s="190">
        <f>IF('III Tool Overview'!$H$7="Western Isles Health Board",0,IF('III Tool Overview'!$H$7="Eilean Siar Local Authority",0,hosp_count(2,B264,C264,D264,$C$1,G264,1,F264,E264*F264)))</f>
        <v>0.93434247876759791</v>
      </c>
      <c r="AD264" s="190">
        <f>IF('III Tool Overview'!$H$7="Western Isles Health Board",0,IF('III Tool Overview'!$H$7="Eilean Siar Local Authority",0,hosp_count(2,B264,C264,D264,$C$1,G264+H264,1,F264,E264*F264)))</f>
        <v>0.93434247876759791</v>
      </c>
      <c r="AE264" s="189">
        <f t="shared" ref="AE264:AE278" si="831">AC264-AD264</f>
        <v>0</v>
      </c>
      <c r="AF264" s="190">
        <f>IF('III Tool Overview'!$H$7="Western Isles Health Board",0,IF('III Tool Overview'!$H$7="Eilean Siar Local Authority",0,hosp_count(5,B264,C264,D264,$C$1,G264,1,F264,E264*F264)))</f>
        <v>3.8882030600580277</v>
      </c>
      <c r="AG264" s="190">
        <f>IF('III Tool Overview'!$H$7="Western Isles Health Board",0,IF('III Tool Overview'!$H$7="Eilean Siar Local Authority",0,hosp_count(5,B264,C264,D264,$C$1,G264+H264,1,F264,E264*F264)))</f>
        <v>3.8882030600580277</v>
      </c>
      <c r="AH264" s="189">
        <f t="shared" ref="AH264:AH278" si="832">AF264-AG264</f>
        <v>0</v>
      </c>
      <c r="AI264" s="190">
        <f>IF('III Tool Overview'!$H$7="Western Isles Health Board",0,IF('III Tool Overview'!$H$7="Eilean Siar Local Authority",0,hosp_count(10,B264,C264,D264,$C$1,G264,1,F264,E264*F264)))</f>
        <v>9.3543926878657135</v>
      </c>
      <c r="AJ264" s="190">
        <f>IF('III Tool Overview'!$H$7="Western Isles Health Board",0,IF('III Tool Overview'!$H$7="Eilean Siar Local Authority",0,hosp_count(10,B264,C264,D264,$C$1,G264+H264,1,F264,E264*F264)))</f>
        <v>9.3543926878657135</v>
      </c>
      <c r="AK264" s="189">
        <f t="shared" ref="AK264:AK278" si="833">AI264-AJ264</f>
        <v>0</v>
      </c>
      <c r="AL264" s="190">
        <f>IF('III Tool Overview'!$H$7="Western Isles Health Board",0,IF('III Tool Overview'!$H$7="Eilean Siar Local Authority",0,hosp_count(20,B264,C264,D264,$C$1,G264,1,F264,E264*F264)))</f>
        <v>22.66048508051837</v>
      </c>
      <c r="AM264" s="190">
        <f>IF('III Tool Overview'!$H$7="Western Isles Health Board",0,IF('III Tool Overview'!$H$7="Eilean Siar Local Authority",0,hosp_count(20,B264,C264,D264,$C$1,G264+H264,1,F264,E264*F264)))</f>
        <v>22.66048508051837</v>
      </c>
      <c r="AN264" s="189">
        <f t="shared" ref="AN264:AN278" si="834">AL264-AM264</f>
        <v>0</v>
      </c>
      <c r="AP264">
        <v>0.5</v>
      </c>
      <c r="AQ264">
        <v>5</v>
      </c>
    </row>
    <row r="265" spans="1:51" x14ac:dyDescent="0.2">
      <c r="A265" s="185" t="s">
        <v>46</v>
      </c>
      <c r="B265" s="163">
        <v>27.5</v>
      </c>
      <c r="C265" s="166" t="s">
        <v>170</v>
      </c>
      <c r="D265" s="166">
        <v>5</v>
      </c>
      <c r="E265" s="188">
        <f>HLOOKUP('III Tool Overview'!$H$7,Prevalence!$B$2:$AV$268,Prevalence!AW252,FALSE)</f>
        <v>0.17734205358969818</v>
      </c>
      <c r="F265" s="187">
        <f>HLOOKUP('III Tool Overview'!$H$7,LookUpData_Pop!$B$1:$AV$269,LookUpData_Pop!BB257,FALSE)/5</f>
        <v>15.8</v>
      </c>
      <c r="G265" s="176">
        <f>'III Tool Overview'!$H$10/110</f>
        <v>0</v>
      </c>
      <c r="H265" s="254">
        <f>IF('III Tool Overview'!$H$11="Even distribution",Targeting!C263,IF('III Tool Overview'!$H$11="Targeting to Q1",Targeting!D263,IF('III Tool Overview'!$H$11="Targetting to Q1 &amp; Q2",Targeting!E263,IF('III Tool Overview'!$H$11="Proportionate to need",Targeting!F263))))</f>
        <v>0</v>
      </c>
      <c r="I265" s="182">
        <f>IF('III Tool Overview'!$H$7="Western Isles Health Board",0,IF('III Tool Overview'!$H$7="Eilean Siar Local Authority",0,new_ci(2,B265,C265,D265,$C$1,G265,1,F265,E265*F265)))</f>
        <v>4.7496334450181314E-3</v>
      </c>
      <c r="J265" s="189">
        <f>IF('III Tool Overview'!$H$7="Western Isles Health Board",0,IF('III Tool Overview'!$H$7="Eilean Siar Local Authority",0,new_ci(2,B265,C265,D265,$C$1,G265+H265,1,F265,E265*F265)))</f>
        <v>4.7496334450181314E-3</v>
      </c>
      <c r="K265" s="189">
        <f>IF('III Tool Overview'!$H$7="Western Isles Health Board",0,IF('III Tool Overview'!$H$7="Eilean Siar Local Authority",0,new_ci(5,B265,C265,D265,$C$1,G265,1,F265,E265*F265)))</f>
        <v>2.1086440939512931E-2</v>
      </c>
      <c r="L265" s="189">
        <f>IF('III Tool Overview'!$H$7="Western Isles Health Board",0,IF('III Tool Overview'!$H$7="Eilean Siar Local Authority",0,new_ci(5,B265,C265,D265,$C$1,G265+H265,1,F265,E265*F265)))</f>
        <v>2.1086440939512931E-2</v>
      </c>
      <c r="M265" s="189">
        <f>IF('III Tool Overview'!$H$7="Western Isles Health Board",0,IF('III Tool Overview'!$H$7="Eilean Siar Local Authority",0,new_ci(10,B265,C265,D265,$C$1,G265,1,F265,E265*F265)))</f>
        <v>5.6867038681619131E-2</v>
      </c>
      <c r="N265" s="189">
        <f>IF('III Tool Overview'!$H$7="Western Isles Health Board",0,IF('III Tool Overview'!$H$7="Eilean Siar Local Authority",0,new_ci(10,B265,C265,D265,$C$1,G265+H265,1,F265,E265*F265)))</f>
        <v>5.6867038681619131E-2</v>
      </c>
      <c r="O265" s="189">
        <f>IF('III Tool Overview'!$H$7="Western Isles Health Board",0,IF('III Tool Overview'!$H$7="Eilean Siar Local Authority",0,new_ci(20,B265,C265,D265,$C$1,G265,1,F265,E265*F265)))</f>
        <v>0.17710075436820361</v>
      </c>
      <c r="P265" s="189">
        <f>IF('III Tool Overview'!$H$7="Western Isles Health Board",0,IF('III Tool Overview'!$H$7="Eilean Siar Local Authority",0,new_ci(20,B265,C265,D265,$C$1,G265+H265,1,F265,E265*F265)))</f>
        <v>0.17710075436820361</v>
      </c>
      <c r="Q265" s="190">
        <f>IF('III Tool Overview'!$H$7="Western Isles Health Board",0,IF('III Tool Overview'!$H$7="Eilean Siar Local Authority",0,new_yll(2,B265,C265,D265,$C$1,G265,1,F265,E265*F265)))</f>
        <v>0.33722397459628733</v>
      </c>
      <c r="R265" s="190">
        <f>IF('III Tool Overview'!$H$7="Western Isles Health Board",0,IF('III Tool Overview'!$H$7="Eilean Siar Local Authority",0,new_yll(2,B265,C265,D265,$C$1,G265+H265,1,F265,E265*F265)))</f>
        <v>0.33722397459628733</v>
      </c>
      <c r="S265" s="190">
        <f t="shared" si="827"/>
        <v>0</v>
      </c>
      <c r="T265" s="190">
        <f>IF('III Tool Overview'!$H$7="Western Isles Health Board",0,IF('III Tool Overview'!$H$7="Eilean Siar Local Authority",0,new_yll(5,B265,C265,D265,$C$1,G265,1,F265,E265*F265)))</f>
        <v>1.4637281130768249</v>
      </c>
      <c r="U265" s="190">
        <f>IF('III Tool Overview'!$H$7="Western Isles Health Board",0,IF('III Tool Overview'!$H$7="Eilean Siar Local Authority",0,new_yll(5,B265,C265,D265,$C$1,G265+H265,1,F265,E265*F265)))</f>
        <v>1.4637281130768249</v>
      </c>
      <c r="V265" s="190">
        <f t="shared" si="828"/>
        <v>0</v>
      </c>
      <c r="W265" s="190">
        <f>IF('III Tool Overview'!$H$7="Western Isles Health Board",0,IF('III Tool Overview'!$H$7="Eilean Siar Local Authority",0,new_yll(10,B265,C265,D265,$C$1,G265,1,F265,E265*F265)))</f>
        <v>3.7846475487016606</v>
      </c>
      <c r="X265" s="190">
        <f>IF('III Tool Overview'!$H$7="Western Isles Health Board",0,IF('III Tool Overview'!$H$7="Eilean Siar Local Authority",0,new_yll(10,B265,C265,D265,$C$1,G265+H265,1,F265,E265*F265)))</f>
        <v>3.7846475487016606</v>
      </c>
      <c r="Y265" s="190">
        <f t="shared" si="829"/>
        <v>0</v>
      </c>
      <c r="Z265" s="190">
        <f>IF('III Tool Overview'!$H$7="Western Isles Health Board",0,IF('III Tool Overview'!$H$7="Eilean Siar Local Authority",0,new_yll(20,B265,C265,D265,$C$1,G265,1,F265,E265*F265)))</f>
        <v>10.631968928744893</v>
      </c>
      <c r="AA265" s="190">
        <f>IF('III Tool Overview'!$H$7="Western Isles Health Board",0,IF('III Tool Overview'!$H$7="Eilean Siar Local Authority",0,new_yll(20,B265,C265,D265,$C$1,G265+H265,1,F265,E265*F265)))</f>
        <v>10.631968928744893</v>
      </c>
      <c r="AB265" s="190">
        <f t="shared" si="830"/>
        <v>0</v>
      </c>
      <c r="AC265" s="190">
        <f>IF('III Tool Overview'!$H$7="Western Isles Health Board",0,IF('III Tool Overview'!$H$7="Eilean Siar Local Authority",0,hosp_count(2,B265,C265,D265,$C$1,G265,1,F265,E265*F265)))</f>
        <v>1.584749851601434</v>
      </c>
      <c r="AD265" s="190">
        <f>IF('III Tool Overview'!$H$7="Western Isles Health Board",0,IF('III Tool Overview'!$H$7="Eilean Siar Local Authority",0,hosp_count(2,B265,C265,D265,$C$1,G265+H265,1,F265,E265*F265)))</f>
        <v>1.584749851601434</v>
      </c>
      <c r="AE265" s="189">
        <f t="shared" si="831"/>
        <v>0</v>
      </c>
      <c r="AF265" s="190">
        <f>IF('III Tool Overview'!$H$7="Western Isles Health Board",0,IF('III Tool Overview'!$H$7="Eilean Siar Local Authority",0,hosp_count(5,B265,C265,D265,$C$1,G265,1,F265,E265*F265)))</f>
        <v>6.593588026940802</v>
      </c>
      <c r="AG265" s="190">
        <f>IF('III Tool Overview'!$H$7="Western Isles Health Board",0,IF('III Tool Overview'!$H$7="Eilean Siar Local Authority",0,hosp_count(5,B265,C265,D265,$C$1,G265+H265,1,F265,E265*F265)))</f>
        <v>6.593588026940802</v>
      </c>
      <c r="AH265" s="189">
        <f t="shared" si="832"/>
        <v>0</v>
      </c>
      <c r="AI265" s="190">
        <f>IF('III Tool Overview'!$H$7="Western Isles Health Board",0,IF('III Tool Overview'!$H$7="Eilean Siar Local Authority",0,hosp_count(10,B265,C265,D265,$C$1,G265,1,F265,E265*F265)))</f>
        <v>15.85689638777786</v>
      </c>
      <c r="AJ265" s="190">
        <f>IF('III Tool Overview'!$H$7="Western Isles Health Board",0,IF('III Tool Overview'!$H$7="Eilean Siar Local Authority",0,hosp_count(10,B265,C265,D265,$C$1,G265+H265,1,F265,E265*F265)))</f>
        <v>15.85689638777786</v>
      </c>
      <c r="AK265" s="189">
        <f t="shared" si="833"/>
        <v>0</v>
      </c>
      <c r="AL265" s="190">
        <f>IF('III Tool Overview'!$H$7="Western Isles Health Board",0,IF('III Tool Overview'!$H$7="Eilean Siar Local Authority",0,hosp_count(20,B265,C265,D265,$C$1,G265,1,F265,E265*F265)))</f>
        <v>38.365917478650765</v>
      </c>
      <c r="AM265" s="190">
        <f>IF('III Tool Overview'!$H$7="Western Isles Health Board",0,IF('III Tool Overview'!$H$7="Eilean Siar Local Authority",0,hosp_count(20,B265,C265,D265,$C$1,G265+H265,1,F265,E265*F265)))</f>
        <v>38.365917478650765</v>
      </c>
      <c r="AN265" s="189">
        <f t="shared" si="834"/>
        <v>0</v>
      </c>
      <c r="AP265">
        <v>0.5</v>
      </c>
      <c r="AQ265">
        <v>5</v>
      </c>
    </row>
    <row r="266" spans="1:51" x14ac:dyDescent="0.2">
      <c r="A266" s="185" t="s">
        <v>47</v>
      </c>
      <c r="B266" s="163">
        <v>32.5</v>
      </c>
      <c r="C266" s="166" t="s">
        <v>170</v>
      </c>
      <c r="D266" s="166">
        <v>5</v>
      </c>
      <c r="E266" s="188">
        <f>HLOOKUP('III Tool Overview'!$H$7,Prevalence!$B$2:$AV$268,Prevalence!AW253,FALSE)</f>
        <v>0.17734205358969818</v>
      </c>
      <c r="F266" s="187">
        <f>HLOOKUP('III Tool Overview'!$H$7,LookUpData_Pop!$B$1:$AV$269,LookUpData_Pop!BB258,FALSE)/5</f>
        <v>17.8</v>
      </c>
      <c r="G266" s="176">
        <f>'III Tool Overview'!$H$10/110</f>
        <v>0</v>
      </c>
      <c r="H266" s="254">
        <f>IF('III Tool Overview'!$H$11="Even distribution",Targeting!C264,IF('III Tool Overview'!$H$11="Targeting to Q1",Targeting!D264,IF('III Tool Overview'!$H$11="Targetting to Q1 &amp; Q2",Targeting!E264,IF('III Tool Overview'!$H$11="Proportionate to need",Targeting!F264))))</f>
        <v>0</v>
      </c>
      <c r="I266" s="182">
        <f>IF('III Tool Overview'!$H$7="Western Isles Health Board",0,IF('III Tool Overview'!$H$7="Eilean Siar Local Authority",0,new_ci(2,B266,C266,D266,$C$1,G266,1,F266,E266*F266)))</f>
        <v>7.4254064405222756E-3</v>
      </c>
      <c r="J266" s="189">
        <f>IF('III Tool Overview'!$H$7="Western Isles Health Board",0,IF('III Tool Overview'!$H$7="Eilean Siar Local Authority",0,new_ci(2,B266,C266,D266,$C$1,G266+H266,1,F266,E266*F266)))</f>
        <v>7.4254064405222756E-3</v>
      </c>
      <c r="K266" s="189">
        <f>IF('III Tool Overview'!$H$7="Western Isles Health Board",0,IF('III Tool Overview'!$H$7="Eilean Siar Local Authority",0,new_ci(5,B266,C266,D266,$C$1,G266,1,F266,E266*F266)))</f>
        <v>3.295913189489022E-2</v>
      </c>
      <c r="L266" s="189">
        <f>IF('III Tool Overview'!$H$7="Western Isles Health Board",0,IF('III Tool Overview'!$H$7="Eilean Siar Local Authority",0,new_ci(5,B266,C266,D266,$C$1,G266+H266,1,F266,E266*F266)))</f>
        <v>3.295913189489022E-2</v>
      </c>
      <c r="M266" s="189">
        <f>IF('III Tool Overview'!$H$7="Western Isles Health Board",0,IF('III Tool Overview'!$H$7="Eilean Siar Local Authority",0,new_ci(10,B266,C266,D266,$C$1,G266,1,F266,E266*F266)))</f>
        <v>8.8846622566251907E-2</v>
      </c>
      <c r="N266" s="189">
        <f>IF('III Tool Overview'!$H$7="Western Isles Health Board",0,IF('III Tool Overview'!$H$7="Eilean Siar Local Authority",0,new_ci(10,B266,C266,D266,$C$1,G266+H266,1,F266,E266*F266)))</f>
        <v>8.8846622566251907E-2</v>
      </c>
      <c r="O266" s="189">
        <f>IF('III Tool Overview'!$H$7="Western Isles Health Board",0,IF('III Tool Overview'!$H$7="Eilean Siar Local Authority",0,new_ci(20,B266,C266,D266,$C$1,G266,1,F266,E266*F266)))</f>
        <v>0.27628230104127782</v>
      </c>
      <c r="P266" s="189">
        <f>IF('III Tool Overview'!$H$7="Western Isles Health Board",0,IF('III Tool Overview'!$H$7="Eilean Siar Local Authority",0,new_ci(20,B266,C266,D266,$C$1,G266+H266,1,F266,E266*F266)))</f>
        <v>0.27628230104127782</v>
      </c>
      <c r="Q266" s="190">
        <f>IF('III Tool Overview'!$H$7="Western Isles Health Board",0,IF('III Tool Overview'!$H$7="Eilean Siar Local Authority",0,new_yll(2,B266,C266,D266,$C$1,G266,1,F266,E266*F266)))</f>
        <v>0.49750223151499245</v>
      </c>
      <c r="R266" s="190">
        <f>IF('III Tool Overview'!$H$7="Western Isles Health Board",0,IF('III Tool Overview'!$H$7="Eilean Siar Local Authority",0,new_yll(2,B266,C266,D266,$C$1,G266+H266,1,F266,E266*F266)))</f>
        <v>0.49750223151499245</v>
      </c>
      <c r="S266" s="190">
        <f t="shared" si="827"/>
        <v>0</v>
      </c>
      <c r="T266" s="190">
        <f>IF('III Tool Overview'!$H$7="Western Isles Health Board",0,IF('III Tool Overview'!$H$7="Eilean Siar Local Authority",0,new_yll(5,B266,C266,D266,$C$1,G266,1,F266,E266*F266)))</f>
        <v>2.1560469952227157</v>
      </c>
      <c r="U266" s="190">
        <f>IF('III Tool Overview'!$H$7="Western Isles Health Board",0,IF('III Tool Overview'!$H$7="Eilean Siar Local Authority",0,new_yll(5,B266,C266,D266,$C$1,G266+H266,1,F266,E266*F266)))</f>
        <v>2.1560469952227157</v>
      </c>
      <c r="V266" s="190">
        <f t="shared" si="828"/>
        <v>0</v>
      </c>
      <c r="W266" s="190">
        <f>IF('III Tool Overview'!$H$7="Western Isles Health Board",0,IF('III Tool Overview'!$H$7="Eilean Siar Local Authority",0,new_yll(10,B266,C266,D266,$C$1,G266,1,F266,E266*F266)))</f>
        <v>5.5576759559799171</v>
      </c>
      <c r="X266" s="190">
        <f>IF('III Tool Overview'!$H$7="Western Isles Health Board",0,IF('III Tool Overview'!$H$7="Eilean Siar Local Authority",0,new_yll(10,B266,C266,D266,$C$1,G266+H266,1,F266,E266*F266)))</f>
        <v>5.5576759559799171</v>
      </c>
      <c r="Y266" s="190">
        <f t="shared" si="829"/>
        <v>0</v>
      </c>
      <c r="Z266" s="190">
        <f>IF('III Tool Overview'!$H$7="Western Isles Health Board",0,IF('III Tool Overview'!$H$7="Eilean Siar Local Authority",0,new_yll(20,B266,C266,D266,$C$1,G266,1,F266,E266*F266)))</f>
        <v>15.482868119531474</v>
      </c>
      <c r="AA266" s="190">
        <f>IF('III Tool Overview'!$H$7="Western Isles Health Board",0,IF('III Tool Overview'!$H$7="Eilean Siar Local Authority",0,new_yll(20,B266,C266,D266,$C$1,G266+H266,1,F266,E266*F266)))</f>
        <v>15.482868119531474</v>
      </c>
      <c r="AB266" s="190">
        <f t="shared" si="830"/>
        <v>0</v>
      </c>
      <c r="AC266" s="190">
        <f>IF('III Tool Overview'!$H$7="Western Isles Health Board",0,IF('III Tool Overview'!$H$7="Eilean Siar Local Authority",0,hosp_count(2,B266,C266,D266,$C$1,G266,1,F266,E266*F266)))</f>
        <v>1.9703248345502264</v>
      </c>
      <c r="AD266" s="190">
        <f>IF('III Tool Overview'!$H$7="Western Isles Health Board",0,IF('III Tool Overview'!$H$7="Eilean Siar Local Authority",0,hosp_count(2,B266,C266,D266,$C$1,G266+H266,1,F266,E266*F266)))</f>
        <v>1.9703248345502264</v>
      </c>
      <c r="AE266" s="189">
        <f t="shared" si="831"/>
        <v>0</v>
      </c>
      <c r="AF266" s="190">
        <f>IF('III Tool Overview'!$H$7="Western Isles Health Board",0,IF('III Tool Overview'!$H$7="Eilean Siar Local Authority",0,hosp_count(5,B266,C266,D266,$C$1,G266,1,F266,E266*F266)))</f>
        <v>8.1962912632669713</v>
      </c>
      <c r="AG266" s="190">
        <f>IF('III Tool Overview'!$H$7="Western Isles Health Board",0,IF('III Tool Overview'!$H$7="Eilean Siar Local Authority",0,hosp_count(5,B266,C266,D266,$C$1,G266+H266,1,F266,E266*F266)))</f>
        <v>8.1962912632669713</v>
      </c>
      <c r="AH266" s="189">
        <f t="shared" si="832"/>
        <v>0</v>
      </c>
      <c r="AI266" s="190">
        <f>IF('III Tool Overview'!$H$7="Western Isles Health Board",0,IF('III Tool Overview'!$H$7="Eilean Siar Local Authority",0,hosp_count(10,B266,C266,D266,$C$1,G266,1,F266,E266*F266)))</f>
        <v>19.703527172935406</v>
      </c>
      <c r="AJ266" s="190">
        <f>IF('III Tool Overview'!$H$7="Western Isles Health Board",0,IF('III Tool Overview'!$H$7="Eilean Siar Local Authority",0,hosp_count(10,B266,C266,D266,$C$1,G266+H266,1,F266,E266*F266)))</f>
        <v>19.703527172935406</v>
      </c>
      <c r="AK266" s="189">
        <f t="shared" si="833"/>
        <v>0</v>
      </c>
      <c r="AL266" s="190">
        <f>IF('III Tool Overview'!$H$7="Western Isles Health Board",0,IF('III Tool Overview'!$H$7="Eilean Siar Local Authority",0,hosp_count(20,B266,C266,D266,$C$1,G266,1,F266,E266*F266)))</f>
        <v>47.615364140543349</v>
      </c>
      <c r="AM266" s="190">
        <f>IF('III Tool Overview'!$H$7="Western Isles Health Board",0,IF('III Tool Overview'!$H$7="Eilean Siar Local Authority",0,hosp_count(20,B266,C266,D266,$C$1,G266+H266,1,F266,E266*F266)))</f>
        <v>47.615364140543349</v>
      </c>
      <c r="AN266" s="189">
        <f t="shared" si="834"/>
        <v>0</v>
      </c>
      <c r="AP266">
        <v>0.5</v>
      </c>
      <c r="AQ266">
        <v>5</v>
      </c>
    </row>
    <row r="267" spans="1:51" x14ac:dyDescent="0.2">
      <c r="A267" s="185" t="s">
        <v>48</v>
      </c>
      <c r="B267" s="163">
        <v>37.5</v>
      </c>
      <c r="C267" s="166" t="s">
        <v>170</v>
      </c>
      <c r="D267" s="166">
        <v>5</v>
      </c>
      <c r="E267" s="188">
        <f>HLOOKUP('III Tool Overview'!$H$7,Prevalence!$B$2:$AV$268,Prevalence!AW254,FALSE)</f>
        <v>0.19408212858822929</v>
      </c>
      <c r="F267" s="187">
        <f>HLOOKUP('III Tool Overview'!$H$7,LookUpData_Pop!$B$1:$AV$269,LookUpData_Pop!BB259,FALSE)/5</f>
        <v>16.600000000000001</v>
      </c>
      <c r="G267" s="176">
        <f>'III Tool Overview'!$H$10/110</f>
        <v>0</v>
      </c>
      <c r="H267" s="254">
        <f>IF('III Tool Overview'!$H$11="Even distribution",Targeting!C265,IF('III Tool Overview'!$H$11="Targeting to Q1",Targeting!D265,IF('III Tool Overview'!$H$11="Targetting to Q1 &amp; Q2",Targeting!E265,IF('III Tool Overview'!$H$11="Proportionate to need",Targeting!F265))))</f>
        <v>0</v>
      </c>
      <c r="I267" s="182">
        <f>IF('III Tool Overview'!$H$7="Western Isles Health Board",0,IF('III Tool Overview'!$H$7="Eilean Siar Local Authority",0,new_ci(2,B267,C267,D267,$C$1,G267,1,F267,E267*F267)))</f>
        <v>1.1319684398418463E-2</v>
      </c>
      <c r="J267" s="189">
        <f>IF('III Tool Overview'!$H$7="Western Isles Health Board",0,IF('III Tool Overview'!$H$7="Eilean Siar Local Authority",0,new_ci(2,B267,C267,D267,$C$1,G267+H267,1,F267,E267*F267)))</f>
        <v>1.1319684398418463E-2</v>
      </c>
      <c r="K267" s="189">
        <f>IF('III Tool Overview'!$H$7="Western Isles Health Board",0,IF('III Tool Overview'!$H$7="Eilean Siar Local Authority",0,new_ci(5,B267,C267,D267,$C$1,G267,1,F267,E267*F267)))</f>
        <v>5.022155642259532E-2</v>
      </c>
      <c r="L267" s="189">
        <f>IF('III Tool Overview'!$H$7="Western Isles Health Board",0,IF('III Tool Overview'!$H$7="Eilean Siar Local Authority",0,new_ci(5,B267,C267,D267,$C$1,G267+H267,1,F267,E267*F267)))</f>
        <v>5.022155642259532E-2</v>
      </c>
      <c r="M267" s="189">
        <f>IF('III Tool Overview'!$H$7="Western Isles Health Board",0,IF('III Tool Overview'!$H$7="Eilean Siar Local Authority",0,new_ci(10,B267,C267,D267,$C$1,G267,1,F267,E267*F267)))</f>
        <v>0.13524390856965823</v>
      </c>
      <c r="N267" s="189">
        <f>IF('III Tool Overview'!$H$7="Western Isles Health Board",0,IF('III Tool Overview'!$H$7="Eilean Siar Local Authority",0,new_ci(10,B267,C267,D267,$C$1,G267+H267,1,F267,E267*F267)))</f>
        <v>0.13524390856965823</v>
      </c>
      <c r="O267" s="189">
        <f>IF('III Tool Overview'!$H$7="Western Isles Health Board",0,IF('III Tool Overview'!$H$7="Eilean Siar Local Authority",0,new_ci(20,B267,C267,D267,$C$1,G267,1,F267,E267*F267)))</f>
        <v>0.41913762660430831</v>
      </c>
      <c r="P267" s="189">
        <f>IF('III Tool Overview'!$H$7="Western Isles Health Board",0,IF('III Tool Overview'!$H$7="Eilean Siar Local Authority",0,new_ci(20,B267,C267,D267,$C$1,G267+H267,1,F267,E267*F267)))</f>
        <v>0.41913762660430831</v>
      </c>
      <c r="Q267" s="190">
        <f>IF('III Tool Overview'!$H$7="Western Isles Health Board",0,IF('III Tool Overview'!$H$7="Eilean Siar Local Authority",0,new_yll(2,B267,C267,D267,$C$1,G267,1,F267,E267*F267)))</f>
        <v>0.69050074830352626</v>
      </c>
      <c r="R267" s="190">
        <f>IF('III Tool Overview'!$H$7="Western Isles Health Board",0,IF('III Tool Overview'!$H$7="Eilean Siar Local Authority",0,new_yll(2,B267,C267,D267,$C$1,G267+H267,1,F267,E267*F267)))</f>
        <v>0.69050074830352626</v>
      </c>
      <c r="S267" s="190">
        <f t="shared" si="827"/>
        <v>0</v>
      </c>
      <c r="T267" s="190">
        <f>IF('III Tool Overview'!$H$7="Western Isles Health Board",0,IF('III Tool Overview'!$H$7="Eilean Siar Local Authority",0,new_yll(5,B267,C267,D267,$C$1,G267,1,F267,E267*F267)))</f>
        <v>2.9839710305022447</v>
      </c>
      <c r="U267" s="190">
        <f>IF('III Tool Overview'!$H$7="Western Isles Health Board",0,IF('III Tool Overview'!$H$7="Eilean Siar Local Authority",0,new_yll(5,B267,C267,D267,$C$1,G267+H267,1,F267,E267*F267)))</f>
        <v>2.9839710305022447</v>
      </c>
      <c r="V267" s="190">
        <f t="shared" si="828"/>
        <v>0</v>
      </c>
      <c r="W267" s="190">
        <f>IF('III Tool Overview'!$H$7="Western Isles Health Board",0,IF('III Tool Overview'!$H$7="Eilean Siar Local Authority",0,new_yll(10,B267,C267,D267,$C$1,G267,1,F267,E267*F267)))</f>
        <v>7.6488467718223667</v>
      </c>
      <c r="X267" s="190">
        <f>IF('III Tool Overview'!$H$7="Western Isles Health Board",0,IF('III Tool Overview'!$H$7="Eilean Siar Local Authority",0,new_yll(10,B267,C267,D267,$C$1,G267+H267,1,F267,E267*F267)))</f>
        <v>7.6488467718223667</v>
      </c>
      <c r="Y267" s="190">
        <f t="shared" si="829"/>
        <v>0</v>
      </c>
      <c r="Z267" s="190">
        <f>IF('III Tool Overview'!$H$7="Western Isles Health Board",0,IF('III Tool Overview'!$H$7="Eilean Siar Local Authority",0,new_yll(20,B267,C267,D267,$C$1,G267,1,F267,E267*F267)))</f>
        <v>20.97994487318627</v>
      </c>
      <c r="AA267" s="190">
        <f>IF('III Tool Overview'!$H$7="Western Isles Health Board",0,IF('III Tool Overview'!$H$7="Eilean Siar Local Authority",0,new_yll(20,B267,C267,D267,$C$1,G267+H267,1,F267,E267*F267)))</f>
        <v>20.97994487318627</v>
      </c>
      <c r="AB267" s="190">
        <f t="shared" si="830"/>
        <v>0</v>
      </c>
      <c r="AC267" s="190">
        <f>IF('III Tool Overview'!$H$7="Western Isles Health Board",0,IF('III Tool Overview'!$H$7="Eilean Siar Local Authority",0,hosp_count(2,B267,C267,D267,$C$1,G267,1,F267,E267*F267)))</f>
        <v>2.1303316095426252</v>
      </c>
      <c r="AD267" s="190">
        <f>IF('III Tool Overview'!$H$7="Western Isles Health Board",0,IF('III Tool Overview'!$H$7="Eilean Siar Local Authority",0,hosp_count(2,B267,C267,D267,$C$1,G267+H267,1,F267,E267*F267)))</f>
        <v>2.1303316095426252</v>
      </c>
      <c r="AE267" s="189">
        <f t="shared" si="831"/>
        <v>0</v>
      </c>
      <c r="AF267" s="190">
        <f>IF('III Tool Overview'!$H$7="Western Isles Health Board",0,IF('III Tool Overview'!$H$7="Eilean Siar Local Authority",0,hosp_count(5,B267,C267,D267,$C$1,G267,1,F267,E267*F267)))</f>
        <v>8.8581150481029987</v>
      </c>
      <c r="AG267" s="190">
        <f>IF('III Tool Overview'!$H$7="Western Isles Health Board",0,IF('III Tool Overview'!$H$7="Eilean Siar Local Authority",0,hosp_count(5,B267,C267,D267,$C$1,G267+H267,1,F267,E267*F267)))</f>
        <v>8.8581150481029987</v>
      </c>
      <c r="AH267" s="189">
        <f t="shared" si="832"/>
        <v>0</v>
      </c>
      <c r="AI267" s="190">
        <f>IF('III Tool Overview'!$H$7="Western Isles Health Board",0,IF('III Tool Overview'!$H$7="Eilean Siar Local Authority",0,hosp_count(10,B267,C267,D267,$C$1,G267,1,F267,E267*F267)))</f>
        <v>21.275604315512336</v>
      </c>
      <c r="AJ267" s="190">
        <f>IF('III Tool Overview'!$H$7="Western Isles Health Board",0,IF('III Tool Overview'!$H$7="Eilean Siar Local Authority",0,hosp_count(10,B267,C267,D267,$C$1,G267+H267,1,F267,E267*F267)))</f>
        <v>21.275604315512336</v>
      </c>
      <c r="AK267" s="189">
        <f t="shared" si="833"/>
        <v>0</v>
      </c>
      <c r="AL267" s="190">
        <f>IF('III Tool Overview'!$H$7="Western Isles Health Board",0,IF('III Tool Overview'!$H$7="Eilean Siar Local Authority",0,hosp_count(20,B267,C267,D267,$C$1,G267,1,F267,E267*F267)))</f>
        <v>51.273703591996906</v>
      </c>
      <c r="AM267" s="190">
        <f>IF('III Tool Overview'!$H$7="Western Isles Health Board",0,IF('III Tool Overview'!$H$7="Eilean Siar Local Authority",0,hosp_count(20,B267,C267,D267,$C$1,G267+H267,1,F267,E267*F267)))</f>
        <v>51.273703591996906</v>
      </c>
      <c r="AN267" s="189">
        <f t="shared" si="834"/>
        <v>0</v>
      </c>
      <c r="AP267">
        <v>0.5</v>
      </c>
      <c r="AQ267">
        <v>5</v>
      </c>
    </row>
    <row r="268" spans="1:51" x14ac:dyDescent="0.2">
      <c r="A268" s="185" t="s">
        <v>49</v>
      </c>
      <c r="B268" s="163">
        <v>42.5</v>
      </c>
      <c r="C268" s="166" t="s">
        <v>170</v>
      </c>
      <c r="D268" s="166">
        <v>5</v>
      </c>
      <c r="E268" s="188">
        <f>HLOOKUP('III Tool Overview'!$H$7,Prevalence!$B$2:$AV$268,Prevalence!AW255,FALSE)</f>
        <v>0.19408212858822929</v>
      </c>
      <c r="F268" s="187">
        <f>HLOOKUP('III Tool Overview'!$H$7,LookUpData_Pop!$B$1:$AV$269,LookUpData_Pop!BB260,FALSE)/5</f>
        <v>29.4</v>
      </c>
      <c r="G268" s="176">
        <f>'III Tool Overview'!$H$10/110</f>
        <v>0</v>
      </c>
      <c r="H268" s="254">
        <f>IF('III Tool Overview'!$H$11="Even distribution",Targeting!C266,IF('III Tool Overview'!$H$11="Targeting to Q1",Targeting!D266,IF('III Tool Overview'!$H$11="Targetting to Q1 &amp; Q2",Targeting!E266,IF('III Tool Overview'!$H$11="Proportionate to need",Targeting!F266))))</f>
        <v>0</v>
      </c>
      <c r="I268" s="182">
        <f>IF('III Tool Overview'!$H$7="Western Isles Health Board",0,IF('III Tool Overview'!$H$7="Eilean Siar Local Authority",0,new_ci(2,B268,C268,D268,$C$1,G268,1,F268,E268*F268)))</f>
        <v>2.7818786978377516E-2</v>
      </c>
      <c r="J268" s="189">
        <f>IF('III Tool Overview'!$H$7="Western Isles Health Board",0,IF('III Tool Overview'!$H$7="Eilean Siar Local Authority",0,new_ci(2,B268,C268,D268,$C$1,G268+H268,1,F268,E268*F268)))</f>
        <v>2.7818786978377516E-2</v>
      </c>
      <c r="K268" s="189">
        <f>IF('III Tool Overview'!$H$7="Western Isles Health Board",0,IF('III Tool Overview'!$H$7="Eilean Siar Local Authority",0,new_ci(5,B268,C268,D268,$C$1,G268,1,F268,E268*F268)))</f>
        <v>0.12336566464919591</v>
      </c>
      <c r="L268" s="189">
        <f>IF('III Tool Overview'!$H$7="Western Isles Health Board",0,IF('III Tool Overview'!$H$7="Eilean Siar Local Authority",0,new_ci(5,B268,C268,D268,$C$1,G268+H268,1,F268,E268*F268)))</f>
        <v>0.12336566464919591</v>
      </c>
      <c r="M268" s="189">
        <f>IF('III Tool Overview'!$H$7="Western Isles Health Board",0,IF('III Tool Overview'!$H$7="Eilean Siar Local Authority",0,new_ci(10,B268,C268,D268,$C$1,G268,1,F268,E268*F268)))</f>
        <v>0.33188249833902861</v>
      </c>
      <c r="N268" s="189">
        <f>IF('III Tool Overview'!$H$7="Western Isles Health Board",0,IF('III Tool Overview'!$H$7="Eilean Siar Local Authority",0,new_ci(10,B268,C268,D268,$C$1,G268+H268,1,F268,E268*F268)))</f>
        <v>0.33188249833902861</v>
      </c>
      <c r="O268" s="189">
        <f>IF('III Tool Overview'!$H$7="Western Isles Health Board",0,IF('III Tool Overview'!$H$7="Eilean Siar Local Authority",0,new_ci(20,B268,C268,D268,$C$1,G268,1,F268,E268*F268)))</f>
        <v>1.0250682192305667</v>
      </c>
      <c r="P268" s="189">
        <f>IF('III Tool Overview'!$H$7="Western Isles Health Board",0,IF('III Tool Overview'!$H$7="Eilean Siar Local Authority",0,new_ci(20,B268,C268,D268,$C$1,G268+H268,1,F268,E268*F268)))</f>
        <v>1.0250682192305667</v>
      </c>
      <c r="Q268" s="190">
        <f>IF('III Tool Overview'!$H$7="Western Isles Health Board",0,IF('III Tool Overview'!$H$7="Eilean Siar Local Authority",0,new_yll(2,B268,C268,D268,$C$1,G268,1,F268,E268*F268)))</f>
        <v>1.5856708577675185</v>
      </c>
      <c r="R268" s="190">
        <f>IF('III Tool Overview'!$H$7="Western Isles Health Board",0,IF('III Tool Overview'!$H$7="Eilean Siar Local Authority",0,new_yll(2,B268,C268,D268,$C$1,G268+H268,1,F268,E268*F268)))</f>
        <v>1.5856708577675185</v>
      </c>
      <c r="S268" s="190">
        <f t="shared" si="827"/>
        <v>0</v>
      </c>
      <c r="T268" s="190">
        <f>IF('III Tool Overview'!$H$7="Western Isles Health Board",0,IF('III Tool Overview'!$H$7="Eilean Siar Local Authority",0,new_yll(5,B268,C268,D268,$C$1,G268,1,F268,E268*F268)))</f>
        <v>6.8364946128307347</v>
      </c>
      <c r="U268" s="190">
        <f>IF('III Tool Overview'!$H$7="Western Isles Health Board",0,IF('III Tool Overview'!$H$7="Eilean Siar Local Authority",0,new_yll(5,B268,C268,D268,$C$1,G268+H268,1,F268,E268*F268)))</f>
        <v>6.8364946128307347</v>
      </c>
      <c r="V268" s="190">
        <f t="shared" si="828"/>
        <v>0</v>
      </c>
      <c r="W268" s="190">
        <f>IF('III Tool Overview'!$H$7="Western Isles Health Board",0,IF('III Tool Overview'!$H$7="Eilean Siar Local Authority",0,new_yll(10,B268,C268,D268,$C$1,G268,1,F268,E268*F268)))</f>
        <v>17.443176119593016</v>
      </c>
      <c r="X268" s="190">
        <f>IF('III Tool Overview'!$H$7="Western Isles Health Board",0,IF('III Tool Overview'!$H$7="Eilean Siar Local Authority",0,new_yll(10,B268,C268,D268,$C$1,G268+H268,1,F268,E268*F268)))</f>
        <v>17.443176119593016</v>
      </c>
      <c r="Y268" s="190">
        <f t="shared" si="829"/>
        <v>0</v>
      </c>
      <c r="Z268" s="190">
        <f>IF('III Tool Overview'!$H$7="Western Isles Health Board",0,IF('III Tool Overview'!$H$7="Eilean Siar Local Authority",0,new_yll(20,B268,C268,D268,$C$1,G268,1,F268,E268*F268)))</f>
        <v>47.22492891154134</v>
      </c>
      <c r="AA268" s="190">
        <f>IF('III Tool Overview'!$H$7="Western Isles Health Board",0,IF('III Tool Overview'!$H$7="Eilean Siar Local Authority",0,new_yll(20,B268,C268,D268,$C$1,G268+H268,1,F268,E268*F268)))</f>
        <v>47.22492891154134</v>
      </c>
      <c r="AB268" s="190">
        <f t="shared" si="830"/>
        <v>0</v>
      </c>
      <c r="AC268" s="190">
        <f>IF('III Tool Overview'!$H$7="Western Isles Health Board",0,IF('III Tool Overview'!$H$7="Eilean Siar Local Authority",0,hosp_count(2,B268,C268,D268,$C$1,G268,1,F268,E268*F268)))</f>
        <v>4.1639034423328933</v>
      </c>
      <c r="AD268" s="190">
        <f>IF('III Tool Overview'!$H$7="Western Isles Health Board",0,IF('III Tool Overview'!$H$7="Eilean Siar Local Authority",0,hosp_count(2,B268,C268,D268,$C$1,G268+H268,1,F268,E268*F268)))</f>
        <v>4.1639034423328933</v>
      </c>
      <c r="AE268" s="189">
        <f t="shared" si="831"/>
        <v>0</v>
      </c>
      <c r="AF268" s="190">
        <f>IF('III Tool Overview'!$H$7="Western Isles Health Board",0,IF('III Tool Overview'!$H$7="Eilean Siar Local Authority",0,hosp_count(5,B268,C268,D268,$C$1,G268,1,F268,E268*F268)))</f>
        <v>17.306508562458369</v>
      </c>
      <c r="AG268" s="190">
        <f>IF('III Tool Overview'!$H$7="Western Isles Health Board",0,IF('III Tool Overview'!$H$7="Eilean Siar Local Authority",0,hosp_count(5,B268,C268,D268,$C$1,G268+H268,1,F268,E268*F268)))</f>
        <v>17.306508562458369</v>
      </c>
      <c r="AH268" s="189">
        <f t="shared" si="832"/>
        <v>0</v>
      </c>
      <c r="AI268" s="190">
        <f>IF('III Tool Overview'!$H$7="Western Isles Health Board",0,IF('III Tool Overview'!$H$7="Eilean Siar Local Authority",0,hosp_count(10,B268,C268,D268,$C$1,G268,1,F268,E268*F268)))</f>
        <v>41.530252776042303</v>
      </c>
      <c r="AJ268" s="190">
        <f>IF('III Tool Overview'!$H$7="Western Isles Health Board",0,IF('III Tool Overview'!$H$7="Eilean Siar Local Authority",0,hosp_count(10,B268,C268,D268,$C$1,G268+H268,1,F268,E268*F268)))</f>
        <v>41.530252776042303</v>
      </c>
      <c r="AK268" s="189">
        <f t="shared" si="833"/>
        <v>0</v>
      </c>
      <c r="AL268" s="190">
        <f>IF('III Tool Overview'!$H$7="Western Isles Health Board",0,IF('III Tool Overview'!$H$7="Eilean Siar Local Authority",0,hosp_count(20,B268,C268,D268,$C$1,G268,1,F268,E268*F268)))</f>
        <v>99.813854002981984</v>
      </c>
      <c r="AM268" s="190">
        <f>IF('III Tool Overview'!$H$7="Western Isles Health Board",0,IF('III Tool Overview'!$H$7="Eilean Siar Local Authority",0,hosp_count(20,B268,C268,D268,$C$1,G268+H268,1,F268,E268*F268)))</f>
        <v>99.813854002981984</v>
      </c>
      <c r="AN268" s="189">
        <f t="shared" si="834"/>
        <v>0</v>
      </c>
      <c r="AP268">
        <v>0.5</v>
      </c>
      <c r="AQ268">
        <v>5</v>
      </c>
    </row>
    <row r="269" spans="1:51" x14ac:dyDescent="0.2">
      <c r="A269" s="185" t="s">
        <v>50</v>
      </c>
      <c r="B269" s="163">
        <v>47.5</v>
      </c>
      <c r="C269" s="166" t="s">
        <v>170</v>
      </c>
      <c r="D269" s="166">
        <v>5</v>
      </c>
      <c r="E269" s="188">
        <f>HLOOKUP('III Tool Overview'!$H$7,Prevalence!$B$2:$AV$268,Prevalence!AW256,FALSE)</f>
        <v>0.2511795850462909</v>
      </c>
      <c r="F269" s="187">
        <f>HLOOKUP('III Tool Overview'!$H$7,LookUpData_Pop!$B$1:$AV$269,LookUpData_Pop!BB261,FALSE)/5</f>
        <v>28.6</v>
      </c>
      <c r="G269" s="176">
        <f>'III Tool Overview'!$H$10/110</f>
        <v>0</v>
      </c>
      <c r="H269" s="254">
        <f>IF('III Tool Overview'!$H$11="Even distribution",Targeting!C267,IF('III Tool Overview'!$H$11="Targeting to Q1",Targeting!D267,IF('III Tool Overview'!$H$11="Targetting to Q1 &amp; Q2",Targeting!E267,IF('III Tool Overview'!$H$11="Proportionate to need",Targeting!F267))))</f>
        <v>0</v>
      </c>
      <c r="I269" s="182">
        <f>IF('III Tool Overview'!$H$7="Western Isles Health Board",0,IF('III Tool Overview'!$H$7="Eilean Siar Local Authority",0,new_ci(2,B269,C269,D269,$C$1,G269,1,F269,E269*F269)))</f>
        <v>4.4229180855647601E-2</v>
      </c>
      <c r="J269" s="189">
        <f>IF('III Tool Overview'!$H$7="Western Isles Health Board",0,IF('III Tool Overview'!$H$7="Eilean Siar Local Authority",0,new_ci(2,B269,C269,D269,$C$1,G269+H269,1,F269,E269*F269)))</f>
        <v>4.4229180855647601E-2</v>
      </c>
      <c r="K269" s="189">
        <f>IF('III Tool Overview'!$H$7="Western Isles Health Board",0,IF('III Tool Overview'!$H$7="Eilean Siar Local Authority",0,new_ci(5,B269,C269,D269,$C$1,G269,1,F269,E269*F269)))</f>
        <v>0.19593453454151855</v>
      </c>
      <c r="L269" s="189">
        <f>IF('III Tool Overview'!$H$7="Western Isles Health Board",0,IF('III Tool Overview'!$H$7="Eilean Siar Local Authority",0,new_ci(5,B269,C269,D269,$C$1,G269+H269,1,F269,E269*F269)))</f>
        <v>0.19593453454151855</v>
      </c>
      <c r="M269" s="189">
        <f>IF('III Tool Overview'!$H$7="Western Isles Health Board",0,IF('III Tool Overview'!$H$7="Eilean Siar Local Authority",0,new_ci(10,B269,C269,D269,$C$1,G269,1,F269,E269*F269)))</f>
        <v>0.52590511940376983</v>
      </c>
      <c r="N269" s="189">
        <f>IF('III Tool Overview'!$H$7="Western Isles Health Board",0,IF('III Tool Overview'!$H$7="Eilean Siar Local Authority",0,new_ci(10,B269,C269,D269,$C$1,G269+H269,1,F269,E269*F269)))</f>
        <v>0.52590511940376983</v>
      </c>
      <c r="O269" s="189">
        <f>IF('III Tool Overview'!$H$7="Western Isles Health Board",0,IF('III Tool Overview'!$H$7="Eilean Siar Local Authority",0,new_ci(20,B269,C269,D269,$C$1,G269,1,F269,E269*F269)))</f>
        <v>1.6119239516223847</v>
      </c>
      <c r="P269" s="189">
        <f>IF('III Tool Overview'!$H$7="Western Isles Health Board",0,IF('III Tool Overview'!$H$7="Eilean Siar Local Authority",0,new_ci(20,B269,C269,D269,$C$1,G269+H269,1,F269,E269*F269)))</f>
        <v>1.6119239516223847</v>
      </c>
      <c r="Q269" s="190">
        <f>IF('III Tool Overview'!$H$7="Western Isles Health Board",0,IF('III Tool Overview'!$H$7="Eilean Siar Local Authority",0,new_yll(2,B269,C269,D269,$C$1,G269,1,F269,E269*F269)))</f>
        <v>2.2556882236380278</v>
      </c>
      <c r="R269" s="190">
        <f>IF('III Tool Overview'!$H$7="Western Isles Health Board",0,IF('III Tool Overview'!$H$7="Eilean Siar Local Authority",0,new_yll(2,B269,C269,D269,$C$1,G269+H269,1,F269,E269*F269)))</f>
        <v>2.2556882236380278</v>
      </c>
      <c r="S269" s="190">
        <f t="shared" si="827"/>
        <v>0</v>
      </c>
      <c r="T269" s="190">
        <f>IF('III Tool Overview'!$H$7="Western Isles Health Board",0,IF('III Tool Overview'!$H$7="Eilean Siar Local Authority",0,new_yll(5,B269,C269,D269,$C$1,G269,1,F269,E269*F269)))</f>
        <v>9.6825658433044239</v>
      </c>
      <c r="U269" s="190">
        <f>IF('III Tool Overview'!$H$7="Western Isles Health Board",0,IF('III Tool Overview'!$H$7="Eilean Siar Local Authority",0,new_yll(5,B269,C269,D269,$C$1,G269+H269,1,F269,E269*F269)))</f>
        <v>9.6825658433044239</v>
      </c>
      <c r="V269" s="190">
        <f t="shared" si="828"/>
        <v>0</v>
      </c>
      <c r="W269" s="190">
        <f>IF('III Tool Overview'!$H$7="Western Isles Health Board",0,IF('III Tool Overview'!$H$7="Eilean Siar Local Authority",0,new_yll(10,B269,C269,D269,$C$1,G269,1,F269,E269*F269)))</f>
        <v>24.488047696296839</v>
      </c>
      <c r="X269" s="190">
        <f>IF('III Tool Overview'!$H$7="Western Isles Health Board",0,IF('III Tool Overview'!$H$7="Eilean Siar Local Authority",0,new_yll(10,B269,C269,D269,$C$1,G269+H269,1,F269,E269*F269)))</f>
        <v>24.488047696296839</v>
      </c>
      <c r="Y269" s="190">
        <f t="shared" si="829"/>
        <v>0</v>
      </c>
      <c r="Z269" s="190">
        <f>IF('III Tool Overview'!$H$7="Western Isles Health Board",0,IF('III Tool Overview'!$H$7="Eilean Siar Local Authority",0,new_yll(20,B269,C269,D269,$C$1,G269,1,F269,E269*F269)))</f>
        <v>64.644889624269595</v>
      </c>
      <c r="AA269" s="190">
        <f>IF('III Tool Overview'!$H$7="Western Isles Health Board",0,IF('III Tool Overview'!$H$7="Eilean Siar Local Authority",0,new_yll(20,B269,C269,D269,$C$1,G269+H269,1,F269,E269*F269)))</f>
        <v>64.644889624269595</v>
      </c>
      <c r="AB269" s="190">
        <f t="shared" si="830"/>
        <v>0</v>
      </c>
      <c r="AC269" s="190">
        <f>IF('III Tool Overview'!$H$7="Western Isles Health Board",0,IF('III Tool Overview'!$H$7="Eilean Siar Local Authority",0,hosp_count(2,B269,C269,D269,$C$1,G269,1,F269,E269*F269)))</f>
        <v>4.6961357996577631</v>
      </c>
      <c r="AD269" s="190">
        <f>IF('III Tool Overview'!$H$7="Western Isles Health Board",0,IF('III Tool Overview'!$H$7="Eilean Siar Local Authority",0,hosp_count(2,B269,C269,D269,$C$1,G269+H269,1,F269,E269*F269)))</f>
        <v>4.6961357996577631</v>
      </c>
      <c r="AE269" s="189">
        <f t="shared" si="831"/>
        <v>0</v>
      </c>
      <c r="AF269" s="190">
        <f>IF('III Tool Overview'!$H$7="Western Isles Health Board",0,IF('III Tool Overview'!$H$7="Eilean Siar Local Authority",0,hosp_count(5,B269,C269,D269,$C$1,G269,1,F269,E269*F269)))</f>
        <v>19.499724022836475</v>
      </c>
      <c r="AG269" s="190">
        <f>IF('III Tool Overview'!$H$7="Western Isles Health Board",0,IF('III Tool Overview'!$H$7="Eilean Siar Local Authority",0,hosp_count(5,B269,C269,D269,$C$1,G269+H269,1,F269,E269*F269)))</f>
        <v>19.499724022836475</v>
      </c>
      <c r="AH269" s="189">
        <f t="shared" si="832"/>
        <v>0</v>
      </c>
      <c r="AI269" s="190">
        <f>IF('III Tool Overview'!$H$7="Western Isles Health Board",0,IF('III Tool Overview'!$H$7="Eilean Siar Local Authority",0,hosp_count(10,B269,C269,D269,$C$1,G269,1,F269,E269*F269)))</f>
        <v>46.699104484584836</v>
      </c>
      <c r="AJ269" s="190">
        <f>IF('III Tool Overview'!$H$7="Western Isles Health Board",0,IF('III Tool Overview'!$H$7="Eilean Siar Local Authority",0,hosp_count(10,B269,C269,D269,$C$1,G269+H269,1,F269,E269*F269)))</f>
        <v>46.699104484584836</v>
      </c>
      <c r="AK269" s="189">
        <f t="shared" si="833"/>
        <v>0</v>
      </c>
      <c r="AL269" s="190">
        <f>IF('III Tool Overview'!$H$7="Western Isles Health Board",0,IF('III Tool Overview'!$H$7="Eilean Siar Local Authority",0,hosp_count(20,B269,C269,D269,$C$1,G269,1,F269,E269*F269)))</f>
        <v>111.54483725997707</v>
      </c>
      <c r="AM269" s="190">
        <f>IF('III Tool Overview'!$H$7="Western Isles Health Board",0,IF('III Tool Overview'!$H$7="Eilean Siar Local Authority",0,hosp_count(20,B269,C269,D269,$C$1,G269+H269,1,F269,E269*F269)))</f>
        <v>111.54483725997707</v>
      </c>
      <c r="AN269" s="189">
        <f t="shared" si="834"/>
        <v>0</v>
      </c>
      <c r="AP269">
        <v>0.5</v>
      </c>
      <c r="AQ269">
        <v>5</v>
      </c>
    </row>
    <row r="270" spans="1:51" x14ac:dyDescent="0.2">
      <c r="A270" s="185" t="s">
        <v>51</v>
      </c>
      <c r="B270" s="163">
        <v>52.5</v>
      </c>
      <c r="C270" s="166" t="s">
        <v>170</v>
      </c>
      <c r="D270" s="166">
        <v>5</v>
      </c>
      <c r="E270" s="188">
        <f>HLOOKUP('III Tool Overview'!$H$7,Prevalence!$B$2:$AV$268,Prevalence!AW257,FALSE)</f>
        <v>0.2511795850462909</v>
      </c>
      <c r="F270" s="187">
        <f>HLOOKUP('III Tool Overview'!$H$7,LookUpData_Pop!$B$1:$AV$269,LookUpData_Pop!BB262,FALSE)/5</f>
        <v>26.4</v>
      </c>
      <c r="G270" s="176">
        <f>'III Tool Overview'!$H$10/110</f>
        <v>0</v>
      </c>
      <c r="H270" s="254">
        <f>IF('III Tool Overview'!$H$11="Even distribution",Targeting!C268,IF('III Tool Overview'!$H$11="Targeting to Q1",Targeting!D268,IF('III Tool Overview'!$H$11="Targetting to Q1 &amp; Q2",Targeting!E268,IF('III Tool Overview'!$H$11="Proportionate to need",Targeting!F268))))</f>
        <v>0</v>
      </c>
      <c r="I270" s="182">
        <f>IF('III Tool Overview'!$H$7="Western Isles Health Board",0,IF('III Tool Overview'!$H$7="Eilean Siar Local Authority",0,new_ci(2,B270,C270,D270,$C$1,G270,1,F270,E270*F270)))</f>
        <v>5.6641879386531264E-2</v>
      </c>
      <c r="J270" s="189">
        <f>IF('III Tool Overview'!$H$7="Western Isles Health Board",0,IF('III Tool Overview'!$H$7="Eilean Siar Local Authority",0,new_ci(2,B270,C270,D270,$C$1,G270+H270,1,F270,E270*F270)))</f>
        <v>5.6641879386531264E-2</v>
      </c>
      <c r="K270" s="189">
        <f>IF('III Tool Overview'!$H$7="Western Isles Health Board",0,IF('III Tool Overview'!$H$7="Eilean Siar Local Authority",0,new_ci(5,B270,C270,D270,$C$1,G270,1,F270,E270*F270)))</f>
        <v>0.25066093641819365</v>
      </c>
      <c r="L270" s="189">
        <f>IF('III Tool Overview'!$H$7="Western Isles Health Board",0,IF('III Tool Overview'!$H$7="Eilean Siar Local Authority",0,new_ci(5,B270,C270,D270,$C$1,G270+H270,1,F270,E270*F270)))</f>
        <v>0.25066093641819365</v>
      </c>
      <c r="M270" s="189">
        <f>IF('III Tool Overview'!$H$7="Western Isles Health Board",0,IF('III Tool Overview'!$H$7="Eilean Siar Local Authority",0,new_ci(10,B270,C270,D270,$C$1,G270,1,F270,E270*F270)))</f>
        <v>0.67126287235143844</v>
      </c>
      <c r="N270" s="189">
        <f>IF('III Tool Overview'!$H$7="Western Isles Health Board",0,IF('III Tool Overview'!$H$7="Eilean Siar Local Authority",0,new_ci(10,B270,C270,D270,$C$1,G270+H270,1,F270,E270*F270)))</f>
        <v>0.67126287235143844</v>
      </c>
      <c r="O270" s="189">
        <f>IF('III Tool Overview'!$H$7="Western Isles Health Board",0,IF('III Tool Overview'!$H$7="Eilean Siar Local Authority",0,new_ci(20,B270,C270,D270,$C$1,G270,1,F270,E270*F270)))</f>
        <v>2.0418369186928889</v>
      </c>
      <c r="P270" s="189">
        <f>IF('III Tool Overview'!$H$7="Western Isles Health Board",0,IF('III Tool Overview'!$H$7="Eilean Siar Local Authority",0,new_ci(20,B270,C270,D270,$C$1,G270+H270,1,F270,E270*F270)))</f>
        <v>2.0418369186928889</v>
      </c>
      <c r="Q270" s="190">
        <f>IF('III Tool Overview'!$H$7="Western Isles Health Board",0,IF('III Tool Overview'!$H$7="Eilean Siar Local Authority",0,new_yll(2,B270,C270,D270,$C$1,G270,1,F270,E270*F270)))</f>
        <v>2.6621683311669693</v>
      </c>
      <c r="R270" s="190">
        <f>IF('III Tool Overview'!$H$7="Western Isles Health Board",0,IF('III Tool Overview'!$H$7="Eilean Siar Local Authority",0,new_yll(2,B270,C270,D270,$C$1,G270+H270,1,F270,E270*F270)))</f>
        <v>2.6621683311669693</v>
      </c>
      <c r="S270" s="190">
        <f t="shared" si="827"/>
        <v>0</v>
      </c>
      <c r="T270" s="190">
        <f>IF('III Tool Overview'!$H$7="Western Isles Health Board",0,IF('III Tool Overview'!$H$7="Eilean Siar Local Authority",0,new_yll(5,B270,C270,D270,$C$1,G270,1,F270,E270*F270)))</f>
        <v>11.38456663008885</v>
      </c>
      <c r="U270" s="190">
        <f>IF('III Tool Overview'!$H$7="Western Isles Health Board",0,IF('III Tool Overview'!$H$7="Eilean Siar Local Authority",0,new_yll(5,B270,C270,D270,$C$1,G270+H270,1,F270,E270*F270)))</f>
        <v>11.38456663008885</v>
      </c>
      <c r="V270" s="190">
        <f t="shared" si="828"/>
        <v>0</v>
      </c>
      <c r="W270" s="190">
        <f>IF('III Tool Overview'!$H$7="Western Isles Health Board",0,IF('III Tool Overview'!$H$7="Eilean Siar Local Authority",0,new_yll(10,B270,C270,D270,$C$1,G270,1,F270,E270*F270)))</f>
        <v>28.574955530089397</v>
      </c>
      <c r="X270" s="190">
        <f>IF('III Tool Overview'!$H$7="Western Isles Health Board",0,IF('III Tool Overview'!$H$7="Eilean Siar Local Authority",0,new_yll(10,B270,C270,D270,$C$1,G270+H270,1,F270,E270*F270)))</f>
        <v>28.574955530089397</v>
      </c>
      <c r="Y270" s="190">
        <f t="shared" si="829"/>
        <v>0</v>
      </c>
      <c r="Z270" s="190">
        <f>IF('III Tool Overview'!$H$7="Western Isles Health Board",0,IF('III Tool Overview'!$H$7="Eilean Siar Local Authority",0,new_yll(20,B270,C270,D270,$C$1,G270,1,F270,E270*F270)))</f>
        <v>73.788505481507045</v>
      </c>
      <c r="AA270" s="190">
        <f>IF('III Tool Overview'!$H$7="Western Isles Health Board",0,IF('III Tool Overview'!$H$7="Eilean Siar Local Authority",0,new_yll(20,B270,C270,D270,$C$1,G270+H270,1,F270,E270*F270)))</f>
        <v>73.788505481507045</v>
      </c>
      <c r="AB270" s="190">
        <f t="shared" si="830"/>
        <v>0</v>
      </c>
      <c r="AC270" s="190">
        <f>IF('III Tool Overview'!$H$7="Western Isles Health Board",0,IF('III Tool Overview'!$H$7="Eilean Siar Local Authority",0,hosp_count(2,B270,C270,D270,$C$1,G270,1,F270,E270*F270)))</f>
        <v>4.7840172507865564</v>
      </c>
      <c r="AD270" s="190">
        <f>IF('III Tool Overview'!$H$7="Western Isles Health Board",0,IF('III Tool Overview'!$H$7="Eilean Siar Local Authority",0,hosp_count(2,B270,C270,D270,$C$1,G270+H270,1,F270,E270*F270)))</f>
        <v>4.7840172507865564</v>
      </c>
      <c r="AE270" s="189">
        <f t="shared" si="831"/>
        <v>0</v>
      </c>
      <c r="AF270" s="190">
        <f>IF('III Tool Overview'!$H$7="Western Isles Health Board",0,IF('III Tool Overview'!$H$7="Eilean Siar Local Authority",0,hosp_count(5,B270,C270,D270,$C$1,G270,1,F270,E270*F270)))</f>
        <v>19.845424556951045</v>
      </c>
      <c r="AG270" s="190">
        <f>IF('III Tool Overview'!$H$7="Western Isles Health Board",0,IF('III Tool Overview'!$H$7="Eilean Siar Local Authority",0,hosp_count(5,B270,C270,D270,$C$1,G270+H270,1,F270,E270*F270)))</f>
        <v>19.845424556951045</v>
      </c>
      <c r="AH270" s="189">
        <f t="shared" si="832"/>
        <v>0</v>
      </c>
      <c r="AI270" s="190">
        <f>IF('III Tool Overview'!$H$7="Western Isles Health Board",0,IF('III Tool Overview'!$H$7="Eilean Siar Local Authority",0,hosp_count(10,B270,C270,D270,$C$1,G270,1,F270,E270*F270)))</f>
        <v>47.431654947588029</v>
      </c>
      <c r="AJ270" s="190">
        <f>IF('III Tool Overview'!$H$7="Western Isles Health Board",0,IF('III Tool Overview'!$H$7="Eilean Siar Local Authority",0,hosp_count(10,B270,C270,D270,$C$1,G270+H270,1,F270,E270*F270)))</f>
        <v>47.431654947588029</v>
      </c>
      <c r="AK270" s="189">
        <f t="shared" si="833"/>
        <v>0</v>
      </c>
      <c r="AL270" s="190">
        <f>IF('III Tool Overview'!$H$7="Western Isles Health Board",0,IF('III Tool Overview'!$H$7="Eilean Siar Local Authority",0,hosp_count(20,B270,C270,D270,$C$1,G270,1,F270,E270*F270)))</f>
        <v>112.60137616902401</v>
      </c>
      <c r="AM270" s="190">
        <f>IF('III Tool Overview'!$H$7="Western Isles Health Board",0,IF('III Tool Overview'!$H$7="Eilean Siar Local Authority",0,hosp_count(20,B270,C270,D270,$C$1,G270+H270,1,F270,E270*F270)))</f>
        <v>112.60137616902401</v>
      </c>
      <c r="AN270" s="189">
        <f t="shared" si="834"/>
        <v>0</v>
      </c>
      <c r="AP270">
        <v>0.5</v>
      </c>
      <c r="AQ270">
        <v>5</v>
      </c>
    </row>
    <row r="271" spans="1:51" x14ac:dyDescent="0.2">
      <c r="A271" s="185" t="s">
        <v>52</v>
      </c>
      <c r="B271" s="163">
        <v>57.5</v>
      </c>
      <c r="C271" s="166" t="s">
        <v>170</v>
      </c>
      <c r="D271" s="166">
        <v>5</v>
      </c>
      <c r="E271" s="188">
        <f>HLOOKUP('III Tool Overview'!$H$7,Prevalence!$B$2:$AV$268,Prevalence!AW258,FALSE)</f>
        <v>0.21579574602305004</v>
      </c>
      <c r="F271" s="187">
        <f>HLOOKUP('III Tool Overview'!$H$7,LookUpData_Pop!$B$1:$AV$269,LookUpData_Pop!BB263,FALSE)/5</f>
        <v>22.2</v>
      </c>
      <c r="G271" s="176">
        <f>'III Tool Overview'!$H$10/110</f>
        <v>0</v>
      </c>
      <c r="H271" s="254">
        <f>IF('III Tool Overview'!$H$11="Even distribution",Targeting!C269,IF('III Tool Overview'!$H$11="Targeting to Q1",Targeting!D269,IF('III Tool Overview'!$H$11="Targetting to Q1 &amp; Q2",Targeting!E269,IF('III Tool Overview'!$H$11="Proportionate to need",Targeting!F269))))</f>
        <v>0</v>
      </c>
      <c r="I271" s="182">
        <f>IF('III Tool Overview'!$H$7="Western Isles Health Board",0,IF('III Tool Overview'!$H$7="Eilean Siar Local Authority",0,new_ci(2,B271,C271,D271,$C$1,G271,1,F271,E271*F271)))</f>
        <v>7.7816614149866403E-2</v>
      </c>
      <c r="J271" s="189">
        <f>IF('III Tool Overview'!$H$7="Western Isles Health Board",0,IF('III Tool Overview'!$H$7="Eilean Siar Local Authority",0,new_ci(2,B271,C271,D271,$C$1,G271+H271,1,F271,E271*F271)))</f>
        <v>7.7816614149866403E-2</v>
      </c>
      <c r="K271" s="189">
        <f>IF('III Tool Overview'!$H$7="Western Isles Health Board",0,IF('III Tool Overview'!$H$7="Eilean Siar Local Authority",0,new_ci(5,B271,C271,D271,$C$1,G271,1,F271,E271*F271)))</f>
        <v>0.3435551627832355</v>
      </c>
      <c r="L271" s="189">
        <f>IF('III Tool Overview'!$H$7="Western Isles Health Board",0,IF('III Tool Overview'!$H$7="Eilean Siar Local Authority",0,new_ci(5,B271,C271,D271,$C$1,G271+H271,1,F271,E271*F271)))</f>
        <v>0.3435551627832355</v>
      </c>
      <c r="M271" s="189">
        <f>IF('III Tool Overview'!$H$7="Western Isles Health Board",0,IF('III Tool Overview'!$H$7="Eilean Siar Local Authority",0,new_ci(10,B271,C271,D271,$C$1,G271,1,F271,E271*F271)))</f>
        <v>0.91530612026175262</v>
      </c>
      <c r="N271" s="189">
        <f>IF('III Tool Overview'!$H$7="Western Isles Health Board",0,IF('III Tool Overview'!$H$7="Eilean Siar Local Authority",0,new_ci(10,B271,C271,D271,$C$1,G271+H271,1,F271,E271*F271)))</f>
        <v>0.91530612026175262</v>
      </c>
      <c r="O271" s="189">
        <f>IF('III Tool Overview'!$H$7="Western Isles Health Board",0,IF('III Tool Overview'!$H$7="Eilean Siar Local Authority",0,new_ci(20,B271,C271,D271,$C$1,G271,1,F271,E271*F271)))</f>
        <v>2.7369544879680534</v>
      </c>
      <c r="P271" s="189">
        <f>IF('III Tool Overview'!$H$7="Western Isles Health Board",0,IF('III Tool Overview'!$H$7="Eilean Siar Local Authority",0,new_ci(20,B271,C271,D271,$C$1,G271+H271,1,F271,E271*F271)))</f>
        <v>2.7369544879680534</v>
      </c>
      <c r="Q271" s="190">
        <f>IF('III Tool Overview'!$H$7="Western Isles Health Board",0,IF('III Tool Overview'!$H$7="Eilean Siar Local Authority",0,new_yll(2,B271,C271,D271,$C$1,G271,1,F271,E271*F271)))</f>
        <v>3.1904811801445225</v>
      </c>
      <c r="R271" s="190">
        <f>IF('III Tool Overview'!$H$7="Western Isles Health Board",0,IF('III Tool Overview'!$H$7="Eilean Siar Local Authority",0,new_yll(2,B271,C271,D271,$C$1,G271+H271,1,F271,E271*F271)))</f>
        <v>3.1904811801445225</v>
      </c>
      <c r="S271" s="190">
        <f t="shared" si="827"/>
        <v>0</v>
      </c>
      <c r="T271" s="190">
        <f>IF('III Tool Overview'!$H$7="Western Isles Health Board",0,IF('III Tool Overview'!$H$7="Eilean Siar Local Authority",0,new_yll(5,B271,C271,D271,$C$1,G271,1,F271,E271*F271)))</f>
        <v>13.542977236938137</v>
      </c>
      <c r="U271" s="190">
        <f>IF('III Tool Overview'!$H$7="Western Isles Health Board",0,IF('III Tool Overview'!$H$7="Eilean Siar Local Authority",0,new_yll(5,B271,C271,D271,$C$1,G271+H271,1,F271,E271*F271)))</f>
        <v>13.542977236938137</v>
      </c>
      <c r="V271" s="190">
        <f t="shared" si="828"/>
        <v>0</v>
      </c>
      <c r="W271" s="190">
        <f>IF('III Tool Overview'!$H$7="Western Isles Health Board",0,IF('III Tool Overview'!$H$7="Eilean Siar Local Authority",0,new_yll(10,B271,C271,D271,$C$1,G271,1,F271,E271*F271)))</f>
        <v>33.482823804836492</v>
      </c>
      <c r="X271" s="190">
        <f>IF('III Tool Overview'!$H$7="Western Isles Health Board",0,IF('III Tool Overview'!$H$7="Eilean Siar Local Authority",0,new_yll(10,B271,C271,D271,$C$1,G271+H271,1,F271,E271*F271)))</f>
        <v>33.482823804836492</v>
      </c>
      <c r="Y271" s="190">
        <f t="shared" si="829"/>
        <v>0</v>
      </c>
      <c r="Z271" s="190">
        <f>IF('III Tool Overview'!$H$7="Western Isles Health Board",0,IF('III Tool Overview'!$H$7="Eilean Siar Local Authority",0,new_yll(20,B271,C271,D271,$C$1,G271,1,F271,E271*F271)))</f>
        <v>82.698739878362233</v>
      </c>
      <c r="AA271" s="190">
        <f>IF('III Tool Overview'!$H$7="Western Isles Health Board",0,IF('III Tool Overview'!$H$7="Eilean Siar Local Authority",0,new_yll(20,B271,C271,D271,$C$1,G271+H271,1,F271,E271*F271)))</f>
        <v>82.698739878362233</v>
      </c>
      <c r="AB271" s="190">
        <f t="shared" si="830"/>
        <v>0</v>
      </c>
      <c r="AC271" s="190">
        <f>IF('III Tool Overview'!$H$7="Western Isles Health Board",0,IF('III Tool Overview'!$H$7="Eilean Siar Local Authority",0,hosp_count(2,B271,C271,D271,$C$1,G271,1,F271,E271*F271)))</f>
        <v>4.6640487261452739</v>
      </c>
      <c r="AD271" s="190">
        <f>IF('III Tool Overview'!$H$7="Western Isles Health Board",0,IF('III Tool Overview'!$H$7="Eilean Siar Local Authority",0,hosp_count(2,B271,C271,D271,$C$1,G271+H271,1,F271,E271*F271)))</f>
        <v>4.6640487261452739</v>
      </c>
      <c r="AE271" s="189">
        <f t="shared" si="831"/>
        <v>0</v>
      </c>
      <c r="AF271" s="190">
        <f>IF('III Tool Overview'!$H$7="Western Isles Health Board",0,IF('III Tool Overview'!$H$7="Eilean Siar Local Authority",0,hosp_count(5,B271,C271,D271,$C$1,G271,1,F271,E271*F271)))</f>
        <v>19.305384895981625</v>
      </c>
      <c r="AG271" s="190">
        <f>IF('III Tool Overview'!$H$7="Western Isles Health Board",0,IF('III Tool Overview'!$H$7="Eilean Siar Local Authority",0,hosp_count(5,B271,C271,D271,$C$1,G271+H271,1,F271,E271*F271)))</f>
        <v>19.305384895981625</v>
      </c>
      <c r="AH271" s="189">
        <f t="shared" si="832"/>
        <v>0</v>
      </c>
      <c r="AI271" s="190">
        <f>IF('III Tool Overview'!$H$7="Western Isles Health Board",0,IF('III Tool Overview'!$H$7="Eilean Siar Local Authority",0,hosp_count(10,B271,C271,D271,$C$1,G271,1,F271,E271*F271)))</f>
        <v>45.931803699863146</v>
      </c>
      <c r="AJ271" s="190">
        <f>IF('III Tool Overview'!$H$7="Western Isles Health Board",0,IF('III Tool Overview'!$H$7="Eilean Siar Local Authority",0,hosp_count(10,B271,C271,D271,$C$1,G271+H271,1,F271,E271*F271)))</f>
        <v>45.931803699863146</v>
      </c>
      <c r="AK271" s="189">
        <f t="shared" si="833"/>
        <v>0</v>
      </c>
      <c r="AL271" s="190">
        <f>IF('III Tool Overview'!$H$7="Western Isles Health Board",0,IF('III Tool Overview'!$H$7="Eilean Siar Local Authority",0,hosp_count(20,B271,C271,D271,$C$1,G271,1,F271,E271*F271)))</f>
        <v>107.54750251772538</v>
      </c>
      <c r="AM271" s="190">
        <f>IF('III Tool Overview'!$H$7="Western Isles Health Board",0,IF('III Tool Overview'!$H$7="Eilean Siar Local Authority",0,hosp_count(20,B271,C271,D271,$C$1,G271+H271,1,F271,E271*F271)))</f>
        <v>107.54750251772538</v>
      </c>
      <c r="AN271" s="189">
        <f t="shared" si="834"/>
        <v>0</v>
      </c>
      <c r="AP271">
        <v>0.5</v>
      </c>
      <c r="AQ271">
        <v>5</v>
      </c>
    </row>
    <row r="272" spans="1:51" x14ac:dyDescent="0.2">
      <c r="A272" s="185" t="s">
        <v>53</v>
      </c>
      <c r="B272" s="163">
        <v>62.5</v>
      </c>
      <c r="C272" s="166" t="s">
        <v>170</v>
      </c>
      <c r="D272" s="166">
        <v>5</v>
      </c>
      <c r="E272" s="188">
        <f>HLOOKUP('III Tool Overview'!$H$7,Prevalence!$B$2:$AV$268,Prevalence!AW259,FALSE)</f>
        <v>0.21579574602305004</v>
      </c>
      <c r="F272" s="187">
        <f>HLOOKUP('III Tool Overview'!$H$7,LookUpData_Pop!$B$1:$AV$269,LookUpData_Pop!BB264,FALSE)/5</f>
        <v>27.4</v>
      </c>
      <c r="G272" s="176">
        <f>'III Tool Overview'!$H$10/110</f>
        <v>0</v>
      </c>
      <c r="H272" s="254">
        <f>IF('III Tool Overview'!$H$11="Even distribution",Targeting!C270,IF('III Tool Overview'!$H$11="Targeting to Q1",Targeting!D270,IF('III Tool Overview'!$H$11="Targetting to Q1 &amp; Q2",Targeting!E270,IF('III Tool Overview'!$H$11="Proportionate to need",Targeting!F270))))</f>
        <v>0</v>
      </c>
      <c r="I272" s="182">
        <f>IF('III Tool Overview'!$H$7="Western Isles Health Board",0,IF('III Tool Overview'!$H$7="Eilean Siar Local Authority",0,new_ci(2,B272,C272,D272,$C$1,G272,1,F272,E272*F272)))</f>
        <v>0.13319699566253185</v>
      </c>
      <c r="J272" s="189">
        <f>IF('III Tool Overview'!$H$7="Western Isles Health Board",0,IF('III Tool Overview'!$H$7="Eilean Siar Local Authority",0,new_ci(2,B272,C272,D272,$C$1,G272+H272,1,F272,E272*F272)))</f>
        <v>0.13319699566253185</v>
      </c>
      <c r="K272" s="189">
        <f>IF('III Tool Overview'!$H$7="Western Isles Health Board",0,IF('III Tool Overview'!$H$7="Eilean Siar Local Authority",0,new_ci(5,B272,C272,D272,$C$1,G272,1,F272,E272*F272)))</f>
        <v>0.58667232773323308</v>
      </c>
      <c r="L272" s="189">
        <f>IF('III Tool Overview'!$H$7="Western Isles Health Board",0,IF('III Tool Overview'!$H$7="Eilean Siar Local Authority",0,new_ci(5,B272,C272,D272,$C$1,G272+H272,1,F272,E272*F272)))</f>
        <v>0.58667232773323308</v>
      </c>
      <c r="M272" s="189">
        <f>IF('III Tool Overview'!$H$7="Western Isles Health Board",0,IF('III Tool Overview'!$H$7="Eilean Siar Local Authority",0,new_ci(10,B272,C272,D272,$C$1,G272,1,F272,E272*F272)))</f>
        <v>1.5550323644752957</v>
      </c>
      <c r="N272" s="189">
        <f>IF('III Tool Overview'!$H$7="Western Isles Health Board",0,IF('III Tool Overview'!$H$7="Eilean Siar Local Authority",0,new_ci(10,B272,C272,D272,$C$1,G272+H272,1,F272,E272*F272)))</f>
        <v>1.5550323644752957</v>
      </c>
      <c r="O272" s="189">
        <f>IF('III Tool Overview'!$H$7="Western Isles Health Board",0,IF('III Tool Overview'!$H$7="Eilean Siar Local Authority",0,new_ci(20,B272,C272,D272,$C$1,G272,1,F272,E272*F272)))</f>
        <v>4.5720066493542859</v>
      </c>
      <c r="P272" s="189">
        <f>IF('III Tool Overview'!$H$7="Western Isles Health Board",0,IF('III Tool Overview'!$H$7="Eilean Siar Local Authority",0,new_ci(20,B272,C272,D272,$C$1,G272+H272,1,F272,E272*F272)))</f>
        <v>4.5720066493542859</v>
      </c>
      <c r="Q272" s="190">
        <f>IF('III Tool Overview'!$H$7="Western Isles Health Board",0,IF('III Tool Overview'!$H$7="Eilean Siar Local Authority",0,new_yll(2,B272,C272,D272,$C$1,G272,1,F272,E272*F272)))</f>
        <v>4.9282888395136784</v>
      </c>
      <c r="R272" s="190">
        <f>IF('III Tool Overview'!$H$7="Western Isles Health Board",0,IF('III Tool Overview'!$H$7="Eilean Siar Local Authority",0,new_yll(2,B272,C272,D272,$C$1,G272+H272,1,F272,E272*F272)))</f>
        <v>4.9282888395136784</v>
      </c>
      <c r="S272" s="190">
        <f t="shared" si="827"/>
        <v>0</v>
      </c>
      <c r="T272" s="190">
        <f>IF('III Tool Overview'!$H$7="Western Isles Health Board",0,IF('III Tool Overview'!$H$7="Eilean Siar Local Authority",0,new_yll(5,B272,C272,D272,$C$1,G272,1,F272,E272*F272)))</f>
        <v>20.781105490684283</v>
      </c>
      <c r="U272" s="190">
        <f>IF('III Tool Overview'!$H$7="Western Isles Health Board",0,IF('III Tool Overview'!$H$7="Eilean Siar Local Authority",0,new_yll(5,B272,C272,D272,$C$1,G272+H272,1,F272,E272*F272)))</f>
        <v>20.781105490684283</v>
      </c>
      <c r="V272" s="190">
        <f t="shared" si="828"/>
        <v>0</v>
      </c>
      <c r="W272" s="190">
        <f>IF('III Tool Overview'!$H$7="Western Isles Health Board",0,IF('III Tool Overview'!$H$7="Eilean Siar Local Authority",0,new_yll(10,B272,C272,D272,$C$1,G272,1,F272,E272*F272)))</f>
        <v>50.683276155934891</v>
      </c>
      <c r="X272" s="190">
        <f>IF('III Tool Overview'!$H$7="Western Isles Health Board",0,IF('III Tool Overview'!$H$7="Eilean Siar Local Authority",0,new_yll(10,B272,C272,D272,$C$1,G272+H272,1,F272,E272*F272)))</f>
        <v>50.683276155934891</v>
      </c>
      <c r="Y272" s="190">
        <f t="shared" si="829"/>
        <v>0</v>
      </c>
      <c r="Z272" s="190">
        <f>IF('III Tool Overview'!$H$7="Western Isles Health Board",0,IF('III Tool Overview'!$H$7="Eilean Siar Local Authority",0,new_yll(20,B272,C272,D272,$C$1,G272,1,F272,E272*F272)))</f>
        <v>120.21154894791007</v>
      </c>
      <c r="AA272" s="190">
        <f>IF('III Tool Overview'!$H$7="Western Isles Health Board",0,IF('III Tool Overview'!$H$7="Eilean Siar Local Authority",0,new_yll(20,B272,C272,D272,$C$1,G272+H272,1,F272,E272*F272)))</f>
        <v>120.21154894791007</v>
      </c>
      <c r="AB272" s="190">
        <f t="shared" si="830"/>
        <v>0</v>
      </c>
      <c r="AC272" s="190">
        <f>IF('III Tool Overview'!$H$7="Western Isles Health Board",0,IF('III Tool Overview'!$H$7="Eilean Siar Local Authority",0,hosp_count(2,B272,C272,D272,$C$1,G272,1,F272,E272*F272)))</f>
        <v>6.3529416066540705</v>
      </c>
      <c r="AD272" s="190">
        <f>IF('III Tool Overview'!$H$7="Western Isles Health Board",0,IF('III Tool Overview'!$H$7="Eilean Siar Local Authority",0,hosp_count(2,B272,C272,D272,$C$1,G272+H272,1,F272,E272*F272)))</f>
        <v>6.3529416066540705</v>
      </c>
      <c r="AE272" s="189">
        <f t="shared" si="831"/>
        <v>0</v>
      </c>
      <c r="AF272" s="190">
        <f>IF('III Tool Overview'!$H$7="Western Isles Health Board",0,IF('III Tool Overview'!$H$7="Eilean Siar Local Authority",0,hosp_count(5,B272,C272,D272,$C$1,G272,1,F272,E272*F272)))</f>
        <v>26.238568981897664</v>
      </c>
      <c r="AG272" s="190">
        <f>IF('III Tool Overview'!$H$7="Western Isles Health Board",0,IF('III Tool Overview'!$H$7="Eilean Siar Local Authority",0,hosp_count(5,B272,C272,D272,$C$1,G272+H272,1,F272,E272*F272)))</f>
        <v>26.238568981897664</v>
      </c>
      <c r="AH272" s="189">
        <f t="shared" si="832"/>
        <v>0</v>
      </c>
      <c r="AI272" s="190">
        <f>IF('III Tool Overview'!$H$7="Western Isles Health Board",0,IF('III Tool Overview'!$H$7="Eilean Siar Local Authority",0,hosp_count(10,B272,C272,D272,$C$1,G272,1,F272,E272*F272)))</f>
        <v>62.145885514060296</v>
      </c>
      <c r="AJ272" s="190">
        <f>IF('III Tool Overview'!$H$7="Western Isles Health Board",0,IF('III Tool Overview'!$H$7="Eilean Siar Local Authority",0,hosp_count(10,B272,C272,D272,$C$1,G272+H272,1,F272,E272*F272)))</f>
        <v>62.145885514060296</v>
      </c>
      <c r="AK272" s="189">
        <f t="shared" si="833"/>
        <v>0</v>
      </c>
      <c r="AL272" s="190">
        <f>IF('III Tool Overview'!$H$7="Western Isles Health Board",0,IF('III Tool Overview'!$H$7="Eilean Siar Local Authority",0,hosp_count(20,B272,C272,D272,$C$1,G272,1,F272,E272*F272)))</f>
        <v>143.54821049345449</v>
      </c>
      <c r="AM272" s="190">
        <f>IF('III Tool Overview'!$H$7="Western Isles Health Board",0,IF('III Tool Overview'!$H$7="Eilean Siar Local Authority",0,hosp_count(20,B272,C272,D272,$C$1,G272+H272,1,F272,E272*F272)))</f>
        <v>143.54821049345449</v>
      </c>
      <c r="AN272" s="189">
        <f t="shared" si="834"/>
        <v>0</v>
      </c>
      <c r="AP272">
        <v>0.5</v>
      </c>
      <c r="AQ272">
        <v>5</v>
      </c>
    </row>
    <row r="273" spans="1:51" x14ac:dyDescent="0.2">
      <c r="A273" s="185" t="s">
        <v>54</v>
      </c>
      <c r="B273" s="163">
        <v>67.5</v>
      </c>
      <c r="C273" s="166" t="s">
        <v>170</v>
      </c>
      <c r="D273" s="166">
        <v>5</v>
      </c>
      <c r="E273" s="188">
        <f>HLOOKUP('III Tool Overview'!$H$7,Prevalence!$B$2:$AV$268,Prevalence!AW260,FALSE)</f>
        <v>0.17365690806483527</v>
      </c>
      <c r="F273" s="187">
        <f>HLOOKUP('III Tool Overview'!$H$7,LookUpData_Pop!$B$1:$AV$269,LookUpData_Pop!BB265,FALSE)/5</f>
        <v>15.6</v>
      </c>
      <c r="G273" s="176">
        <f>'III Tool Overview'!$H$10/110</f>
        <v>0</v>
      </c>
      <c r="H273" s="254">
        <f>IF('III Tool Overview'!$H$11="Even distribution",Targeting!C271,IF('III Tool Overview'!$H$11="Targeting to Q1",Targeting!D271,IF('III Tool Overview'!$H$11="Targetting to Q1 &amp; Q2",Targeting!E271,IF('III Tool Overview'!$H$11="Proportionate to need",Targeting!F271))))</f>
        <v>0</v>
      </c>
      <c r="I273" s="182">
        <f>IF('III Tool Overview'!$H$7="Western Isles Health Board",0,IF('III Tool Overview'!$H$7="Eilean Siar Local Authority",0,new_ci(2,B273,C273,D273,$C$1,G273,1,F273,E273*F273)))</f>
        <v>0.12378736664979952</v>
      </c>
      <c r="J273" s="189">
        <f>IF('III Tool Overview'!$H$7="Western Isles Health Board",0,IF('III Tool Overview'!$H$7="Eilean Siar Local Authority",0,new_ci(2,B273,C273,D273,$C$1,G273+H273,1,F273,E273*F273)))</f>
        <v>0.12378736664979952</v>
      </c>
      <c r="K273" s="189">
        <f>IF('III Tool Overview'!$H$7="Western Isles Health Board",0,IF('III Tool Overview'!$H$7="Eilean Siar Local Authority",0,new_ci(5,B273,C273,D273,$C$1,G273,1,F273,E273*F273)))</f>
        <v>0.54232762537222845</v>
      </c>
      <c r="L273" s="189">
        <f>IF('III Tool Overview'!$H$7="Western Isles Health Board",0,IF('III Tool Overview'!$H$7="Eilean Siar Local Authority",0,new_ci(5,B273,C273,D273,$C$1,G273+H273,1,F273,E273*F273)))</f>
        <v>0.54232762537222845</v>
      </c>
      <c r="M273" s="189">
        <f>IF('III Tool Overview'!$H$7="Western Isles Health Board",0,IF('III Tool Overview'!$H$7="Eilean Siar Local Authority",0,new_ci(10,B273,C273,D273,$C$1,G273,1,F273,E273*F273)))</f>
        <v>1.4209800354220277</v>
      </c>
      <c r="N273" s="189">
        <f>IF('III Tool Overview'!$H$7="Western Isles Health Board",0,IF('III Tool Overview'!$H$7="Eilean Siar Local Authority",0,new_ci(10,B273,C273,D273,$C$1,G273+H273,1,F273,E273*F273)))</f>
        <v>1.4209800354220277</v>
      </c>
      <c r="O273" s="189">
        <f>IF('III Tool Overview'!$H$7="Western Isles Health Board",0,IF('III Tool Overview'!$H$7="Eilean Siar Local Authority",0,new_ci(20,B273,C273,D273,$C$1,G273,1,F273,E273*F273)))</f>
        <v>4.0238796914483572</v>
      </c>
      <c r="P273" s="189">
        <f>IF('III Tool Overview'!$H$7="Western Isles Health Board",0,IF('III Tool Overview'!$H$7="Eilean Siar Local Authority",0,new_ci(20,B273,C273,D273,$C$1,G273+H273,1,F273,E273*F273)))</f>
        <v>4.0238796914483572</v>
      </c>
      <c r="Q273" s="190">
        <f>IF('III Tool Overview'!$H$7="Western Isles Health Board",0,IF('III Tool Overview'!$H$7="Eilean Siar Local Authority",0,new_yll(2,B273,C273,D273,$C$1,G273,1,F273,E273*F273)))</f>
        <v>3.837408366143785</v>
      </c>
      <c r="R273" s="190">
        <f>IF('III Tool Overview'!$H$7="Western Isles Health Board",0,IF('III Tool Overview'!$H$7="Eilean Siar Local Authority",0,new_yll(2,B273,C273,D273,$C$1,G273+H273,1,F273,E273*F273)))</f>
        <v>3.837408366143785</v>
      </c>
      <c r="S273" s="190">
        <f t="shared" si="827"/>
        <v>0</v>
      </c>
      <c r="T273" s="190">
        <f>IF('III Tool Overview'!$H$7="Western Isles Health Board",0,IF('III Tool Overview'!$H$7="Eilean Siar Local Authority",0,new_yll(5,B273,C273,D273,$C$1,G273,1,F273,E273*F273)))</f>
        <v>15.958701717825749</v>
      </c>
      <c r="U273" s="190">
        <f>IF('III Tool Overview'!$H$7="Western Isles Health Board",0,IF('III Tool Overview'!$H$7="Eilean Siar Local Authority",0,new_yll(5,B273,C273,D273,$C$1,G273+H273,1,F273,E273*F273)))</f>
        <v>15.958701717825749</v>
      </c>
      <c r="V273" s="190">
        <f t="shared" si="828"/>
        <v>0</v>
      </c>
      <c r="W273" s="190">
        <f>IF('III Tool Overview'!$H$7="Western Isles Health Board",0,IF('III Tool Overview'!$H$7="Eilean Siar Local Authority",0,new_yll(10,B273,C273,D273,$C$1,G273,1,F273,E273*F273)))</f>
        <v>37.827092918568432</v>
      </c>
      <c r="X273" s="190">
        <f>IF('III Tool Overview'!$H$7="Western Isles Health Board",0,IF('III Tool Overview'!$H$7="Eilean Siar Local Authority",0,new_yll(10,B273,C273,D273,$C$1,G273+H273,1,F273,E273*F273)))</f>
        <v>37.827092918568432</v>
      </c>
      <c r="Y273" s="190">
        <f t="shared" si="829"/>
        <v>0</v>
      </c>
      <c r="Z273" s="190">
        <f>IF('III Tool Overview'!$H$7="Western Isles Health Board",0,IF('III Tool Overview'!$H$7="Eilean Siar Local Authority",0,new_yll(20,B273,C273,D273,$C$1,G273,1,F273,E273*F273)))</f>
        <v>82.363300542301999</v>
      </c>
      <c r="AA273" s="190">
        <f>IF('III Tool Overview'!$H$7="Western Isles Health Board",0,IF('III Tool Overview'!$H$7="Eilean Siar Local Authority",0,new_yll(20,B273,C273,D273,$C$1,G273+H273,1,F273,E273*F273)))</f>
        <v>82.363300542301999</v>
      </c>
      <c r="AB273" s="190">
        <f t="shared" si="830"/>
        <v>0</v>
      </c>
      <c r="AC273" s="190">
        <f>IF('III Tool Overview'!$H$7="Western Isles Health Board",0,IF('III Tool Overview'!$H$7="Eilean Siar Local Authority",0,hosp_count(2,B273,C273,D273,$C$1,G273,1,F273,E273*F273)))</f>
        <v>4.1934376816148422</v>
      </c>
      <c r="AD273" s="190">
        <f>IF('III Tool Overview'!$H$7="Western Isles Health Board",0,IF('III Tool Overview'!$H$7="Eilean Siar Local Authority",0,hosp_count(2,B273,C273,D273,$C$1,G273+H273,1,F273,E273*F273)))</f>
        <v>4.1934376816148422</v>
      </c>
      <c r="AE273" s="189">
        <f t="shared" si="831"/>
        <v>0</v>
      </c>
      <c r="AF273" s="190">
        <f>IF('III Tool Overview'!$H$7="Western Isles Health Board",0,IF('III Tool Overview'!$H$7="Eilean Siar Local Authority",0,hosp_count(5,B273,C273,D273,$C$1,G273,1,F273,E273*F273)))</f>
        <v>17.23386350245076</v>
      </c>
      <c r="AG273" s="190">
        <f>IF('III Tool Overview'!$H$7="Western Isles Health Board",0,IF('III Tool Overview'!$H$7="Eilean Siar Local Authority",0,hosp_count(5,B273,C273,D273,$C$1,G273+H273,1,F273,E273*F273)))</f>
        <v>17.23386350245076</v>
      </c>
      <c r="AH273" s="189">
        <f t="shared" si="832"/>
        <v>0</v>
      </c>
      <c r="AI273" s="190">
        <f>IF('III Tool Overview'!$H$7="Western Isles Health Board",0,IF('III Tool Overview'!$H$7="Eilean Siar Local Authority",0,hosp_count(10,B273,C273,D273,$C$1,G273,1,F273,E273*F273)))</f>
        <v>40.404317519148542</v>
      </c>
      <c r="AJ273" s="190">
        <f>IF('III Tool Overview'!$H$7="Western Isles Health Board",0,IF('III Tool Overview'!$H$7="Eilean Siar Local Authority",0,hosp_count(10,B273,C273,D273,$C$1,G273+H273,1,F273,E273*F273)))</f>
        <v>40.404317519148542</v>
      </c>
      <c r="AK273" s="189">
        <f t="shared" si="833"/>
        <v>0</v>
      </c>
      <c r="AL273" s="190">
        <f>IF('III Tool Overview'!$H$7="Western Isles Health Board",0,IF('III Tool Overview'!$H$7="Eilean Siar Local Authority",0,hosp_count(20,B273,C273,D273,$C$1,G273,1,F273,E273*F273)))</f>
        <v>90.554308761012948</v>
      </c>
      <c r="AM273" s="190">
        <f>IF('III Tool Overview'!$H$7="Western Isles Health Board",0,IF('III Tool Overview'!$H$7="Eilean Siar Local Authority",0,hosp_count(20,B273,C273,D273,$C$1,G273+H273,1,F273,E273*F273)))</f>
        <v>90.554308761012948</v>
      </c>
      <c r="AN273" s="189">
        <f t="shared" si="834"/>
        <v>0</v>
      </c>
      <c r="AP273">
        <v>0.5</v>
      </c>
      <c r="AQ273">
        <v>5</v>
      </c>
    </row>
    <row r="274" spans="1:51" x14ac:dyDescent="0.2">
      <c r="A274" s="185" t="s">
        <v>55</v>
      </c>
      <c r="B274" s="163">
        <v>72.5</v>
      </c>
      <c r="C274" s="166" t="s">
        <v>170</v>
      </c>
      <c r="D274" s="166">
        <v>5</v>
      </c>
      <c r="E274" s="188">
        <f>HLOOKUP('III Tool Overview'!$H$7,Prevalence!$B$2:$AV$268,Prevalence!AW261,FALSE)</f>
        <v>0.17365690806483527</v>
      </c>
      <c r="F274" s="187">
        <f>HLOOKUP('III Tool Overview'!$H$7,LookUpData_Pop!$B$1:$AV$269,LookUpData_Pop!BB266,FALSE)/5</f>
        <v>13.2</v>
      </c>
      <c r="G274" s="176">
        <f>'III Tool Overview'!$H$10/110</f>
        <v>0</v>
      </c>
      <c r="H274" s="254">
        <f>IF('III Tool Overview'!$H$11="Even distribution",Targeting!C272,IF('III Tool Overview'!$H$11="Targeting to Q1",Targeting!D272,IF('III Tool Overview'!$H$11="Targetting to Q1 &amp; Q2",Targeting!E272,IF('III Tool Overview'!$H$11="Proportionate to need",Targeting!F272))))</f>
        <v>0</v>
      </c>
      <c r="I274" s="182">
        <f>IF('III Tool Overview'!$H$7="Western Isles Health Board",0,IF('III Tool Overview'!$H$7="Eilean Siar Local Authority",0,new_ci(2,B274,C274,D274,$C$1,G274,1,F274,E274*F274)))</f>
        <v>0.14513627164993415</v>
      </c>
      <c r="J274" s="189">
        <f>IF('III Tool Overview'!$H$7="Western Isles Health Board",0,IF('III Tool Overview'!$H$7="Eilean Siar Local Authority",0,new_ci(2,B274,C274,D274,$C$1,G274+H274,1,F274,E274*F274)))</f>
        <v>0.14513627164993415</v>
      </c>
      <c r="K274" s="189">
        <f>IF('III Tool Overview'!$H$7="Western Isles Health Board",0,IF('III Tool Overview'!$H$7="Eilean Siar Local Authority",0,new_ci(5,B274,C274,D274,$C$1,G274,1,F274,E274*F274)))</f>
        <v>0.63250500545744648</v>
      </c>
      <c r="L274" s="189">
        <f>IF('III Tool Overview'!$H$7="Western Isles Health Board",0,IF('III Tool Overview'!$H$7="Eilean Siar Local Authority",0,new_ci(5,B274,C274,D274,$C$1,G274+H274,1,F274,E274*F274)))</f>
        <v>0.63250500545744648</v>
      </c>
      <c r="M274" s="189">
        <f>IF('III Tool Overview'!$H$7="Western Isles Health Board",0,IF('III Tool Overview'!$H$7="Eilean Siar Local Authority",0,new_ci(10,B274,C274,D274,$C$1,G274,1,F274,E274*F274)))</f>
        <v>1.638482187278145</v>
      </c>
      <c r="N274" s="189">
        <f>IF('III Tool Overview'!$H$7="Western Isles Health Board",0,IF('III Tool Overview'!$H$7="Eilean Siar Local Authority",0,new_ci(10,B274,C274,D274,$C$1,G274+H274,1,F274,E274*F274)))</f>
        <v>1.638482187278145</v>
      </c>
      <c r="O274" s="189">
        <f>IF('III Tool Overview'!$H$7="Western Isles Health Board",0,IF('III Tool Overview'!$H$7="Eilean Siar Local Authority",0,new_ci(20,B274,C274,D274,$C$1,G274,1,F274,E274*F274)))</f>
        <v>4.4741468971978842</v>
      </c>
      <c r="P274" s="189">
        <f>IF('III Tool Overview'!$H$7="Western Isles Health Board",0,IF('III Tool Overview'!$H$7="Eilean Siar Local Authority",0,new_ci(20,B274,C274,D274,$C$1,G274+H274,1,F274,E274*F274)))</f>
        <v>4.4741468971978842</v>
      </c>
      <c r="Q274" s="190">
        <f>IF('III Tool Overview'!$H$7="Western Isles Health Board",0,IF('III Tool Overview'!$H$7="Eilean Siar Local Authority",0,new_yll(2,B274,C274,D274,$C$1,G274,1,F274,E274*F274)))</f>
        <v>3.918679334548222</v>
      </c>
      <c r="R274" s="190">
        <f>IF('III Tool Overview'!$H$7="Western Isles Health Board",0,IF('III Tool Overview'!$H$7="Eilean Siar Local Authority",0,new_yll(2,B274,C274,D274,$C$1,G274+H274,1,F274,E274*F274)))</f>
        <v>3.918679334548222</v>
      </c>
      <c r="S274" s="190">
        <f t="shared" si="827"/>
        <v>0</v>
      </c>
      <c r="T274" s="190">
        <f>IF('III Tool Overview'!$H$7="Western Isles Health Board",0,IF('III Tool Overview'!$H$7="Eilean Siar Local Authority",0,new_yll(5,B274,C274,D274,$C$1,G274,1,F274,E274*F274)))</f>
        <v>16.084984719007032</v>
      </c>
      <c r="U274" s="190">
        <f>IF('III Tool Overview'!$H$7="Western Isles Health Board",0,IF('III Tool Overview'!$H$7="Eilean Siar Local Authority",0,new_yll(5,B274,C274,D274,$C$1,G274+H274,1,F274,E274*F274)))</f>
        <v>16.084984719007032</v>
      </c>
      <c r="V274" s="190">
        <f t="shared" si="828"/>
        <v>0</v>
      </c>
      <c r="W274" s="190">
        <f>IF('III Tool Overview'!$H$7="Western Isles Health Board",0,IF('III Tool Overview'!$H$7="Eilean Siar Local Authority",0,new_yll(10,B274,C274,D274,$C$1,G274,1,F274,E274*F274)))</f>
        <v>37.107776630418556</v>
      </c>
      <c r="X274" s="190">
        <f>IF('III Tool Overview'!$H$7="Western Isles Health Board",0,IF('III Tool Overview'!$H$7="Eilean Siar Local Authority",0,new_yll(10,B274,C274,D274,$C$1,G274+H274,1,F274,E274*F274)))</f>
        <v>37.107776630418556</v>
      </c>
      <c r="Y274" s="190">
        <f t="shared" si="829"/>
        <v>0</v>
      </c>
      <c r="Z274" s="190">
        <f>IF('III Tool Overview'!$H$7="Western Isles Health Board",0,IF('III Tool Overview'!$H$7="Eilean Siar Local Authority",0,new_yll(20,B274,C274,D274,$C$1,G274,1,F274,E274*F274)))</f>
        <v>74.466051732135483</v>
      </c>
      <c r="AA274" s="190">
        <f>IF('III Tool Overview'!$H$7="Western Isles Health Board",0,IF('III Tool Overview'!$H$7="Eilean Siar Local Authority",0,new_yll(20,B274,C274,D274,$C$1,G274+H274,1,F274,E274*F274)))</f>
        <v>74.466051732135483</v>
      </c>
      <c r="AB274" s="190">
        <f t="shared" si="830"/>
        <v>0</v>
      </c>
      <c r="AC274" s="190">
        <f>IF('III Tool Overview'!$H$7="Western Isles Health Board",0,IF('III Tool Overview'!$H$7="Eilean Siar Local Authority",0,hosp_count(2,B274,C274,D274,$C$1,G274,1,F274,E274*F274)))</f>
        <v>3.915919203090048</v>
      </c>
      <c r="AD274" s="190">
        <f>IF('III Tool Overview'!$H$7="Western Isles Health Board",0,IF('III Tool Overview'!$H$7="Eilean Siar Local Authority",0,hosp_count(2,B274,C274,D274,$C$1,G274+H274,1,F274,E274*F274)))</f>
        <v>3.915919203090048</v>
      </c>
      <c r="AE274" s="189">
        <f t="shared" si="831"/>
        <v>0</v>
      </c>
      <c r="AF274" s="190">
        <f>IF('III Tool Overview'!$H$7="Western Isles Health Board",0,IF('III Tool Overview'!$H$7="Eilean Siar Local Authority",0,hosp_count(5,B274,C274,D274,$C$1,G274,1,F274,E274*F274)))</f>
        <v>16.014218355977388</v>
      </c>
      <c r="AG274" s="190">
        <f>IF('III Tool Overview'!$H$7="Western Isles Health Board",0,IF('III Tool Overview'!$H$7="Eilean Siar Local Authority",0,hosp_count(5,B274,C274,D274,$C$1,G274+H274,1,F274,E274*F274)))</f>
        <v>16.014218355977388</v>
      </c>
      <c r="AH274" s="189">
        <f t="shared" si="832"/>
        <v>0</v>
      </c>
      <c r="AI274" s="190">
        <f>IF('III Tool Overview'!$H$7="Western Isles Health Board",0,IF('III Tool Overview'!$H$7="Eilean Siar Local Authority",0,hosp_count(10,B274,C274,D274,$C$1,G274,1,F274,E274*F274)))</f>
        <v>37.168658168374783</v>
      </c>
      <c r="AJ274" s="190">
        <f>IF('III Tool Overview'!$H$7="Western Isles Health Board",0,IF('III Tool Overview'!$H$7="Eilean Siar Local Authority",0,hosp_count(10,B274,C274,D274,$C$1,G274+H274,1,F274,E274*F274)))</f>
        <v>37.168658168374783</v>
      </c>
      <c r="AK274" s="189">
        <f t="shared" si="833"/>
        <v>0</v>
      </c>
      <c r="AL274" s="190">
        <f>IF('III Tool Overview'!$H$7="Western Isles Health Board",0,IF('III Tool Overview'!$H$7="Eilean Siar Local Authority",0,hosp_count(20,B274,C274,D274,$C$1,G274,1,F274,E274*F274)))</f>
        <v>80.907785124933184</v>
      </c>
      <c r="AM274" s="190">
        <f>IF('III Tool Overview'!$H$7="Western Isles Health Board",0,IF('III Tool Overview'!$H$7="Eilean Siar Local Authority",0,hosp_count(20,B274,C274,D274,$C$1,G274+H274,1,F274,E274*F274)))</f>
        <v>80.907785124933184</v>
      </c>
      <c r="AN274" s="189">
        <f t="shared" si="834"/>
        <v>0</v>
      </c>
      <c r="AP274">
        <v>0.5</v>
      </c>
      <c r="AQ274">
        <v>5</v>
      </c>
    </row>
    <row r="275" spans="1:51" x14ac:dyDescent="0.2">
      <c r="A275" s="185" t="s">
        <v>56</v>
      </c>
      <c r="B275" s="163">
        <v>77.5</v>
      </c>
      <c r="C275" s="166" t="s">
        <v>170</v>
      </c>
      <c r="D275" s="166">
        <v>5</v>
      </c>
      <c r="E275" s="188">
        <f>HLOOKUP('III Tool Overview'!$H$7,Prevalence!$B$2:$AV$268,Prevalence!AW262,FALSE)</f>
        <v>8.9005927402274421E-2</v>
      </c>
      <c r="F275" s="187">
        <f>HLOOKUP('III Tool Overview'!$H$7,LookUpData_Pop!$B$1:$AV$269,LookUpData_Pop!BB267,FALSE)/5</f>
        <v>9.1999999999999993</v>
      </c>
      <c r="G275" s="176">
        <f>'III Tool Overview'!$H$10/110</f>
        <v>0</v>
      </c>
      <c r="H275" s="254">
        <f>IF('III Tool Overview'!$H$11="Even distribution",Targeting!C273,IF('III Tool Overview'!$H$11="Targeting to Q1",Targeting!D273,IF('III Tool Overview'!$H$11="Targetting to Q1 &amp; Q2",Targeting!E273,IF('III Tool Overview'!$H$11="Proportionate to need",Targeting!F273))))</f>
        <v>0</v>
      </c>
      <c r="I275" s="182">
        <f>IF('III Tool Overview'!$H$7="Western Isles Health Board",0,IF('III Tool Overview'!$H$7="Eilean Siar Local Authority",0,new_ci(2,B275,C275,D275,$C$1,G275,1,F275,E275*F275)))</f>
        <v>0.16479682504242554</v>
      </c>
      <c r="J275" s="189">
        <f>IF('III Tool Overview'!$H$7="Western Isles Health Board",0,IF('III Tool Overview'!$H$7="Eilean Siar Local Authority",0,new_ci(2,B275,C275,D275,$C$1,G275+H275,1,F275,E275*F275)))</f>
        <v>0.16479682504242554</v>
      </c>
      <c r="K275" s="189">
        <f>IF('III Tool Overview'!$H$7="Western Isles Health Board",0,IF('III Tool Overview'!$H$7="Eilean Siar Local Authority",0,new_ci(5,B275,C275,D275,$C$1,G275,1,F275,E275*F275)))</f>
        <v>0.70965302934866703</v>
      </c>
      <c r="L275" s="189">
        <f>IF('III Tool Overview'!$H$7="Western Isles Health Board",0,IF('III Tool Overview'!$H$7="Eilean Siar Local Authority",0,new_ci(5,B275,C275,D275,$C$1,G275+H275,1,F275,E275*F275)))</f>
        <v>0.70965302934866703</v>
      </c>
      <c r="M275" s="189">
        <f>IF('III Tool Overview'!$H$7="Western Isles Health Board",0,IF('III Tool Overview'!$H$7="Eilean Siar Local Authority",0,new_ci(10,B275,C275,D275,$C$1,G275,1,F275,E275*F275)))</f>
        <v>1.7920577392851085</v>
      </c>
      <c r="N275" s="189">
        <f>IF('III Tool Overview'!$H$7="Western Isles Health Board",0,IF('III Tool Overview'!$H$7="Eilean Siar Local Authority",0,new_ci(10,B275,C275,D275,$C$1,G275+H275,1,F275,E275*F275)))</f>
        <v>1.7920577392851085</v>
      </c>
      <c r="O275" s="189">
        <f>IF('III Tool Overview'!$H$7="Western Isles Health Board",0,IF('III Tool Overview'!$H$7="Eilean Siar Local Authority",0,new_ci(20,B275,C275,D275,$C$1,G275,1,F275,E275*F275)))</f>
        <v>4.5226819518521584</v>
      </c>
      <c r="P275" s="189">
        <f>IF('III Tool Overview'!$H$7="Western Isles Health Board",0,IF('III Tool Overview'!$H$7="Eilean Siar Local Authority",0,new_ci(20,B275,C275,D275,$C$1,G275+H275,1,F275,E275*F275)))</f>
        <v>4.5226819518521584</v>
      </c>
      <c r="Q275" s="190">
        <f>IF('III Tool Overview'!$H$7="Western Isles Health Board",0,IF('III Tool Overview'!$H$7="Eilean Siar Local Authority",0,new_yll(2,B275,C275,D275,$C$1,G275,1,F275,E275*F275)))</f>
        <v>3.4607333258909363</v>
      </c>
      <c r="R275" s="190">
        <f>IF('III Tool Overview'!$H$7="Western Isles Health Board",0,IF('III Tool Overview'!$H$7="Eilean Siar Local Authority",0,new_yll(2,B275,C275,D275,$C$1,G275+H275,1,F275,E275*F275)))</f>
        <v>3.4607333258909363</v>
      </c>
      <c r="S275" s="190">
        <f t="shared" si="827"/>
        <v>0</v>
      </c>
      <c r="T275" s="190">
        <f>IF('III Tool Overview'!$H$7="Western Isles Health Board",0,IF('III Tool Overview'!$H$7="Eilean Siar Local Authority",0,new_yll(5,B275,C275,D275,$C$1,G275,1,F275,E275*F275)))</f>
        <v>13.795903837129114</v>
      </c>
      <c r="U275" s="190">
        <f>IF('III Tool Overview'!$H$7="Western Isles Health Board",0,IF('III Tool Overview'!$H$7="Eilean Siar Local Authority",0,new_yll(5,B275,C275,D275,$C$1,G275+H275,1,F275,E275*F275)))</f>
        <v>13.795903837129114</v>
      </c>
      <c r="V275" s="190">
        <f t="shared" si="828"/>
        <v>0</v>
      </c>
      <c r="W275" s="190">
        <f>IF('III Tool Overview'!$H$7="Western Isles Health Board",0,IF('III Tool Overview'!$H$7="Eilean Siar Local Authority",0,new_yll(10,B275,C275,D275,$C$1,G275,1,F275,E275*F275)))</f>
        <v>29.944349150732801</v>
      </c>
      <c r="X275" s="190">
        <f>IF('III Tool Overview'!$H$7="Western Isles Health Board",0,IF('III Tool Overview'!$H$7="Eilean Siar Local Authority",0,new_yll(10,B275,C275,D275,$C$1,G275+H275,1,F275,E275*F275)))</f>
        <v>29.944349150732801</v>
      </c>
      <c r="Y275" s="190">
        <f t="shared" si="829"/>
        <v>0</v>
      </c>
      <c r="Z275" s="190">
        <f>IF('III Tool Overview'!$H$7="Western Isles Health Board",0,IF('III Tool Overview'!$H$7="Eilean Siar Local Authority",0,new_yll(20,B275,C275,D275,$C$1,G275,1,F275,E275*F275)))</f>
        <v>49.932372018962148</v>
      </c>
      <c r="AA275" s="190">
        <f>IF('III Tool Overview'!$H$7="Western Isles Health Board",0,IF('III Tool Overview'!$H$7="Eilean Siar Local Authority",0,new_yll(20,B275,C275,D275,$C$1,G275+H275,1,F275,E275*F275)))</f>
        <v>49.932372018962148</v>
      </c>
      <c r="AB275" s="190">
        <f t="shared" si="830"/>
        <v>0</v>
      </c>
      <c r="AC275" s="190">
        <f>IF('III Tool Overview'!$H$7="Western Isles Health Board",0,IF('III Tool Overview'!$H$7="Eilean Siar Local Authority",0,hosp_count(2,B275,C275,D275,$C$1,G275,1,F275,E275*F275)))</f>
        <v>3.1642363326729779</v>
      </c>
      <c r="AD275" s="190">
        <f>IF('III Tool Overview'!$H$7="Western Isles Health Board",0,IF('III Tool Overview'!$H$7="Eilean Siar Local Authority",0,hosp_count(2,B275,C275,D275,$C$1,G275+H275,1,F275,E275*F275)))</f>
        <v>3.1642363326729779</v>
      </c>
      <c r="AE275" s="189">
        <f t="shared" si="831"/>
        <v>0</v>
      </c>
      <c r="AF275" s="190">
        <f>IF('III Tool Overview'!$H$7="Western Isles Health Board",0,IF('III Tool Overview'!$H$7="Eilean Siar Local Authority",0,hosp_count(5,B275,C275,D275,$C$1,G275,1,F275,E275*F275)))</f>
        <v>12.796811914145751</v>
      </c>
      <c r="AG275" s="190">
        <f>IF('III Tool Overview'!$H$7="Western Isles Health Board",0,IF('III Tool Overview'!$H$7="Eilean Siar Local Authority",0,hosp_count(5,B275,C275,D275,$C$1,G275+H275,1,F275,E275*F275)))</f>
        <v>12.796811914145751</v>
      </c>
      <c r="AH275" s="189">
        <f t="shared" si="832"/>
        <v>0</v>
      </c>
      <c r="AI275" s="190">
        <f>IF('III Tool Overview'!$H$7="Western Isles Health Board",0,IF('III Tool Overview'!$H$7="Eilean Siar Local Authority",0,hosp_count(10,B275,C275,D275,$C$1,G275,1,F275,E275*F275)))</f>
        <v>29.039347198463378</v>
      </c>
      <c r="AJ275" s="190">
        <f>IF('III Tool Overview'!$H$7="Western Isles Health Board",0,IF('III Tool Overview'!$H$7="Eilean Siar Local Authority",0,hosp_count(10,B275,C275,D275,$C$1,G275+H275,1,F275,E275*F275)))</f>
        <v>29.039347198463378</v>
      </c>
      <c r="AK275" s="189">
        <f t="shared" si="833"/>
        <v>0</v>
      </c>
      <c r="AL275" s="190">
        <f>IF('III Tool Overview'!$H$7="Western Isles Health Board",0,IF('III Tool Overview'!$H$7="Eilean Siar Local Authority",0,hosp_count(20,B275,C275,D275,$C$1,G275,1,F275,E275*F275)))</f>
        <v>59.357661609182948</v>
      </c>
      <c r="AM275" s="190">
        <f>IF('III Tool Overview'!$H$7="Western Isles Health Board",0,IF('III Tool Overview'!$H$7="Eilean Siar Local Authority",0,hosp_count(20,B275,C275,D275,$C$1,G275+H275,1,F275,E275*F275)))</f>
        <v>59.357661609182948</v>
      </c>
      <c r="AN275" s="189">
        <f t="shared" si="834"/>
        <v>0</v>
      </c>
      <c r="AP275">
        <v>0.5</v>
      </c>
      <c r="AQ275">
        <v>5</v>
      </c>
    </row>
    <row r="276" spans="1:51" x14ac:dyDescent="0.2">
      <c r="A276" s="185" t="s">
        <v>57</v>
      </c>
      <c r="B276" s="163">
        <v>82.5</v>
      </c>
      <c r="C276" s="166" t="s">
        <v>170</v>
      </c>
      <c r="D276" s="166">
        <v>5</v>
      </c>
      <c r="E276" s="188">
        <f>HLOOKUP('III Tool Overview'!$H$7,Prevalence!$B$2:$AV$268,Prevalence!AW263,FALSE)</f>
        <v>8.9005927402274421E-2</v>
      </c>
      <c r="F276" s="187">
        <f>HLOOKUP('III Tool Overview'!$H$7,LookUpData_Pop!$B$1:$AV$269,LookUpData_Pop!BB268,FALSE)/5</f>
        <v>6.4</v>
      </c>
      <c r="G276" s="176">
        <f>'III Tool Overview'!$H$10/110</f>
        <v>0</v>
      </c>
      <c r="H276" s="254">
        <f>IF('III Tool Overview'!$H$11="Even distribution",Targeting!C274,IF('III Tool Overview'!$H$11="Targeting to Q1",Targeting!D274,IF('III Tool Overview'!$H$11="Targetting to Q1 &amp; Q2",Targeting!E274,IF('III Tool Overview'!$H$11="Proportionate to need",Targeting!F274))))</f>
        <v>0</v>
      </c>
      <c r="I276" s="182">
        <f>IF('III Tool Overview'!$H$7="Western Isles Health Board",0,IF('III Tool Overview'!$H$7="Eilean Siar Local Authority",0,new_ci(2,B276,C276,D276,$C$1,G276,1,F276,E276*F276)))</f>
        <v>0.1585361595692541</v>
      </c>
      <c r="J276" s="189">
        <f>IF('III Tool Overview'!$H$7="Western Isles Health Board",0,IF('III Tool Overview'!$H$7="Eilean Siar Local Authority",0,new_ci(2,B276,C276,D276,$C$1,G276+H276,1,F276,E276*F276)))</f>
        <v>0.1585361595692541</v>
      </c>
      <c r="K276" s="189">
        <f>IF('III Tool Overview'!$H$7="Western Isles Health Board",0,IF('III Tool Overview'!$H$7="Eilean Siar Local Authority",0,new_ci(5,B276,C276,D276,$C$1,G276,1,F276,E276*F276)))</f>
        <v>0.67457440242851796</v>
      </c>
      <c r="L276" s="189">
        <f>IF('III Tool Overview'!$H$7="Western Isles Health Board",0,IF('III Tool Overview'!$H$7="Eilean Siar Local Authority",0,new_ci(5,B276,C276,D276,$C$1,G276+H276,1,F276,E276*F276)))</f>
        <v>0.67457440242851796</v>
      </c>
      <c r="M276" s="189">
        <f>IF('III Tool Overview'!$H$7="Western Isles Health Board",0,IF('III Tool Overview'!$H$7="Eilean Siar Local Authority",0,new_ci(10,B276,C276,D276,$C$1,G276,1,F276,E276*F276)))</f>
        <v>1.6611805939207369</v>
      </c>
      <c r="N276" s="189">
        <f>IF('III Tool Overview'!$H$7="Western Isles Health Board",0,IF('III Tool Overview'!$H$7="Eilean Siar Local Authority",0,new_ci(10,B276,C276,D276,$C$1,G276+H276,1,F276,E276*F276)))</f>
        <v>1.6611805939207369</v>
      </c>
      <c r="O276" s="189">
        <f>IF('III Tool Overview'!$H$7="Western Isles Health Board",0,IF('III Tool Overview'!$H$7="Eilean Siar Local Authority",0,new_ci(20,B276,C276,D276,$C$1,G276,1,F276,E276*F276)))</f>
        <v>3.8933635452843047</v>
      </c>
      <c r="P276" s="189">
        <f>IF('III Tool Overview'!$H$7="Western Isles Health Board",0,IF('III Tool Overview'!$H$7="Eilean Siar Local Authority",0,new_ci(20,B276,C276,D276,$C$1,G276+H276,1,F276,E276*F276)))</f>
        <v>3.8933635452843047</v>
      </c>
      <c r="Q276" s="190">
        <f>IF('III Tool Overview'!$H$7="Western Isles Health Board",0,IF('III Tool Overview'!$H$7="Eilean Siar Local Authority",0,new_yll(2,B276,C276,D276,$C$1,G276,1,F276,E276*F276)))</f>
        <v>2.6951147126773196</v>
      </c>
      <c r="R276" s="190">
        <f>IF('III Tool Overview'!$H$7="Western Isles Health Board",0,IF('III Tool Overview'!$H$7="Eilean Siar Local Authority",0,new_yll(2,B276,C276,D276,$C$1,G276+H276,1,F276,E276*F276)))</f>
        <v>2.6951147126773196</v>
      </c>
      <c r="S276" s="190">
        <f t="shared" si="827"/>
        <v>0</v>
      </c>
      <c r="T276" s="190">
        <f>IF('III Tool Overview'!$H$7="Western Isles Health Board",0,IF('III Tool Overview'!$H$7="Eilean Siar Local Authority",0,new_yll(5,B276,C276,D276,$C$1,G276,1,F276,E276*F276)))</f>
        <v>10.422289205845722</v>
      </c>
      <c r="U276" s="190">
        <f>IF('III Tool Overview'!$H$7="Western Isles Health Board",0,IF('III Tool Overview'!$H$7="Eilean Siar Local Authority",0,new_yll(5,B276,C276,D276,$C$1,G276+H276,1,F276,E276*F276)))</f>
        <v>10.422289205845722</v>
      </c>
      <c r="V276" s="190">
        <f t="shared" si="828"/>
        <v>0</v>
      </c>
      <c r="W276" s="190">
        <f>IF('III Tool Overview'!$H$7="Western Isles Health Board",0,IF('III Tool Overview'!$H$7="Eilean Siar Local Authority",0,new_yll(10,B276,C276,D276,$C$1,G276,1,F276,E276*F276)))</f>
        <v>21.216084289404559</v>
      </c>
      <c r="X276" s="190">
        <f>IF('III Tool Overview'!$H$7="Western Isles Health Board",0,IF('III Tool Overview'!$H$7="Eilean Siar Local Authority",0,new_yll(10,B276,C276,D276,$C$1,G276+H276,1,F276,E276*F276)))</f>
        <v>21.216084289404559</v>
      </c>
      <c r="Y276" s="190">
        <f t="shared" si="829"/>
        <v>0</v>
      </c>
      <c r="Z276" s="190">
        <f>IF('III Tool Overview'!$H$7="Western Isles Health Board",0,IF('III Tool Overview'!$H$7="Eilean Siar Local Authority",0,new_yll(20,B276,C276,D276,$C$1,G276,1,F276,E276*F276)))</f>
        <v>28.950659413296663</v>
      </c>
      <c r="AA276" s="190">
        <f>IF('III Tool Overview'!$H$7="Western Isles Health Board",0,IF('III Tool Overview'!$H$7="Eilean Siar Local Authority",0,new_yll(20,B276,C276,D276,$C$1,G276+H276,1,F276,E276*F276)))</f>
        <v>28.950659413296663</v>
      </c>
      <c r="AB276" s="190">
        <f t="shared" si="830"/>
        <v>0</v>
      </c>
      <c r="AC276" s="190">
        <f>IF('III Tool Overview'!$H$7="Western Isles Health Board",0,IF('III Tool Overview'!$H$7="Eilean Siar Local Authority",0,hosp_count(2,B276,C276,D276,$C$1,G276,1,F276,E276*F276)))</f>
        <v>2.4292670289708567</v>
      </c>
      <c r="AD276" s="190">
        <f>IF('III Tool Overview'!$H$7="Western Isles Health Board",0,IF('III Tool Overview'!$H$7="Eilean Siar Local Authority",0,hosp_count(2,B276,C276,D276,$C$1,G276+H276,1,F276,E276*F276)))</f>
        <v>2.4292670289708567</v>
      </c>
      <c r="AE276" s="189">
        <f t="shared" si="831"/>
        <v>0</v>
      </c>
      <c r="AF276" s="190">
        <f>IF('III Tool Overview'!$H$7="Western Isles Health Board",0,IF('III Tool Overview'!$H$7="Eilean Siar Local Authority",0,hosp_count(5,B276,C276,D276,$C$1,G276,1,F276,E276*F276)))</f>
        <v>9.7160405907276655</v>
      </c>
      <c r="AG276" s="190">
        <f>IF('III Tool Overview'!$H$7="Western Isles Health Board",0,IF('III Tool Overview'!$H$7="Eilean Siar Local Authority",0,hosp_count(5,B276,C276,D276,$C$1,G276+H276,1,F276,E276*F276)))</f>
        <v>9.7160405907276655</v>
      </c>
      <c r="AH276" s="189">
        <f t="shared" si="832"/>
        <v>0</v>
      </c>
      <c r="AI276" s="190">
        <f>IF('III Tool Overview'!$H$7="Western Isles Health Board",0,IF('III Tool Overview'!$H$7="Eilean Siar Local Authority",0,hosp_count(10,B276,C276,D276,$C$1,G276,1,F276,E276*F276)))</f>
        <v>21.566546512074936</v>
      </c>
      <c r="AJ276" s="190">
        <f>IF('III Tool Overview'!$H$7="Western Isles Health Board",0,IF('III Tool Overview'!$H$7="Eilean Siar Local Authority",0,hosp_count(10,B276,C276,D276,$C$1,G276+H276,1,F276,E276*F276)))</f>
        <v>21.566546512074936</v>
      </c>
      <c r="AK276" s="189">
        <f t="shared" si="833"/>
        <v>0</v>
      </c>
      <c r="AL276" s="190">
        <f>IF('III Tool Overview'!$H$7="Western Isles Health Board",0,IF('III Tool Overview'!$H$7="Eilean Siar Local Authority",0,hosp_count(20,B276,C276,D276,$C$1,G276,1,F276,E276*F276)))</f>
        <v>41.583660454268731</v>
      </c>
      <c r="AM276" s="190">
        <f>IF('III Tool Overview'!$H$7="Western Isles Health Board",0,IF('III Tool Overview'!$H$7="Eilean Siar Local Authority",0,hosp_count(20,B276,C276,D276,$C$1,G276+H276,1,F276,E276*F276)))</f>
        <v>41.583660454268731</v>
      </c>
      <c r="AN276" s="189">
        <f t="shared" si="834"/>
        <v>0</v>
      </c>
      <c r="AP276">
        <v>0.5</v>
      </c>
      <c r="AQ276">
        <v>5</v>
      </c>
    </row>
    <row r="277" spans="1:51" x14ac:dyDescent="0.2">
      <c r="A277" s="217" t="s">
        <v>220</v>
      </c>
      <c r="B277" s="163">
        <v>87.5</v>
      </c>
      <c r="C277" s="166" t="s">
        <v>170</v>
      </c>
      <c r="D277" s="166">
        <v>5</v>
      </c>
      <c r="E277" s="188">
        <f>HLOOKUP('III Tool Overview'!$H$7,Prevalence!$B$2:$AV$268,Prevalence!AW264,FALSE)</f>
        <v>8.9005927402274421E-2</v>
      </c>
      <c r="F277" s="187">
        <f>HLOOKUP('III Tool Overview'!$H$7,LookUpData_Pop!$B$1:$AV$269,LookUpData_Pop!BB269,FALSE)/5</f>
        <v>3.4</v>
      </c>
      <c r="G277" s="176">
        <f>'III Tool Overview'!$H$10/110</f>
        <v>0</v>
      </c>
      <c r="H277" s="254">
        <f>IF('III Tool Overview'!$H$11="Even distribution",Targeting!C275,IF('III Tool Overview'!$H$11="Targeting to Q1",Targeting!D275,IF('III Tool Overview'!$H$11="Targetting to Q1 &amp; Q2",Targeting!E275,IF('III Tool Overview'!$H$11="Proportionate to need",Targeting!F275))))</f>
        <v>0</v>
      </c>
      <c r="I277" s="182">
        <f>IF('III Tool Overview'!$H$7="Western Isles Health Board",0,IF('III Tool Overview'!$H$7="Eilean Siar Local Authority",0,new_ci(2,B277,C277,D277,$C$1,G277,1,F277,E277*F277)))</f>
        <v>0.13661960847724167</v>
      </c>
      <c r="J277" s="189">
        <f>IF('III Tool Overview'!$H$7="Western Isles Health Board",0,IF('III Tool Overview'!$H$7="Eilean Siar Local Authority",0,new_ci(2,B277,C277,D277,$C$1,G277+H277,1,F277,E277*F277)))</f>
        <v>0.13661960847724167</v>
      </c>
      <c r="K277" s="189">
        <f>IF('III Tool Overview'!$H$7="Western Isles Health Board",0,IF('III Tool Overview'!$H$7="Eilean Siar Local Authority",0,new_ci(5,B277,C277,D277,$C$1,G277,1,F277,E277*F277)))</f>
        <v>0.56623992193152861</v>
      </c>
      <c r="L277" s="189">
        <f>IF('III Tool Overview'!$H$7="Western Isles Health Board",0,IF('III Tool Overview'!$H$7="Eilean Siar Local Authority",0,new_ci(5,B277,C277,D277,$C$1,G277+H277,1,F277,E277*F277)))</f>
        <v>0.56623992193152861</v>
      </c>
      <c r="M277" s="189">
        <f>IF('III Tool Overview'!$H$7="Western Isles Health Board",0,IF('III Tool Overview'!$H$7="Eilean Siar Local Authority",0,new_ci(10,B277,C277,D277,$C$1,G277,1,F277,E277*F277)))</f>
        <v>1.3209221538080782</v>
      </c>
      <c r="N277" s="189">
        <f>IF('III Tool Overview'!$H$7="Western Isles Health Board",0,IF('III Tool Overview'!$H$7="Eilean Siar Local Authority",0,new_ci(10,B277,C277,D277,$C$1,G277+H277,1,F277,E277*F277)))</f>
        <v>1.3209221538080782</v>
      </c>
      <c r="O277" s="189">
        <f>IF('III Tool Overview'!$H$7="Western Isles Health Board",0,IF('III Tool Overview'!$H$7="Eilean Siar Local Authority",0,new_ci(20,B277,C277,D277,$C$1,G277,1,F277,E277*F277)))</f>
        <v>2.6694232879164672</v>
      </c>
      <c r="P277" s="189">
        <f>IF('III Tool Overview'!$H$7="Western Isles Health Board",0,IF('III Tool Overview'!$H$7="Eilean Siar Local Authority",0,new_ci(20,B277,C277,D277,$C$1,G277+H277,1,F277,E277*F277)))</f>
        <v>2.6694232879164672</v>
      </c>
      <c r="Q277" s="190">
        <f>IF('III Tool Overview'!$H$7="Western Isles Health Board",0,IF('III Tool Overview'!$H$7="Eilean Siar Local Authority",0,new_yll(2,B277,C277,D277,$C$1,G277,1,F277,E277*F277)))</f>
        <v>1.5028156932496584</v>
      </c>
      <c r="R277" s="190">
        <f>IF('III Tool Overview'!$H$7="Western Isles Health Board",0,IF('III Tool Overview'!$H$7="Eilean Siar Local Authority",0,new_yll(2,B277,C277,D277,$C$1,G277+H277,1,F277,E277*F277)))</f>
        <v>1.5028156932496584</v>
      </c>
      <c r="S277" s="190">
        <f t="shared" si="827"/>
        <v>0</v>
      </c>
      <c r="T277" s="190">
        <f>IF('III Tool Overview'!$H$7="Western Isles Health Board",0,IF('III Tool Overview'!$H$7="Eilean Siar Local Authority",0,new_yll(5,B277,C277,D277,$C$1,G277,1,F277,E277*F277)))</f>
        <v>5.3634115541502068</v>
      </c>
      <c r="U277" s="190">
        <f>IF('III Tool Overview'!$H$7="Western Isles Health Board",0,IF('III Tool Overview'!$H$7="Eilean Siar Local Authority",0,new_yll(5,B277,C277,D277,$C$1,G277+H277,1,F277,E277*F277)))</f>
        <v>5.3634115541502068</v>
      </c>
      <c r="V277" s="190">
        <f t="shared" si="828"/>
        <v>0</v>
      </c>
      <c r="W277" s="190">
        <f>IF('III Tool Overview'!$H$7="Western Isles Health Board",0,IF('III Tool Overview'!$H$7="Eilean Siar Local Authority",0,new_yll(10,B277,C277,D277,$C$1,G277,1,F277,E277*F277)))</f>
        <v>9.1276066710289001</v>
      </c>
      <c r="X277" s="190">
        <f>IF('III Tool Overview'!$H$7="Western Isles Health Board",0,IF('III Tool Overview'!$H$7="Eilean Siar Local Authority",0,new_yll(10,B277,C277,D277,$C$1,G277+H277,1,F277,E277*F277)))</f>
        <v>9.1276066710289001</v>
      </c>
      <c r="Y277" s="190">
        <f t="shared" si="829"/>
        <v>0</v>
      </c>
      <c r="Z277" s="190">
        <f>IF('III Tool Overview'!$H$7="Western Isles Health Board",0,IF('III Tool Overview'!$H$7="Eilean Siar Local Authority",0,new_yll(20,B277,C277,D277,$C$1,G277,1,F277,E277*F277)))</f>
        <v>6.1450660197943172</v>
      </c>
      <c r="AA277" s="190">
        <f>IF('III Tool Overview'!$H$7="Western Isles Health Board",0,IF('III Tool Overview'!$H$7="Eilean Siar Local Authority",0,new_yll(20,B277,C277,D277,$C$1,G277+H277,1,F277,E277*F277)))</f>
        <v>6.1450660197943172</v>
      </c>
      <c r="AB277" s="190">
        <f t="shared" si="830"/>
        <v>0</v>
      </c>
      <c r="AC277" s="190">
        <f>IF('III Tool Overview'!$H$7="Western Isles Health Board",0,IF('III Tool Overview'!$H$7="Eilean Siar Local Authority",0,hosp_count(2,B277,C277,D277,$C$1,G277,1,F277,E277*F277)))</f>
        <v>1.4962201292061093</v>
      </c>
      <c r="AD277" s="190">
        <f>IF('III Tool Overview'!$H$7="Western Isles Health Board",0,IF('III Tool Overview'!$H$7="Eilean Siar Local Authority",0,hosp_count(2,B277,C277,D277,$C$1,G277+H277,1,F277,E277*F277)))</f>
        <v>1.4962201292061093</v>
      </c>
      <c r="AE277" s="189">
        <f t="shared" si="831"/>
        <v>0</v>
      </c>
      <c r="AF277" s="190">
        <f>IF('III Tool Overview'!$H$7="Western Isles Health Board",0,IF('III Tool Overview'!$H$7="Eilean Siar Local Authority",0,hosp_count(5,B277,C277,D277,$C$1,G277,1,F277,E277*F277)))</f>
        <v>5.8381297916372539</v>
      </c>
      <c r="AG277" s="190">
        <f>IF('III Tool Overview'!$H$7="Western Isles Health Board",0,IF('III Tool Overview'!$H$7="Eilean Siar Local Authority",0,hosp_count(5,B277,C277,D277,$C$1,G277+H277,1,F277,E277*F277)))</f>
        <v>5.8381297916372539</v>
      </c>
      <c r="AH277" s="189">
        <f t="shared" si="832"/>
        <v>0</v>
      </c>
      <c r="AI277" s="190">
        <f>IF('III Tool Overview'!$H$7="Western Isles Health Board",0,IF('III Tool Overview'!$H$7="Eilean Siar Local Authority",0,hosp_count(10,B277,C277,D277,$C$1,G277,1,F277,E277*F277)))</f>
        <v>12.349668018164662</v>
      </c>
      <c r="AJ277" s="190">
        <f>IF('III Tool Overview'!$H$7="Western Isles Health Board",0,IF('III Tool Overview'!$H$7="Eilean Siar Local Authority",0,hosp_count(10,B277,C277,D277,$C$1,G277+H277,1,F277,E277*F277)))</f>
        <v>12.349668018164662</v>
      </c>
      <c r="AK277" s="189">
        <f t="shared" si="833"/>
        <v>0</v>
      </c>
      <c r="AL277" s="190">
        <f>IF('III Tool Overview'!$H$7="Western Isles Health Board",0,IF('III Tool Overview'!$H$7="Eilean Siar Local Authority",0,hosp_count(20,B277,C277,D277,$C$1,G277,1,F277,E277*F277)))</f>
        <v>21.18174480907706</v>
      </c>
      <c r="AM277" s="190">
        <f>IF('III Tool Overview'!$H$7="Western Isles Health Board",0,IF('III Tool Overview'!$H$7="Eilean Siar Local Authority",0,hosp_count(20,B277,C277,D277,$C$1,G277+H277,1,F277,E277*F277)))</f>
        <v>21.18174480907706</v>
      </c>
      <c r="AN277" s="189">
        <f t="shared" si="834"/>
        <v>0</v>
      </c>
      <c r="AP277" s="44">
        <v>0.5</v>
      </c>
      <c r="AQ277" s="134" t="e">
        <f>2/#REF!</f>
        <v>#REF!</v>
      </c>
    </row>
    <row r="278" spans="1:51" x14ac:dyDescent="0.2">
      <c r="A278" s="218" t="s">
        <v>221</v>
      </c>
      <c r="B278" s="219">
        <v>95</v>
      </c>
      <c r="C278" s="166" t="s">
        <v>170</v>
      </c>
      <c r="D278" s="166">
        <v>5</v>
      </c>
      <c r="E278" s="188">
        <f>HLOOKUP('III Tool Overview'!$H$7,Prevalence!$B$2:$AV$268,Prevalence!AW265,FALSE)</f>
        <v>8.9005927402274421E-2</v>
      </c>
      <c r="F278" s="187">
        <f>HLOOKUP('III Tool Overview'!$H$7,LookUpData_Pop!$B$1:$AV$269,LookUpData_Pop!BB270,FALSE)/5</f>
        <v>5</v>
      </c>
      <c r="G278" s="176">
        <f>'III Tool Overview'!$H$10/110</f>
        <v>0</v>
      </c>
      <c r="H278" s="254">
        <f>IF('III Tool Overview'!$H$11="Even distribution",Targeting!C276,IF('III Tool Overview'!$H$11="Targeting to Q1",Targeting!D276,IF('III Tool Overview'!$H$11="Targetting to Q1 &amp; Q2",Targeting!E276,IF('III Tool Overview'!$H$11="Proportionate to need",Targeting!F276))))</f>
        <v>0</v>
      </c>
      <c r="I278" s="182">
        <f>IF('III Tool Overview'!$H$7="Western Isles Health Board",0,IF('III Tool Overview'!$H$7="Eilean Siar Local Authority",0,new_ci(2,B278,C278,D278,$C$1,G278,1,F278,E278*F278)))</f>
        <v>0.35094353904237208</v>
      </c>
      <c r="J278" s="189">
        <f>IF('III Tool Overview'!$H$7="Western Isles Health Board",0,IF('III Tool Overview'!$H$7="Eilean Siar Local Authority",0,new_ci(2,B278,C278,D278,$C$1,G278+H278,1,F278,E278*F278)))</f>
        <v>0.35094353904237208</v>
      </c>
      <c r="K278" s="189">
        <f>IF('III Tool Overview'!$H$7="Western Isles Health Board",0,IF('III Tool Overview'!$H$7="Eilean Siar Local Authority",0,new_ci(5,B278,C278,D278,$C$1,G278,1,F278,E278*F278)))</f>
        <v>1.3810498904762407</v>
      </c>
      <c r="L278" s="189">
        <f>IF('III Tool Overview'!$H$7="Western Isles Health Board",0,IF('III Tool Overview'!$H$7="Eilean Siar Local Authority",0,new_ci(5,B278,C278,D278,$C$1,G278+H278,1,F278,E278*F278)))</f>
        <v>1.3810498904762407</v>
      </c>
      <c r="M278" s="189">
        <f>IF('III Tool Overview'!$H$7="Western Isles Health Board",0,IF('III Tool Overview'!$H$7="Eilean Siar Local Authority",0,new_ci(10,B278,C278,D278,$C$1,G278,1,F278,E278*F278)))</f>
        <v>2.9110301860266241</v>
      </c>
      <c r="N278" s="189">
        <f>IF('III Tool Overview'!$H$7="Western Isles Health Board",0,IF('III Tool Overview'!$H$7="Eilean Siar Local Authority",0,new_ci(10,B278,C278,D278,$C$1,G278+H278,1,F278,E278*F278)))</f>
        <v>2.9110301860266241</v>
      </c>
      <c r="O278" s="189">
        <f>IF('III Tool Overview'!$H$7="Western Isles Health Board",0,IF('III Tool Overview'!$H$7="Eilean Siar Local Authority",0,new_ci(20,B278,C278,D278,$C$1,G278,1,F278,E278*F278)))</f>
        <v>4.6734373816402162</v>
      </c>
      <c r="P278" s="189">
        <f>IF('III Tool Overview'!$H$7="Western Isles Health Board",0,IF('III Tool Overview'!$H$7="Eilean Siar Local Authority",0,new_ci(20,B278,C278,D278,$C$1,G278+H278,1,F278,E278*F278)))</f>
        <v>4.6734373816402162</v>
      </c>
      <c r="Q278" s="190">
        <f>IF('III Tool Overview'!$H$7="Western Isles Health Board",0,IF('III Tool Overview'!$H$7="Eilean Siar Local Authority",0,new_yll(2,B278,C278,D278,$C$1,G278,1,F278,E278*F278)))</f>
        <v>1.4037741561694883</v>
      </c>
      <c r="R278" s="190">
        <f>IF('III Tool Overview'!$H$7="Western Isles Health Board",0,IF('III Tool Overview'!$H$7="Eilean Siar Local Authority",0,new_yll(2,B278,C278,D278,$C$1,G278+H278,1,F278,E278*F278)))</f>
        <v>1.4037741561694883</v>
      </c>
      <c r="S278" s="190">
        <f t="shared" si="827"/>
        <v>0</v>
      </c>
      <c r="T278" s="190">
        <f>IF('III Tool Overview'!$H$7="Western Isles Health Board",0,IF('III Tool Overview'!$H$7="Eilean Siar Local Authority",0,new_yll(5,B278,C278,D278,$C$1,G278,1,F278,E278*F278)))</f>
        <v>3.4746095795970362</v>
      </c>
      <c r="U278" s="190">
        <f>IF('III Tool Overview'!$H$7="Western Isles Health Board",0,IF('III Tool Overview'!$H$7="Eilean Siar Local Authority",0,new_yll(5,B278,C278,D278,$C$1,G278+H278,1,F278,E278*F278)))</f>
        <v>3.4746095795970362</v>
      </c>
      <c r="V278" s="190">
        <f t="shared" si="828"/>
        <v>0</v>
      </c>
      <c r="W278" s="190">
        <f>IF('III Tool Overview'!$H$7="Western Isles Health Board",0,IF('III Tool Overview'!$H$7="Eilean Siar Local Authority",0,new_yll(10,B278,C278,D278,$C$1,G278,1,F278,E278*F278)))</f>
        <v>0.54154682884744565</v>
      </c>
      <c r="X278" s="190">
        <f>IF('III Tool Overview'!$H$7="Western Isles Health Board",0,IF('III Tool Overview'!$H$7="Eilean Siar Local Authority",0,new_yll(10,B278,C278,D278,$C$1,G278+H278,1,F278,E278*F278)))</f>
        <v>0.54154682884744565</v>
      </c>
      <c r="Y278" s="190">
        <f t="shared" si="829"/>
        <v>0</v>
      </c>
      <c r="Z278" s="190">
        <f>IF('III Tool Overview'!$H$7="Western Isles Health Board",0,IF('III Tool Overview'!$H$7="Eilean Siar Local Authority",0,new_yll(20,B278,C278,D278,$C$1,G278,1,F278,E278*F278)))</f>
        <v>-14.612822960975924</v>
      </c>
      <c r="AA278" s="190">
        <f>IF('III Tool Overview'!$H$7="Western Isles Health Board",0,IF('III Tool Overview'!$H$7="Eilean Siar Local Authority",0,new_yll(20,B278,C278,D278,$C$1,G278+H278,1,F278,E278*F278)))</f>
        <v>-14.612822960975924</v>
      </c>
      <c r="AB278" s="190">
        <f t="shared" si="830"/>
        <v>0</v>
      </c>
      <c r="AC278" s="190">
        <f>IF('III Tool Overview'!$H$7="Western Isles Health Board",0,IF('III Tool Overview'!$H$7="Eilean Siar Local Authority",0,hosp_count(2,B278,C278,D278,$C$1,G278,1,F278,E278*F278)))</f>
        <v>2.6146371277417728</v>
      </c>
      <c r="AD278" s="190">
        <f>IF('III Tool Overview'!$H$7="Western Isles Health Board",0,IF('III Tool Overview'!$H$7="Eilean Siar Local Authority",0,hosp_count(2,B278,C278,D278,$C$1,G278+H278,1,F278,E278*F278)))</f>
        <v>2.6146371277417728</v>
      </c>
      <c r="AE278" s="189">
        <f t="shared" si="831"/>
        <v>0</v>
      </c>
      <c r="AF278" s="190">
        <f>IF('III Tool Overview'!$H$7="Western Isles Health Board",0,IF('III Tool Overview'!$H$7="Eilean Siar Local Authority",0,hosp_count(5,B278,C278,D278,$C$1,G278,1,F278,E278*F278)))</f>
        <v>9.719689486699842</v>
      </c>
      <c r="AG278" s="190">
        <f>IF('III Tool Overview'!$H$7="Western Isles Health Board",0,IF('III Tool Overview'!$H$7="Eilean Siar Local Authority",0,hosp_count(5,B278,C278,D278,$C$1,G278+H278,1,F278,E278*F278)))</f>
        <v>9.719689486699842</v>
      </c>
      <c r="AH278" s="189">
        <f t="shared" si="832"/>
        <v>0</v>
      </c>
      <c r="AI278" s="190">
        <f>IF('III Tool Overview'!$H$7="Western Isles Health Board",0,IF('III Tool Overview'!$H$7="Eilean Siar Local Authority",0,hosp_count(10,B278,C278,D278,$C$1,G278,1,F278,E278*F278)))</f>
        <v>18.803174110347467</v>
      </c>
      <c r="AJ278" s="190">
        <f>IF('III Tool Overview'!$H$7="Western Isles Health Board",0,IF('III Tool Overview'!$H$7="Eilean Siar Local Authority",0,hosp_count(10,B278,C278,D278,$C$1,G278+H278,1,F278,E278*F278)))</f>
        <v>18.803174110347467</v>
      </c>
      <c r="AK278" s="189">
        <f t="shared" si="833"/>
        <v>0</v>
      </c>
      <c r="AL278" s="190">
        <f>IF('III Tool Overview'!$H$7="Western Isles Health Board",0,IF('III Tool Overview'!$H$7="Eilean Siar Local Authority",0,hosp_count(20,B278,C278,D278,$C$1,G278,1,F278,E278*F278)))</f>
        <v>27.006664199616132</v>
      </c>
      <c r="AM278" s="190">
        <f>IF('III Tool Overview'!$H$7="Western Isles Health Board",0,IF('III Tool Overview'!$H$7="Eilean Siar Local Authority",0,hosp_count(20,B278,C278,D278,$C$1,G278+H278,1,F278,E278*F278)))</f>
        <v>27.006664199616132</v>
      </c>
      <c r="AN278" s="189">
        <f t="shared" si="834"/>
        <v>0</v>
      </c>
      <c r="AP278" s="44"/>
      <c r="AQ278" s="134"/>
    </row>
    <row r="279" spans="1:51" x14ac:dyDescent="0.2">
      <c r="A279" s="169" t="s">
        <v>182</v>
      </c>
      <c r="B279" s="186"/>
      <c r="C279" s="171"/>
      <c r="D279" s="171"/>
      <c r="E279" s="191"/>
      <c r="F279" s="192">
        <f>SUM(F263:F278)</f>
        <v>274.39999999999992</v>
      </c>
      <c r="G279" s="192">
        <f t="shared" ref="G279" si="835">SUM(G263:G278)</f>
        <v>0</v>
      </c>
      <c r="H279" s="192">
        <f t="shared" ref="H279" si="836">SUM(H263:H278)</f>
        <v>0</v>
      </c>
      <c r="I279" s="192">
        <f t="shared" ref="I279" si="837">SUM(I263:I278)</f>
        <v>1.4485285412177922</v>
      </c>
      <c r="J279" s="192">
        <f t="shared" ref="J279" si="838">SUM(J263:J278)</f>
        <v>1.4485285412177922</v>
      </c>
      <c r="K279" s="192">
        <f t="shared" ref="K279" si="839">SUM(K263:K278)</f>
        <v>6.1352767575840925</v>
      </c>
      <c r="L279" s="192">
        <f t="shared" ref="L279" si="840">SUM(L263:L278)</f>
        <v>6.1352767575840925</v>
      </c>
      <c r="M279" s="192">
        <f t="shared" ref="M279" si="841">SUM(M263:M278)</f>
        <v>15.091032056489222</v>
      </c>
      <c r="N279" s="192">
        <f t="shared" ref="N279" si="842">SUM(N263:N278)</f>
        <v>15.091032056489222</v>
      </c>
      <c r="O279" s="192">
        <f t="shared" ref="O279" si="843">SUM(O263:O278)</f>
        <v>37.323283924352694</v>
      </c>
      <c r="P279" s="192">
        <f t="shared" ref="P279" si="844">SUM(P263:P278)</f>
        <v>37.323283924352694</v>
      </c>
      <c r="Q279" s="192">
        <f t="shared" ref="Q279" si="845">SUM(Q263:Q278)</f>
        <v>33.404463922576696</v>
      </c>
      <c r="R279" s="192">
        <f t="shared" ref="R279" si="846">SUM(R263:R278)</f>
        <v>33.404463922576696</v>
      </c>
      <c r="S279" s="192">
        <f t="shared" ref="S279" si="847">SUM(S263:S278)</f>
        <v>0</v>
      </c>
      <c r="T279" s="192">
        <f t="shared" ref="T279" si="848">SUM(T263:T278)</f>
        <v>135.83946650542086</v>
      </c>
      <c r="U279" s="192">
        <f t="shared" ref="U279" si="849">SUM(U263:U278)</f>
        <v>135.83946650542086</v>
      </c>
      <c r="V279" s="192">
        <f t="shared" ref="V279" si="850">SUM(V263:V278)</f>
        <v>0</v>
      </c>
      <c r="W279" s="192">
        <f t="shared" ref="W279" si="851">SUM(W263:W278)</f>
        <v>312.38761300169909</v>
      </c>
      <c r="X279" s="192">
        <f t="shared" ref="X279" si="852">SUM(X263:X278)</f>
        <v>312.38761300169909</v>
      </c>
      <c r="Y279" s="192">
        <f t="shared" ref="Y279" si="853">SUM(Y263:Y278)</f>
        <v>0</v>
      </c>
      <c r="Z279" s="192">
        <f t="shared" ref="Z279" si="854">SUM(Z263:Z278)</f>
        <v>677.03914927792289</v>
      </c>
      <c r="AA279" s="192">
        <f t="shared" ref="AA279" si="855">SUM(AA263:AA278)</f>
        <v>677.03914927792289</v>
      </c>
      <c r="AB279" s="192">
        <f t="shared" ref="AB279" si="856">SUM(AB263:AB278)</f>
        <v>0</v>
      </c>
      <c r="AC279" s="192">
        <f t="shared" ref="AC279" si="857">SUM(AC263:AC278)</f>
        <v>51.179723006846203</v>
      </c>
      <c r="AD279" s="192">
        <f t="shared" ref="AD279" si="858">SUM(AD263:AD278)</f>
        <v>51.179723006846203</v>
      </c>
      <c r="AE279" s="192">
        <f t="shared" ref="AE279" si="859">SUM(AE263:AE278)</f>
        <v>0</v>
      </c>
      <c r="AF279" s="192">
        <f t="shared" ref="AF279" si="860">SUM(AF263:AF278)</f>
        <v>209.72874010684836</v>
      </c>
      <c r="AG279" s="192">
        <f t="shared" ref="AG279" si="861">SUM(AG263:AG278)</f>
        <v>209.72874010684836</v>
      </c>
      <c r="AH279" s="192">
        <f t="shared" ref="AH279" si="862">SUM(AH263:AH278)</f>
        <v>0</v>
      </c>
      <c r="AI279" s="192">
        <f t="shared" ref="AI279" si="863">SUM(AI263:AI278)</f>
        <v>490.14273636699653</v>
      </c>
      <c r="AJ279" s="192">
        <f t="shared" ref="AJ279" si="864">SUM(AJ263:AJ278)</f>
        <v>490.14273636699653</v>
      </c>
      <c r="AK279" s="192">
        <f t="shared" ref="AK279" si="865">SUM(AK263:AK278)</f>
        <v>0</v>
      </c>
      <c r="AL279" s="192">
        <f t="shared" ref="AL279" si="866">SUM(AL263:AL278)</f>
        <v>1106.175265896547</v>
      </c>
      <c r="AM279" s="192">
        <f t="shared" ref="AM279" si="867">SUM(AM263:AM278)</f>
        <v>1106.175265896547</v>
      </c>
      <c r="AN279" s="192">
        <f t="shared" ref="AN279" si="868">SUM(AN263:AN278)</f>
        <v>0</v>
      </c>
      <c r="AO279" s="170"/>
      <c r="AP279" s="170"/>
      <c r="AQ279" s="172"/>
      <c r="AR279" s="170"/>
      <c r="AS279" s="170"/>
      <c r="AT279" s="170"/>
      <c r="AU279" s="170"/>
      <c r="AV279" s="170"/>
      <c r="AW279" s="170"/>
      <c r="AX279" s="170"/>
      <c r="AY279" s="170"/>
    </row>
  </sheetData>
  <phoneticPr fontId="4" type="noConversion"/>
  <pageMargins left="0.75" right="0.75" top="1" bottom="1" header="0.5" footer="0.5"/>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D285"/>
  <sheetViews>
    <sheetView topLeftCell="B1" workbookViewId="0">
      <selection activeCell="L65" sqref="L65"/>
    </sheetView>
  </sheetViews>
  <sheetFormatPr defaultRowHeight="12.75" x14ac:dyDescent="0.2"/>
  <cols>
    <col min="1" max="1" width="10.85546875" customWidth="1"/>
    <col min="3" max="3" width="14.7109375" bestFit="1" customWidth="1"/>
    <col min="4" max="4" width="14.42578125" bestFit="1" customWidth="1"/>
    <col min="5" max="5" width="19.42578125" bestFit="1" customWidth="1"/>
    <col min="7" max="7" width="9.140625" style="165"/>
  </cols>
  <sheetData>
    <row r="1" spans="1:56" ht="64.5" thickBot="1" x14ac:dyDescent="0.25">
      <c r="C1" t="s">
        <v>190</v>
      </c>
      <c r="D1" s="176" t="s">
        <v>263</v>
      </c>
      <c r="E1" s="176" t="s">
        <v>264</v>
      </c>
      <c r="F1" s="176" t="s">
        <v>255</v>
      </c>
      <c r="I1" s="144" t="s">
        <v>80</v>
      </c>
      <c r="J1" s="48" t="s">
        <v>81</v>
      </c>
      <c r="K1" s="48" t="s">
        <v>82</v>
      </c>
      <c r="L1" s="48" t="s">
        <v>83</v>
      </c>
      <c r="M1" s="48" t="s">
        <v>84</v>
      </c>
      <c r="N1" s="48" t="s">
        <v>85</v>
      </c>
      <c r="O1" s="48" t="s">
        <v>86</v>
      </c>
      <c r="P1" s="48" t="s">
        <v>87</v>
      </c>
      <c r="Q1" s="48" t="s">
        <v>88</v>
      </c>
      <c r="R1" s="48" t="s">
        <v>89</v>
      </c>
      <c r="S1" s="48" t="s">
        <v>90</v>
      </c>
      <c r="T1" s="48" t="s">
        <v>91</v>
      </c>
      <c r="U1" s="48" t="s">
        <v>92</v>
      </c>
      <c r="V1" s="48" t="s">
        <v>93</v>
      </c>
      <c r="W1" s="48" t="s">
        <v>94</v>
      </c>
      <c r="X1" s="49" t="s">
        <v>95</v>
      </c>
      <c r="Y1" s="50" t="s">
        <v>96</v>
      </c>
      <c r="Z1" s="50" t="s">
        <v>97</v>
      </c>
      <c r="AA1" s="50" t="s">
        <v>98</v>
      </c>
      <c r="AB1" s="50" t="s">
        <v>99</v>
      </c>
      <c r="AC1" s="50" t="s">
        <v>100</v>
      </c>
      <c r="AD1" s="50" t="s">
        <v>101</v>
      </c>
      <c r="AE1" s="50" t="s">
        <v>102</v>
      </c>
      <c r="AF1" s="50" t="s">
        <v>103</v>
      </c>
      <c r="AG1" s="50" t="s">
        <v>104</v>
      </c>
      <c r="AH1" s="50" t="s">
        <v>105</v>
      </c>
      <c r="AI1" s="50" t="s">
        <v>106</v>
      </c>
      <c r="AJ1" s="50" t="s">
        <v>107</v>
      </c>
      <c r="AK1" s="50" t="s">
        <v>108</v>
      </c>
      <c r="AL1" s="50" t="s">
        <v>109</v>
      </c>
      <c r="AM1" s="50" t="s">
        <v>110</v>
      </c>
      <c r="AN1" s="50" t="s">
        <v>111</v>
      </c>
      <c r="AO1" s="50" t="s">
        <v>112</v>
      </c>
      <c r="AP1" s="50" t="s">
        <v>113</v>
      </c>
      <c r="AQ1" s="50" t="s">
        <v>114</v>
      </c>
      <c r="AR1" s="50" t="s">
        <v>115</v>
      </c>
      <c r="AS1" s="50" t="s">
        <v>116</v>
      </c>
      <c r="AT1" s="50" t="s">
        <v>117</v>
      </c>
      <c r="AU1" s="50" t="s">
        <v>118</v>
      </c>
      <c r="AV1" s="50" t="s">
        <v>119</v>
      </c>
      <c r="AW1" s="50" t="s">
        <v>120</v>
      </c>
      <c r="AX1" s="50" t="s">
        <v>121</v>
      </c>
      <c r="AY1" s="50" t="s">
        <v>122</v>
      </c>
      <c r="AZ1" s="50" t="s">
        <v>123</v>
      </c>
      <c r="BA1" s="50" t="s">
        <v>124</v>
      </c>
      <c r="BB1" s="50" t="s">
        <v>125</v>
      </c>
      <c r="BC1" s="51" t="s">
        <v>126</v>
      </c>
      <c r="BD1">
        <v>1</v>
      </c>
    </row>
    <row r="2" spans="1:56" ht="26.25" thickBot="1" x14ac:dyDescent="0.25">
      <c r="A2" s="32" t="s">
        <v>162</v>
      </c>
      <c r="B2" s="24" t="s">
        <v>8</v>
      </c>
      <c r="BD2">
        <v>2</v>
      </c>
    </row>
    <row r="3" spans="1:56" ht="13.5" hidden="1" thickBot="1" x14ac:dyDescent="0.25">
      <c r="A3" s="159"/>
      <c r="B3" s="25" t="s">
        <v>9</v>
      </c>
      <c r="BD3">
        <v>3</v>
      </c>
    </row>
    <row r="4" spans="1:56" hidden="1" x14ac:dyDescent="0.2">
      <c r="A4" s="160"/>
      <c r="B4" s="26" t="s">
        <v>10</v>
      </c>
      <c r="BD4">
        <v>4</v>
      </c>
    </row>
    <row r="5" spans="1:56" hidden="1" x14ac:dyDescent="0.2">
      <c r="A5" s="160"/>
      <c r="B5" s="27" t="s">
        <v>11</v>
      </c>
      <c r="BD5">
        <v>5</v>
      </c>
    </row>
    <row r="6" spans="1:56" hidden="1" x14ac:dyDescent="0.2">
      <c r="A6" s="160"/>
      <c r="B6" s="27" t="s">
        <v>12</v>
      </c>
      <c r="BD6">
        <v>6</v>
      </c>
    </row>
    <row r="7" spans="1:56" hidden="1" x14ac:dyDescent="0.2">
      <c r="A7" s="160"/>
      <c r="B7" s="27" t="s">
        <v>13</v>
      </c>
      <c r="BD7">
        <v>7</v>
      </c>
    </row>
    <row r="8" spans="1:56" hidden="1" x14ac:dyDescent="0.2">
      <c r="A8" s="160"/>
      <c r="B8" s="27" t="s">
        <v>14</v>
      </c>
      <c r="BD8">
        <v>8</v>
      </c>
    </row>
    <row r="9" spans="1:56" ht="13.5" hidden="1" thickBot="1" x14ac:dyDescent="0.25">
      <c r="A9" s="160"/>
      <c r="B9" s="28" t="s">
        <v>15</v>
      </c>
      <c r="BD9">
        <v>9</v>
      </c>
    </row>
    <row r="10" spans="1:56" ht="13.5" hidden="1" thickBot="1" x14ac:dyDescent="0.25">
      <c r="A10" s="161"/>
      <c r="B10" s="29" t="s">
        <v>16</v>
      </c>
      <c r="BD10">
        <v>10</v>
      </c>
    </row>
    <row r="11" spans="1:56" hidden="1" x14ac:dyDescent="0.2">
      <c r="A11" s="160"/>
      <c r="B11" s="27" t="s">
        <v>17</v>
      </c>
      <c r="BD11">
        <v>11</v>
      </c>
    </row>
    <row r="12" spans="1:56" hidden="1" x14ac:dyDescent="0.2">
      <c r="A12" s="160"/>
      <c r="B12" s="27" t="s">
        <v>11</v>
      </c>
      <c r="BD12">
        <v>12</v>
      </c>
    </row>
    <row r="13" spans="1:56" hidden="1" x14ac:dyDescent="0.2">
      <c r="A13" s="160"/>
      <c r="B13" s="27" t="s">
        <v>12</v>
      </c>
      <c r="BD13">
        <v>13</v>
      </c>
    </row>
    <row r="14" spans="1:56" hidden="1" x14ac:dyDescent="0.2">
      <c r="A14" s="160"/>
      <c r="B14" s="27" t="s">
        <v>13</v>
      </c>
      <c r="BD14">
        <v>14</v>
      </c>
    </row>
    <row r="15" spans="1:56" hidden="1" x14ac:dyDescent="0.2">
      <c r="A15" s="160"/>
      <c r="B15" s="27" t="s">
        <v>14</v>
      </c>
      <c r="BD15">
        <v>15</v>
      </c>
    </row>
    <row r="16" spans="1:56" ht="13.5" hidden="1" thickBot="1" x14ac:dyDescent="0.25">
      <c r="A16" s="160"/>
      <c r="B16" s="28" t="s">
        <v>15</v>
      </c>
      <c r="BD16">
        <v>16</v>
      </c>
    </row>
    <row r="17" spans="1:56" ht="13.5" hidden="1" thickBot="1" x14ac:dyDescent="0.25">
      <c r="A17" s="161"/>
      <c r="B17" s="29" t="s">
        <v>18</v>
      </c>
      <c r="BD17">
        <v>17</v>
      </c>
    </row>
    <row r="18" spans="1:56" hidden="1" x14ac:dyDescent="0.2">
      <c r="A18" s="160"/>
      <c r="B18" s="27" t="s">
        <v>19</v>
      </c>
      <c r="BD18">
        <v>18</v>
      </c>
    </row>
    <row r="19" spans="1:56" hidden="1" x14ac:dyDescent="0.2">
      <c r="A19" s="160"/>
      <c r="B19" s="27" t="s">
        <v>11</v>
      </c>
      <c r="BD19">
        <v>19</v>
      </c>
    </row>
    <row r="20" spans="1:56" hidden="1" x14ac:dyDescent="0.2">
      <c r="A20" s="160"/>
      <c r="B20" s="27" t="s">
        <v>12</v>
      </c>
      <c r="BD20">
        <v>20</v>
      </c>
    </row>
    <row r="21" spans="1:56" hidden="1" x14ac:dyDescent="0.2">
      <c r="A21" s="160"/>
      <c r="B21" s="27" t="s">
        <v>13</v>
      </c>
      <c r="BD21">
        <v>21</v>
      </c>
    </row>
    <row r="22" spans="1:56" hidden="1" x14ac:dyDescent="0.2">
      <c r="A22" s="160"/>
      <c r="B22" s="27" t="s">
        <v>14</v>
      </c>
      <c r="BD22">
        <v>22</v>
      </c>
    </row>
    <row r="23" spans="1:56" ht="13.5" hidden="1" thickBot="1" x14ac:dyDescent="0.25">
      <c r="A23" s="160"/>
      <c r="B23" s="28" t="s">
        <v>15</v>
      </c>
      <c r="BD23">
        <v>23</v>
      </c>
    </row>
    <row r="24" spans="1:56" ht="13.5" hidden="1" thickBot="1" x14ac:dyDescent="0.25">
      <c r="A24" s="162"/>
      <c r="B24" s="30" t="s">
        <v>20</v>
      </c>
      <c r="BD24">
        <v>24</v>
      </c>
    </row>
    <row r="25" spans="1:56" hidden="1" x14ac:dyDescent="0.2">
      <c r="B25" s="31" t="s">
        <v>21</v>
      </c>
      <c r="BD25">
        <v>25</v>
      </c>
    </row>
    <row r="26" spans="1:56" hidden="1" x14ac:dyDescent="0.2">
      <c r="B26" s="31" t="s">
        <v>22</v>
      </c>
      <c r="BD26">
        <v>26</v>
      </c>
    </row>
    <row r="27" spans="1:56" hidden="1" x14ac:dyDescent="0.2">
      <c r="B27" s="31" t="s">
        <v>23</v>
      </c>
      <c r="BD27">
        <v>27</v>
      </c>
    </row>
    <row r="28" spans="1:56" hidden="1" x14ac:dyDescent="0.2">
      <c r="B28" s="31" t="s">
        <v>24</v>
      </c>
      <c r="BD28">
        <v>28</v>
      </c>
    </row>
    <row r="29" spans="1:56" hidden="1" x14ac:dyDescent="0.2">
      <c r="B29" s="31" t="s">
        <v>25</v>
      </c>
      <c r="BD29">
        <v>29</v>
      </c>
    </row>
    <row r="30" spans="1:56" hidden="1" x14ac:dyDescent="0.2">
      <c r="B30" s="31" t="s">
        <v>26</v>
      </c>
      <c r="BD30">
        <v>30</v>
      </c>
    </row>
    <row r="31" spans="1:56" hidden="1" x14ac:dyDescent="0.2">
      <c r="B31" s="31" t="s">
        <v>27</v>
      </c>
      <c r="BD31">
        <v>31</v>
      </c>
    </row>
    <row r="32" spans="1:56" hidden="1" x14ac:dyDescent="0.2">
      <c r="B32" s="31" t="s">
        <v>28</v>
      </c>
      <c r="BD32">
        <v>32</v>
      </c>
    </row>
    <row r="33" spans="1:56" hidden="1" x14ac:dyDescent="0.2">
      <c r="B33" s="31" t="s">
        <v>29</v>
      </c>
      <c r="BD33">
        <v>33</v>
      </c>
    </row>
    <row r="34" spans="1:56" hidden="1" x14ac:dyDescent="0.2">
      <c r="B34" s="31" t="s">
        <v>30</v>
      </c>
      <c r="BD34">
        <v>34</v>
      </c>
    </row>
    <row r="35" spans="1:56" hidden="1" x14ac:dyDescent="0.2">
      <c r="B35" s="31" t="s">
        <v>31</v>
      </c>
      <c r="BD35">
        <v>35</v>
      </c>
    </row>
    <row r="36" spans="1:56" hidden="1" x14ac:dyDescent="0.2">
      <c r="B36" s="31" t="s">
        <v>32</v>
      </c>
      <c r="BD36">
        <v>36</v>
      </c>
    </row>
    <row r="37" spans="1:56" hidden="1" x14ac:dyDescent="0.2">
      <c r="B37" s="31" t="s">
        <v>33</v>
      </c>
      <c r="BD37">
        <v>37</v>
      </c>
    </row>
    <row r="38" spans="1:56" hidden="1" x14ac:dyDescent="0.2">
      <c r="B38" s="31" t="s">
        <v>34</v>
      </c>
      <c r="BD38">
        <v>38</v>
      </c>
    </row>
    <row r="39" spans="1:56" hidden="1" x14ac:dyDescent="0.2">
      <c r="B39" s="31" t="s">
        <v>35</v>
      </c>
      <c r="BD39">
        <v>39</v>
      </c>
    </row>
    <row r="40" spans="1:56" hidden="1" x14ac:dyDescent="0.2">
      <c r="B40" s="31" t="s">
        <v>36</v>
      </c>
      <c r="BD40">
        <v>40</v>
      </c>
    </row>
    <row r="41" spans="1:56" hidden="1" x14ac:dyDescent="0.2">
      <c r="B41" s="31" t="s">
        <v>37</v>
      </c>
      <c r="BD41">
        <v>41</v>
      </c>
    </row>
    <row r="42" spans="1:56" hidden="1" x14ac:dyDescent="0.2">
      <c r="B42" s="31" t="s">
        <v>38</v>
      </c>
      <c r="BD42">
        <v>42</v>
      </c>
    </row>
    <row r="43" spans="1:56" hidden="1" x14ac:dyDescent="0.2">
      <c r="A43" s="44"/>
      <c r="B43" s="43" t="s">
        <v>39</v>
      </c>
      <c r="BD43">
        <v>43</v>
      </c>
    </row>
    <row r="44" spans="1:56" hidden="1" x14ac:dyDescent="0.2">
      <c r="A44" s="160"/>
      <c r="B44" s="31" t="s">
        <v>40</v>
      </c>
      <c r="BD44">
        <v>44</v>
      </c>
    </row>
    <row r="45" spans="1:56" hidden="1" x14ac:dyDescent="0.2">
      <c r="A45" s="160"/>
      <c r="B45" s="31" t="s">
        <v>41</v>
      </c>
      <c r="BD45">
        <v>45</v>
      </c>
    </row>
    <row r="46" spans="1:56" hidden="1" x14ac:dyDescent="0.2">
      <c r="A46" s="160"/>
      <c r="B46" s="31" t="s">
        <v>42</v>
      </c>
      <c r="BD46">
        <v>46</v>
      </c>
    </row>
    <row r="47" spans="1:56" hidden="1" x14ac:dyDescent="0.2">
      <c r="A47" s="160"/>
      <c r="B47" s="31" t="s">
        <v>43</v>
      </c>
      <c r="BD47">
        <v>47</v>
      </c>
    </row>
    <row r="48" spans="1:56" hidden="1" x14ac:dyDescent="0.2">
      <c r="A48" s="160"/>
      <c r="B48" s="31" t="s">
        <v>44</v>
      </c>
      <c r="BD48">
        <v>48</v>
      </c>
    </row>
    <row r="49" spans="1:56" hidden="1" x14ac:dyDescent="0.2">
      <c r="A49" s="160"/>
      <c r="B49" s="31" t="s">
        <v>45</v>
      </c>
      <c r="BD49">
        <v>49</v>
      </c>
    </row>
    <row r="50" spans="1:56" hidden="1" x14ac:dyDescent="0.2">
      <c r="A50" s="160"/>
      <c r="B50" s="31" t="s">
        <v>46</v>
      </c>
      <c r="BD50">
        <v>50</v>
      </c>
    </row>
    <row r="51" spans="1:56" hidden="1" x14ac:dyDescent="0.2">
      <c r="A51" s="160"/>
      <c r="B51" s="31" t="s">
        <v>47</v>
      </c>
      <c r="BD51">
        <v>51</v>
      </c>
    </row>
    <row r="52" spans="1:56" hidden="1" x14ac:dyDescent="0.2">
      <c r="A52" s="160"/>
      <c r="B52" s="31" t="s">
        <v>48</v>
      </c>
      <c r="BD52">
        <v>52</v>
      </c>
    </row>
    <row r="53" spans="1:56" hidden="1" x14ac:dyDescent="0.2">
      <c r="A53" s="160"/>
      <c r="B53" s="31" t="s">
        <v>49</v>
      </c>
      <c r="BD53">
        <v>53</v>
      </c>
    </row>
    <row r="54" spans="1:56" hidden="1" x14ac:dyDescent="0.2">
      <c r="A54" s="160"/>
      <c r="B54" s="31" t="s">
        <v>50</v>
      </c>
      <c r="BD54">
        <v>54</v>
      </c>
    </row>
    <row r="55" spans="1:56" hidden="1" x14ac:dyDescent="0.2">
      <c r="A55" s="160"/>
      <c r="B55" s="31" t="s">
        <v>51</v>
      </c>
      <c r="BD55">
        <v>55</v>
      </c>
    </row>
    <row r="56" spans="1:56" hidden="1" x14ac:dyDescent="0.2">
      <c r="A56" s="160"/>
      <c r="B56" s="31" t="s">
        <v>52</v>
      </c>
      <c r="BD56">
        <v>56</v>
      </c>
    </row>
    <row r="57" spans="1:56" hidden="1" x14ac:dyDescent="0.2">
      <c r="A57" s="160"/>
      <c r="B57" s="31" t="s">
        <v>53</v>
      </c>
      <c r="BD57">
        <v>57</v>
      </c>
    </row>
    <row r="58" spans="1:56" hidden="1" x14ac:dyDescent="0.2">
      <c r="A58" s="160"/>
      <c r="B58" s="31" t="s">
        <v>54</v>
      </c>
      <c r="BD58">
        <v>58</v>
      </c>
    </row>
    <row r="59" spans="1:56" hidden="1" x14ac:dyDescent="0.2">
      <c r="A59" s="160"/>
      <c r="B59" s="31" t="s">
        <v>55</v>
      </c>
      <c r="BD59">
        <v>59</v>
      </c>
    </row>
    <row r="60" spans="1:56" hidden="1" x14ac:dyDescent="0.2">
      <c r="A60" s="160"/>
      <c r="B60" s="31" t="s">
        <v>56</v>
      </c>
      <c r="BD60">
        <v>60</v>
      </c>
    </row>
    <row r="61" spans="1:56" hidden="1" x14ac:dyDescent="0.2">
      <c r="A61" s="160"/>
      <c r="B61" s="31" t="s">
        <v>57</v>
      </c>
      <c r="BD61">
        <v>61</v>
      </c>
    </row>
    <row r="62" spans="1:56" ht="13.5" hidden="1" thickBot="1" x14ac:dyDescent="0.25">
      <c r="A62" s="160"/>
      <c r="B62" s="31" t="s">
        <v>58</v>
      </c>
      <c r="BD62">
        <v>62</v>
      </c>
    </row>
    <row r="63" spans="1:56" ht="13.5" thickBot="1" x14ac:dyDescent="0.25">
      <c r="A63" s="162"/>
      <c r="B63" s="30" t="s">
        <v>59</v>
      </c>
      <c r="BD63">
        <v>63</v>
      </c>
    </row>
    <row r="64" spans="1:56" x14ac:dyDescent="0.2">
      <c r="A64" s="160">
        <v>1</v>
      </c>
      <c r="B64" s="31" t="s">
        <v>21</v>
      </c>
      <c r="BD64">
        <v>64</v>
      </c>
    </row>
    <row r="65" spans="1:56" x14ac:dyDescent="0.2">
      <c r="A65" s="160">
        <v>1</v>
      </c>
      <c r="B65" s="31" t="s">
        <v>22</v>
      </c>
      <c r="BD65">
        <v>65</v>
      </c>
    </row>
    <row r="66" spans="1:56" x14ac:dyDescent="0.2">
      <c r="A66" s="160">
        <v>1</v>
      </c>
      <c r="B66" s="31" t="s">
        <v>23</v>
      </c>
      <c r="BD66">
        <v>66</v>
      </c>
    </row>
    <row r="67" spans="1:56" x14ac:dyDescent="0.2">
      <c r="A67" s="164">
        <v>1</v>
      </c>
      <c r="B67" s="31" t="s">
        <v>24</v>
      </c>
      <c r="BD67">
        <v>67</v>
      </c>
    </row>
    <row r="68" spans="1:56" x14ac:dyDescent="0.2">
      <c r="A68" s="164">
        <v>1</v>
      </c>
      <c r="B68" s="31" t="s">
        <v>25</v>
      </c>
      <c r="C68">
        <f>'III Tool Overview'!$H$9/160</f>
        <v>0</v>
      </c>
      <c r="D68">
        <f>'III Tool Overview'!$H$9/32</f>
        <v>0</v>
      </c>
      <c r="E68">
        <f>'III Tool Overview'!$H$9/64</f>
        <v>0</v>
      </c>
      <c r="F68">
        <f>G68*'III Tool Overview'!$H$9</f>
        <v>0</v>
      </c>
      <c r="G68" s="165">
        <f>HLOOKUP('III Tool Overview'!$H$7,Targeting!$I$1:$BC$277,Targeting!BD68,FALSE)</f>
        <v>0</v>
      </c>
      <c r="H68" s="204">
        <f>Baseline_Data_2012!B70</f>
        <v>7227.1114079999998</v>
      </c>
      <c r="I68" s="165">
        <f>Baseline_Data_2012!B70/Baseline_Data_2012!B$271</f>
        <v>7.1918297706484195E-3</v>
      </c>
      <c r="J68" s="165">
        <f>Baseline_Data_2012!C70/Baseline_Data_2012!C$271</f>
        <v>1.1203990310498509E-2</v>
      </c>
      <c r="K68" s="165">
        <f>Baseline_Data_2012!D70/Baseline_Data_2012!D$271</f>
        <v>1.7431799955126962E-3</v>
      </c>
      <c r="L68" s="165">
        <f>Baseline_Data_2012!E70/Baseline_Data_2012!E$271</f>
        <v>3.0441650999842038E-3</v>
      </c>
      <c r="M68" s="165">
        <f>Baseline_Data_2012!F70/Baseline_Data_2012!F$271</f>
        <v>6.9635265399497544E-3</v>
      </c>
      <c r="N68" s="165">
        <f>Baseline_Data_2012!G70/Baseline_Data_2012!G$271</f>
        <v>5.3055018378653255E-3</v>
      </c>
      <c r="O68" s="165">
        <f>Baseline_Data_2012!H70/Baseline_Data_2012!H$271</f>
        <v>1.9086944760759277E-3</v>
      </c>
      <c r="P68" s="165">
        <f>Baseline_Data_2012!I70/Baseline_Data_2012!I$271</f>
        <v>1.3002893885851231E-2</v>
      </c>
      <c r="Q68" s="165">
        <f>Baseline_Data_2012!J70/Baseline_Data_2012!J$271</f>
        <v>3.428336084513069E-3</v>
      </c>
      <c r="R68" s="165">
        <f>Baseline_Data_2012!K70/Baseline_Data_2012!K$271</f>
        <v>9.7059913497903102E-3</v>
      </c>
      <c r="S68" s="165">
        <f>Baseline_Data_2012!L70/Baseline_Data_2012!L$271</f>
        <v>4.1002810429149527E-3</v>
      </c>
      <c r="T68" s="165">
        <f>Baseline_Data_2012!M70/Baseline_Data_2012!M$271</f>
        <v>0</v>
      </c>
      <c r="U68" s="165">
        <f>Baseline_Data_2012!N70/Baseline_Data_2012!N$271</f>
        <v>0</v>
      </c>
      <c r="V68" s="165">
        <f>Baseline_Data_2012!O70/Baseline_Data_2012!O$271</f>
        <v>6.6125836935759597E-3</v>
      </c>
      <c r="W68" s="165">
        <f>Baseline_Data_2012!P70/Baseline_Data_2012!P$271</f>
        <v>0</v>
      </c>
      <c r="X68" s="165">
        <f>Baseline_Data_2012!Q70/Baseline_Data_2012!Q$271</f>
        <v>3.835789220626027E-3</v>
      </c>
      <c r="Y68" s="165">
        <f>Baseline_Data_2012!R70/Baseline_Data_2012!R$271</f>
        <v>7.3457529757814464E-4</v>
      </c>
      <c r="Z68" s="165">
        <f>Baseline_Data_2012!S70/Baseline_Data_2012!S$271</f>
        <v>3.5527153332996623E-3</v>
      </c>
      <c r="AA68" s="165">
        <f>Baseline_Data_2012!T70/Baseline_Data_2012!T$271</f>
        <v>3.3261564516418761E-3</v>
      </c>
      <c r="AB68" s="165">
        <f>Baseline_Data_2012!U70/Baseline_Data_2012!U$271</f>
        <v>1.0908175058238899E-2</v>
      </c>
      <c r="AC68" s="165">
        <f>Baseline_Data_2012!V70/Baseline_Data_2012!V$271</f>
        <v>1.9645374530290914E-3</v>
      </c>
      <c r="AD68" s="165">
        <f>Baseline_Data_2012!W70/Baseline_Data_2012!W$271</f>
        <v>1.4419544191514953E-2</v>
      </c>
      <c r="AE68" s="165">
        <f>Baseline_Data_2012!X70/Baseline_Data_2012!X$271</f>
        <v>1.1860777624837808E-2</v>
      </c>
      <c r="AF68" s="165">
        <f>Baseline_Data_2012!Y70/Baseline_Data_2012!Y$271</f>
        <v>1.7777901391251509E-3</v>
      </c>
      <c r="AG68" s="165">
        <f>Baseline_Data_2012!Z70/Baseline_Data_2012!Z$271</f>
        <v>1.924290331325897E-3</v>
      </c>
      <c r="AH68" s="165">
        <f>Baseline_Data_2012!AA70/Baseline_Data_2012!AA$271</f>
        <v>2.8568793387400266E-3</v>
      </c>
      <c r="AI68" s="165">
        <f>Baseline_Data_2012!AB70/Baseline_Data_2012!AB$271</f>
        <v>4.1207892096522276E-3</v>
      </c>
      <c r="AJ68" s="165">
        <f>Baseline_Data_2012!AC70/Baseline_Data_2012!AC$271</f>
        <v>0</v>
      </c>
      <c r="AK68" s="165">
        <f>Baseline_Data_2012!AD70/Baseline_Data_2012!AD$271</f>
        <v>4.8640813633079932E-3</v>
      </c>
      <c r="AL68" s="165">
        <f>Baseline_Data_2012!AE70/Baseline_Data_2012!AE$271</f>
        <v>6.9597059567466897E-3</v>
      </c>
      <c r="AM68" s="165">
        <f>Baseline_Data_2012!AF70/Baseline_Data_2012!AF$271</f>
        <v>1.6941643369245508E-2</v>
      </c>
      <c r="AN68" s="165">
        <f>Baseline_Data_2012!AG70/Baseline_Data_2012!AG$271</f>
        <v>3.4268696429551894E-3</v>
      </c>
      <c r="AO68" s="165">
        <f>Baseline_Data_2012!AH70/Baseline_Data_2012!AH$271</f>
        <v>1.7419001958458458E-2</v>
      </c>
      <c r="AP68" s="165">
        <f>Baseline_Data_2012!AI70/Baseline_Data_2012!AI$271</f>
        <v>3.1874512959853018E-3</v>
      </c>
      <c r="AQ68" s="165">
        <f>Baseline_Data_2012!AJ70/Baseline_Data_2012!AJ$271</f>
        <v>3.8036839290619875E-4</v>
      </c>
      <c r="AR68" s="165">
        <f>Baseline_Data_2012!AK70/Baseline_Data_2012!AK$271</f>
        <v>1.5916353181008286E-2</v>
      </c>
      <c r="AS68" s="165">
        <f>Baseline_Data_2012!AL70/Baseline_Data_2012!AL$271</f>
        <v>1.3068568497629931E-2</v>
      </c>
      <c r="AT68" s="165">
        <f>Baseline_Data_2012!AM70/Baseline_Data_2012!AM$271</f>
        <v>0</v>
      </c>
      <c r="AU68" s="165">
        <f>Baseline_Data_2012!AN70/Baseline_Data_2012!AN$271</f>
        <v>1.7969066924316166E-3</v>
      </c>
      <c r="AV68" s="165">
        <f>Baseline_Data_2012!AO70/Baseline_Data_2012!AO$271</f>
        <v>9.1596397381916838E-3</v>
      </c>
      <c r="AW68" s="165">
        <f>Baseline_Data_2012!AP70/Baseline_Data_2012!AP$271</f>
        <v>1.7444885558373106E-3</v>
      </c>
      <c r="AX68" s="165">
        <f>Baseline_Data_2012!AQ70/Baseline_Data_2012!AQ$271</f>
        <v>0</v>
      </c>
      <c r="AY68" s="165">
        <f>Baseline_Data_2012!AR70/Baseline_Data_2012!AR$271</f>
        <v>5.4042380725596922E-3</v>
      </c>
      <c r="AZ68" s="165">
        <f>Baseline_Data_2012!AS70/Baseline_Data_2012!AS$271</f>
        <v>6.8898523812244298E-3</v>
      </c>
      <c r="BA68" s="165">
        <f>Baseline_Data_2012!AT70/Baseline_Data_2012!AT$271</f>
        <v>3.4012506483988903E-3</v>
      </c>
      <c r="BB68" s="165">
        <f>Baseline_Data_2012!AU70/Baseline_Data_2012!AU$271</f>
        <v>1.4586352990506367E-2</v>
      </c>
      <c r="BC68" s="165">
        <f>Baseline_Data_2012!AV70/Baseline_Data_2012!AV$271</f>
        <v>5.7261971998376036E-3</v>
      </c>
      <c r="BD68">
        <v>68</v>
      </c>
    </row>
    <row r="69" spans="1:56" x14ac:dyDescent="0.2">
      <c r="A69" s="164">
        <v>1</v>
      </c>
      <c r="B69" s="31" t="s">
        <v>26</v>
      </c>
      <c r="C69">
        <f>'III Tool Overview'!$H$9/160</f>
        <v>0</v>
      </c>
      <c r="D69">
        <f>'III Tool Overview'!$H$9/32</f>
        <v>0</v>
      </c>
      <c r="E69">
        <f>'III Tool Overview'!$H$9/64</f>
        <v>0</v>
      </c>
      <c r="F69">
        <f>G69*'III Tool Overview'!$H$9</f>
        <v>0</v>
      </c>
      <c r="G69" s="165">
        <f>HLOOKUP('III Tool Overview'!$H$7,Targeting!$I$1:$BC$277,Targeting!BD69,FALSE)</f>
        <v>0</v>
      </c>
      <c r="H69" s="204">
        <f>Baseline_Data_2012!B71</f>
        <v>10269.409055999999</v>
      </c>
      <c r="I69" s="165">
        <f>Baseline_Data_2012!B71/Baseline_Data_2012!B$271</f>
        <v>1.0219275393230146E-2</v>
      </c>
      <c r="J69" s="165">
        <f>Baseline_Data_2012!C71/Baseline_Data_2012!C$271</f>
        <v>1.4581388946922418E-2</v>
      </c>
      <c r="K69" s="165">
        <f>Baseline_Data_2012!D71/Baseline_Data_2012!D$271</f>
        <v>2.1020699945888395E-3</v>
      </c>
      <c r="L69" s="165">
        <f>Baseline_Data_2012!E71/Baseline_Data_2012!E$271</f>
        <v>4.2157365264765467E-3</v>
      </c>
      <c r="M69" s="165">
        <f>Baseline_Data_2012!F71/Baseline_Data_2012!F$271</f>
        <v>8.7654548102632339E-3</v>
      </c>
      <c r="N69" s="165">
        <f>Baseline_Data_2012!G71/Baseline_Data_2012!G$271</f>
        <v>7.4842813578118892E-3</v>
      </c>
      <c r="O69" s="165">
        <f>Baseline_Data_2012!H71/Baseline_Data_2012!H$271</f>
        <v>3.5021916992218852E-3</v>
      </c>
      <c r="P69" s="165">
        <f>Baseline_Data_2012!I71/Baseline_Data_2012!I$271</f>
        <v>1.9629861031978078E-2</v>
      </c>
      <c r="Q69" s="165">
        <f>Baseline_Data_2012!J71/Baseline_Data_2012!J$271</f>
        <v>4.1419897184321154E-3</v>
      </c>
      <c r="R69" s="165">
        <f>Baseline_Data_2012!K71/Baseline_Data_2012!K$271</f>
        <v>1.2318525149402926E-2</v>
      </c>
      <c r="S69" s="165">
        <f>Baseline_Data_2012!L71/Baseline_Data_2012!L$271</f>
        <v>5.501916198937723E-3</v>
      </c>
      <c r="T69" s="165">
        <f>Baseline_Data_2012!M71/Baseline_Data_2012!M$271</f>
        <v>0</v>
      </c>
      <c r="U69" s="165">
        <f>Baseline_Data_2012!N71/Baseline_Data_2012!N$271</f>
        <v>0</v>
      </c>
      <c r="V69" s="165">
        <f>Baseline_Data_2012!O71/Baseline_Data_2012!O$271</f>
        <v>1.0526078074376513E-2</v>
      </c>
      <c r="W69" s="165">
        <f>Baseline_Data_2012!P71/Baseline_Data_2012!P$271</f>
        <v>0</v>
      </c>
      <c r="X69" s="165">
        <f>Baseline_Data_2012!Q71/Baseline_Data_2012!Q$271</f>
        <v>7.5576441079661322E-3</v>
      </c>
      <c r="Y69" s="165">
        <f>Baseline_Data_2012!R71/Baseline_Data_2012!R$271</f>
        <v>9.2096007457558428E-4</v>
      </c>
      <c r="Z69" s="165">
        <f>Baseline_Data_2012!S71/Baseline_Data_2012!S$271</f>
        <v>3.6379805012988543E-3</v>
      </c>
      <c r="AA69" s="165">
        <f>Baseline_Data_2012!T71/Baseline_Data_2012!T$271</f>
        <v>4.378307982263286E-3</v>
      </c>
      <c r="AB69" s="165">
        <f>Baseline_Data_2012!U71/Baseline_Data_2012!U$271</f>
        <v>1.30775880250035E-2</v>
      </c>
      <c r="AC69" s="165">
        <f>Baseline_Data_2012!V71/Baseline_Data_2012!V$271</f>
        <v>2.7206054948888682E-3</v>
      </c>
      <c r="AD69" s="165">
        <f>Baseline_Data_2012!W71/Baseline_Data_2012!W$271</f>
        <v>2.3867942470392953E-2</v>
      </c>
      <c r="AE69" s="165">
        <f>Baseline_Data_2012!X71/Baseline_Data_2012!X$271</f>
        <v>1.4930485429050615E-2</v>
      </c>
      <c r="AF69" s="165">
        <f>Baseline_Data_2012!Y71/Baseline_Data_2012!Y$271</f>
        <v>1.6708553939146153E-3</v>
      </c>
      <c r="AG69" s="165">
        <f>Baseline_Data_2012!Z71/Baseline_Data_2012!Z$271</f>
        <v>2.1182110623897475E-3</v>
      </c>
      <c r="AH69" s="165">
        <f>Baseline_Data_2012!AA71/Baseline_Data_2012!AA$271</f>
        <v>3.4093145699880985E-3</v>
      </c>
      <c r="AI69" s="165">
        <f>Baseline_Data_2012!AB71/Baseline_Data_2012!AB$271</f>
        <v>5.8198306905346475E-3</v>
      </c>
      <c r="AJ69" s="165">
        <f>Baseline_Data_2012!AC71/Baseline_Data_2012!AC$271</f>
        <v>0</v>
      </c>
      <c r="AK69" s="165">
        <f>Baseline_Data_2012!AD71/Baseline_Data_2012!AD$271</f>
        <v>7.4878596920633428E-3</v>
      </c>
      <c r="AL69" s="165">
        <f>Baseline_Data_2012!AE71/Baseline_Data_2012!AE$271</f>
        <v>8.7606455876339841E-3</v>
      </c>
      <c r="AM69" s="165">
        <f>Baseline_Data_2012!AF71/Baseline_Data_2012!AF$271</f>
        <v>2.7117020001504091E-2</v>
      </c>
      <c r="AN69" s="165">
        <f>Baseline_Data_2012!AG71/Baseline_Data_2012!AG$271</f>
        <v>4.0054320502073641E-3</v>
      </c>
      <c r="AO69" s="165">
        <f>Baseline_Data_2012!AH71/Baseline_Data_2012!AH$271</f>
        <v>2.1917424534761157E-2</v>
      </c>
      <c r="AP69" s="165">
        <f>Baseline_Data_2012!AI71/Baseline_Data_2012!AI$271</f>
        <v>3.4242333922584961E-3</v>
      </c>
      <c r="AQ69" s="165">
        <f>Baseline_Data_2012!AJ71/Baseline_Data_2012!AJ$271</f>
        <v>6.2843473610589356E-4</v>
      </c>
      <c r="AR69" s="165">
        <f>Baseline_Data_2012!AK71/Baseline_Data_2012!AK$271</f>
        <v>1.9609242550151743E-2</v>
      </c>
      <c r="AS69" s="165">
        <f>Baseline_Data_2012!AL71/Baseline_Data_2012!AL$271</f>
        <v>1.6699521628953912E-2</v>
      </c>
      <c r="AT69" s="165">
        <f>Baseline_Data_2012!AM71/Baseline_Data_2012!AM$271</f>
        <v>0</v>
      </c>
      <c r="AU69" s="165">
        <f>Baseline_Data_2012!AN71/Baseline_Data_2012!AN$271</f>
        <v>3.3889846427207692E-3</v>
      </c>
      <c r="AV69" s="165">
        <f>Baseline_Data_2012!AO71/Baseline_Data_2012!AO$271</f>
        <v>1.4436580550752982E-2</v>
      </c>
      <c r="AW69" s="165">
        <f>Baseline_Data_2012!AP71/Baseline_Data_2012!AP$271</f>
        <v>2.1036479643920512E-3</v>
      </c>
      <c r="AX69" s="165">
        <f>Baseline_Data_2012!AQ71/Baseline_Data_2012!AQ$271</f>
        <v>0</v>
      </c>
      <c r="AY69" s="165">
        <f>Baseline_Data_2012!AR71/Baseline_Data_2012!AR$271</f>
        <v>8.7703814948839783E-3</v>
      </c>
      <c r="AZ69" s="165">
        <f>Baseline_Data_2012!AS71/Baseline_Data_2012!AS$271</f>
        <v>8.7034832479828701E-3</v>
      </c>
      <c r="BA69" s="165">
        <f>Baseline_Data_2012!AT71/Baseline_Data_2012!AT$271</f>
        <v>4.9983596485166301E-3</v>
      </c>
      <c r="BB69" s="165">
        <f>Baseline_Data_2012!AU71/Baseline_Data_2012!AU$271</f>
        <v>1.7914660468389989E-2</v>
      </c>
      <c r="BC69" s="165">
        <f>Baseline_Data_2012!AV71/Baseline_Data_2012!AV$271</f>
        <v>7.4335495759359719E-3</v>
      </c>
      <c r="BD69">
        <v>69</v>
      </c>
    </row>
    <row r="70" spans="1:56" x14ac:dyDescent="0.2">
      <c r="A70" s="164">
        <v>1</v>
      </c>
      <c r="B70" s="31" t="s">
        <v>27</v>
      </c>
      <c r="C70">
        <f>'III Tool Overview'!$H$9/160</f>
        <v>0</v>
      </c>
      <c r="D70">
        <f>'III Tool Overview'!$H$9/32</f>
        <v>0</v>
      </c>
      <c r="E70">
        <f>'III Tool Overview'!$H$9/64</f>
        <v>0</v>
      </c>
      <c r="F70">
        <f>G70*'III Tool Overview'!$H$9</f>
        <v>0</v>
      </c>
      <c r="G70" s="165">
        <f>HLOOKUP('III Tool Overview'!$H$7,Targeting!$I$1:$BC$277,Targeting!BD70,FALSE)</f>
        <v>0</v>
      </c>
      <c r="H70" s="204">
        <f>Baseline_Data_2012!B72</f>
        <v>9465.2127569999993</v>
      </c>
      <c r="I70" s="165">
        <f>Baseline_Data_2012!B72/Baseline_Data_2012!B$271</f>
        <v>9.4190050558736037E-3</v>
      </c>
      <c r="J70" s="165">
        <f>Baseline_Data_2012!C72/Baseline_Data_2012!C$271</f>
        <v>1.1777145934222074E-2</v>
      </c>
      <c r="K70" s="165">
        <f>Baseline_Data_2012!D72/Baseline_Data_2012!D$271</f>
        <v>1.7447444973302982E-3</v>
      </c>
      <c r="L70" s="165">
        <f>Baseline_Data_2012!E72/Baseline_Data_2012!E$271</f>
        <v>2.9368116517573366E-3</v>
      </c>
      <c r="M70" s="165">
        <f>Baseline_Data_2012!F72/Baseline_Data_2012!F$271</f>
        <v>8.1378669788768846E-3</v>
      </c>
      <c r="N70" s="165">
        <f>Baseline_Data_2012!G72/Baseline_Data_2012!G$271</f>
        <v>6.1117539941083592E-3</v>
      </c>
      <c r="O70" s="165">
        <f>Baseline_Data_2012!H72/Baseline_Data_2012!H$271</f>
        <v>3.3779410258577246E-3</v>
      </c>
      <c r="P70" s="165">
        <f>Baseline_Data_2012!I72/Baseline_Data_2012!I$271</f>
        <v>1.8400817504213515E-2</v>
      </c>
      <c r="Q70" s="165">
        <f>Baseline_Data_2012!J72/Baseline_Data_2012!J$271</f>
        <v>4.1143342299448313E-3</v>
      </c>
      <c r="R70" s="165">
        <f>Baseline_Data_2012!K72/Baseline_Data_2012!K$271</f>
        <v>1.0952911756138372E-2</v>
      </c>
      <c r="S70" s="165">
        <f>Baseline_Data_2012!L72/Baseline_Data_2012!L$271</f>
        <v>5.6710569285064651E-3</v>
      </c>
      <c r="T70" s="165">
        <f>Baseline_Data_2012!M72/Baseline_Data_2012!M$271</f>
        <v>0</v>
      </c>
      <c r="U70" s="165">
        <f>Baseline_Data_2012!N72/Baseline_Data_2012!N$271</f>
        <v>0</v>
      </c>
      <c r="V70" s="165">
        <f>Baseline_Data_2012!O72/Baseline_Data_2012!O$271</f>
        <v>9.9856372566593955E-3</v>
      </c>
      <c r="W70" s="165">
        <f>Baseline_Data_2012!P72/Baseline_Data_2012!P$271</f>
        <v>0</v>
      </c>
      <c r="X70" s="165">
        <f>Baseline_Data_2012!Q72/Baseline_Data_2012!Q$271</f>
        <v>7.0422239768832299E-3</v>
      </c>
      <c r="Y70" s="165">
        <f>Baseline_Data_2012!R72/Baseline_Data_2012!R$271</f>
        <v>1.1392112286694913E-3</v>
      </c>
      <c r="Z70" s="165">
        <f>Baseline_Data_2012!S72/Baseline_Data_2012!S$271</f>
        <v>3.8301351988258956E-3</v>
      </c>
      <c r="AA70" s="165">
        <f>Baseline_Data_2012!T72/Baseline_Data_2012!T$271</f>
        <v>3.6652264512027619E-3</v>
      </c>
      <c r="AB70" s="165">
        <f>Baseline_Data_2012!U72/Baseline_Data_2012!U$271</f>
        <v>1.1368547819372278E-2</v>
      </c>
      <c r="AC70" s="165">
        <f>Baseline_Data_2012!V72/Baseline_Data_2012!V$271</f>
        <v>1.8952574163600578E-3</v>
      </c>
      <c r="AD70" s="165">
        <f>Baseline_Data_2012!W72/Baseline_Data_2012!W$271</f>
        <v>2.2887364686698029E-2</v>
      </c>
      <c r="AE70" s="165">
        <f>Baseline_Data_2012!X72/Baseline_Data_2012!X$271</f>
        <v>1.1565531283576942E-2</v>
      </c>
      <c r="AF70" s="165">
        <f>Baseline_Data_2012!Y72/Baseline_Data_2012!Y$271</f>
        <v>9.7041185233614699E-4</v>
      </c>
      <c r="AG70" s="165">
        <f>Baseline_Data_2012!Z72/Baseline_Data_2012!Z$271</f>
        <v>2.0305299504156478E-3</v>
      </c>
      <c r="AH70" s="165">
        <f>Baseline_Data_2012!AA72/Baseline_Data_2012!AA$271</f>
        <v>3.2944158033418689E-3</v>
      </c>
      <c r="AI70" s="165">
        <f>Baseline_Data_2012!AB72/Baseline_Data_2012!AB$271</f>
        <v>6.2614325955343579E-3</v>
      </c>
      <c r="AJ70" s="165">
        <f>Baseline_Data_2012!AC72/Baseline_Data_2012!AC$271</f>
        <v>0</v>
      </c>
      <c r="AK70" s="165">
        <f>Baseline_Data_2012!AD72/Baseline_Data_2012!AD$271</f>
        <v>5.9159373197884245E-3</v>
      </c>
      <c r="AL70" s="165">
        <f>Baseline_Data_2012!AE72/Baseline_Data_2012!AE$271</f>
        <v>8.1334020863098929E-3</v>
      </c>
      <c r="AM70" s="165">
        <f>Baseline_Data_2012!AF72/Baseline_Data_2012!AF$271</f>
        <v>2.5221067037254293E-2</v>
      </c>
      <c r="AN70" s="165">
        <f>Baseline_Data_2012!AG72/Baseline_Data_2012!AG$271</f>
        <v>4.2348899819812866E-3</v>
      </c>
      <c r="AO70" s="165">
        <f>Baseline_Data_2012!AH72/Baseline_Data_2012!AH$271</f>
        <v>2.0303251207777595E-2</v>
      </c>
      <c r="AP70" s="165">
        <f>Baseline_Data_2012!AI72/Baseline_Data_2012!AI$271</f>
        <v>3.2231266674660019E-3</v>
      </c>
      <c r="AQ70" s="165">
        <f>Baseline_Data_2012!AJ72/Baseline_Data_2012!AJ$271</f>
        <v>4.9525375694493877E-4</v>
      </c>
      <c r="AR70" s="165">
        <f>Baseline_Data_2012!AK72/Baseline_Data_2012!AK$271</f>
        <v>1.5627877933008905E-2</v>
      </c>
      <c r="AS70" s="165">
        <f>Baseline_Data_2012!AL72/Baseline_Data_2012!AL$271</f>
        <v>1.4972634685717023E-2</v>
      </c>
      <c r="AT70" s="165">
        <f>Baseline_Data_2012!AM72/Baseline_Data_2012!AM$271</f>
        <v>0</v>
      </c>
      <c r="AU70" s="165">
        <f>Baseline_Data_2012!AN72/Baseline_Data_2012!AN$271</f>
        <v>2.7543750167278889E-3</v>
      </c>
      <c r="AV70" s="165">
        <f>Baseline_Data_2012!AO72/Baseline_Data_2012!AO$271</f>
        <v>1.4446239995403001E-2</v>
      </c>
      <c r="AW70" s="165">
        <f>Baseline_Data_2012!AP72/Baseline_Data_2012!AP$271</f>
        <v>1.7460542320861313E-3</v>
      </c>
      <c r="AX70" s="165">
        <f>Baseline_Data_2012!AQ72/Baseline_Data_2012!AQ$271</f>
        <v>0</v>
      </c>
      <c r="AY70" s="165">
        <f>Baseline_Data_2012!AR72/Baseline_Data_2012!AR$271</f>
        <v>7.8515571775155182E-3</v>
      </c>
      <c r="AZ70" s="165">
        <f>Baseline_Data_2012!AS72/Baseline_Data_2012!AS$271</f>
        <v>7.7746925538907229E-3</v>
      </c>
      <c r="BA70" s="165">
        <f>Baseline_Data_2012!AT72/Baseline_Data_2012!AT$271</f>
        <v>4.0393785077613561E-3</v>
      </c>
      <c r="BB70" s="165">
        <f>Baseline_Data_2012!AU72/Baseline_Data_2012!AU$271</f>
        <v>1.7280499267636636E-2</v>
      </c>
      <c r="BC70" s="165">
        <f>Baseline_Data_2012!AV72/Baseline_Data_2012!AV$271</f>
        <v>7.0556782970193034E-3</v>
      </c>
      <c r="BD70">
        <v>70</v>
      </c>
    </row>
    <row r="71" spans="1:56" x14ac:dyDescent="0.2">
      <c r="A71" s="164">
        <v>1</v>
      </c>
      <c r="B71" s="31" t="s">
        <v>28</v>
      </c>
      <c r="C71">
        <f>'III Tool Overview'!$H$9/160</f>
        <v>0</v>
      </c>
      <c r="D71">
        <f>'III Tool Overview'!$H$9/32</f>
        <v>0</v>
      </c>
      <c r="E71">
        <f>'III Tool Overview'!$H$9/64</f>
        <v>0</v>
      </c>
      <c r="F71">
        <f>G71*'III Tool Overview'!$H$9</f>
        <v>0</v>
      </c>
      <c r="G71" s="165">
        <f>HLOOKUP('III Tool Overview'!$H$7,Targeting!$I$1:$BC$277,Targeting!BD71,FALSE)</f>
        <v>0</v>
      </c>
      <c r="H71" s="204">
        <f>Baseline_Data_2012!B73</f>
        <v>8871.800115</v>
      </c>
      <c r="I71" s="165">
        <f>Baseline_Data_2012!B73/Baseline_Data_2012!B$271</f>
        <v>8.8284893623849711E-3</v>
      </c>
      <c r="J71" s="165">
        <f>Baseline_Data_2012!C73/Baseline_Data_2012!C$271</f>
        <v>1.1109874861764549E-2</v>
      </c>
      <c r="K71" s="165">
        <f>Baseline_Data_2012!D73/Baseline_Data_2012!D$271</f>
        <v>2.1518515467073679E-3</v>
      </c>
      <c r="L71" s="165">
        <f>Baseline_Data_2012!E73/Baseline_Data_2012!E$271</f>
        <v>2.6579452634599042E-3</v>
      </c>
      <c r="M71" s="165">
        <f>Baseline_Data_2012!F73/Baseline_Data_2012!F$271</f>
        <v>7.7481663066489787E-3</v>
      </c>
      <c r="N71" s="165">
        <f>Baseline_Data_2012!G73/Baseline_Data_2012!G$271</f>
        <v>5.9586223538727777E-3</v>
      </c>
      <c r="O71" s="165">
        <f>Baseline_Data_2012!H73/Baseline_Data_2012!H$271</f>
        <v>3.4483147972297601E-3</v>
      </c>
      <c r="P71" s="165">
        <f>Baseline_Data_2012!I73/Baseline_Data_2012!I$271</f>
        <v>1.7096269247524276E-2</v>
      </c>
      <c r="Q71" s="165">
        <f>Baseline_Data_2012!J73/Baseline_Data_2012!J$271</f>
        <v>3.3185576504904807E-3</v>
      </c>
      <c r="R71" s="165">
        <f>Baseline_Data_2012!K73/Baseline_Data_2012!K$271</f>
        <v>1.0719716030126111E-2</v>
      </c>
      <c r="S71" s="165">
        <f>Baseline_Data_2012!L73/Baseline_Data_2012!L$271</f>
        <v>5.5836476003498408E-3</v>
      </c>
      <c r="T71" s="165">
        <f>Baseline_Data_2012!M73/Baseline_Data_2012!M$271</f>
        <v>0</v>
      </c>
      <c r="U71" s="165">
        <f>Baseline_Data_2012!N73/Baseline_Data_2012!N$271</f>
        <v>0</v>
      </c>
      <c r="V71" s="165">
        <f>Baseline_Data_2012!O73/Baseline_Data_2012!O$271</f>
        <v>8.1376895813018348E-3</v>
      </c>
      <c r="W71" s="165">
        <f>Baseline_Data_2012!P73/Baseline_Data_2012!P$271</f>
        <v>0</v>
      </c>
      <c r="X71" s="165">
        <f>Baseline_Data_2012!Q73/Baseline_Data_2012!Q$271</f>
        <v>7.2547543905412066E-3</v>
      </c>
      <c r="Y71" s="165">
        <f>Baseline_Data_2012!R73/Baseline_Data_2012!R$271</f>
        <v>1.1143376210566202E-3</v>
      </c>
      <c r="Z71" s="165">
        <f>Baseline_Data_2012!S73/Baseline_Data_2012!S$271</f>
        <v>3.7269665739416966E-3</v>
      </c>
      <c r="AA71" s="165">
        <f>Baseline_Data_2012!T73/Baseline_Data_2012!T$271</f>
        <v>2.7566198939718255E-3</v>
      </c>
      <c r="AB71" s="165">
        <f>Baseline_Data_2012!U73/Baseline_Data_2012!U$271</f>
        <v>1.1923111127634341E-2</v>
      </c>
      <c r="AC71" s="165">
        <f>Baseline_Data_2012!V73/Baseline_Data_2012!V$271</f>
        <v>1.7152923204445626E-3</v>
      </c>
      <c r="AD71" s="165">
        <f>Baseline_Data_2012!W73/Baseline_Data_2012!W$271</f>
        <v>1.7138729026778134E-2</v>
      </c>
      <c r="AE71" s="165">
        <f>Baseline_Data_2012!X73/Baseline_Data_2012!X$271</f>
        <v>1.0698387419766113E-2</v>
      </c>
      <c r="AF71" s="165">
        <f>Baseline_Data_2012!Y73/Baseline_Data_2012!Y$271</f>
        <v>1.5283986674294316E-3</v>
      </c>
      <c r="AG71" s="165">
        <f>Baseline_Data_2012!Z73/Baseline_Data_2012!Z$271</f>
        <v>1.5973502276603096E-3</v>
      </c>
      <c r="AH71" s="165">
        <f>Baseline_Data_2012!AA73/Baseline_Data_2012!AA$271</f>
        <v>2.76444456541296E-3</v>
      </c>
      <c r="AI71" s="165">
        <f>Baseline_Data_2012!AB73/Baseline_Data_2012!AB$271</f>
        <v>6.3356788318450425E-3</v>
      </c>
      <c r="AJ71" s="165">
        <f>Baseline_Data_2012!AC73/Baseline_Data_2012!AC$271</f>
        <v>0</v>
      </c>
      <c r="AK71" s="165">
        <f>Baseline_Data_2012!AD73/Baseline_Data_2012!AD$271</f>
        <v>6.181513453339298E-3</v>
      </c>
      <c r="AL71" s="165">
        <f>Baseline_Data_2012!AE73/Baseline_Data_2012!AE$271</f>
        <v>7.7439152258387146E-3</v>
      </c>
      <c r="AM71" s="165">
        <f>Baseline_Data_2012!AF73/Baseline_Data_2012!AF$271</f>
        <v>2.3404808960599609E-2</v>
      </c>
      <c r="AN71" s="165">
        <f>Baseline_Data_2012!AG73/Baseline_Data_2012!AG$271</f>
        <v>3.4906109524505155E-3</v>
      </c>
      <c r="AO71" s="165">
        <f>Baseline_Data_2012!AH73/Baseline_Data_2012!AH$271</f>
        <v>1.7156157353604807E-2</v>
      </c>
      <c r="AP71" s="165">
        <f>Baseline_Data_2012!AI73/Baseline_Data_2012!AI$271</f>
        <v>2.9090784280718786E-3</v>
      </c>
      <c r="AQ71" s="165">
        <f>Baseline_Data_2012!AJ73/Baseline_Data_2012!AJ$271</f>
        <v>4.8024606734054664E-4</v>
      </c>
      <c r="AR71" s="165">
        <f>Baseline_Data_2012!AK73/Baseline_Data_2012!AK$271</f>
        <v>1.5516170442422707E-2</v>
      </c>
      <c r="AS71" s="165">
        <f>Baseline_Data_2012!AL73/Baseline_Data_2012!AL$271</f>
        <v>1.4206250550560311E-2</v>
      </c>
      <c r="AT71" s="165">
        <f>Baseline_Data_2012!AM73/Baseline_Data_2012!AM$271</f>
        <v>0</v>
      </c>
      <c r="AU71" s="165">
        <f>Baseline_Data_2012!AN73/Baseline_Data_2012!AN$271</f>
        <v>3.1599271664301547E-3</v>
      </c>
      <c r="AV71" s="165">
        <f>Baseline_Data_2012!AO73/Baseline_Data_2012!AO$271</f>
        <v>1.3613419064404157E-2</v>
      </c>
      <c r="AW71" s="165">
        <f>Baseline_Data_2012!AP73/Baseline_Data_2012!AP$271</f>
        <v>2.1534668862395619E-3</v>
      </c>
      <c r="AX71" s="165">
        <f>Baseline_Data_2012!AQ73/Baseline_Data_2012!AQ$271</f>
        <v>0</v>
      </c>
      <c r="AY71" s="165">
        <f>Baseline_Data_2012!AR73/Baseline_Data_2012!AR$271</f>
        <v>6.8134333561722807E-3</v>
      </c>
      <c r="AZ71" s="165">
        <f>Baseline_Data_2012!AS73/Baseline_Data_2012!AS$271</f>
        <v>8.5512793243134044E-3</v>
      </c>
      <c r="BA71" s="165">
        <f>Baseline_Data_2012!AT73/Baseline_Data_2012!AT$271</f>
        <v>2.9255299491427762E-3</v>
      </c>
      <c r="BB71" s="165">
        <f>Baseline_Data_2012!AU73/Baseline_Data_2012!AU$271</f>
        <v>1.4524201867736621E-2</v>
      </c>
      <c r="BC71" s="165">
        <f>Baseline_Data_2012!AV73/Baseline_Data_2012!AV$271</f>
        <v>6.7616917013101647E-3</v>
      </c>
      <c r="BD71">
        <v>71</v>
      </c>
    </row>
    <row r="72" spans="1:56" x14ac:dyDescent="0.2">
      <c r="A72" s="164">
        <v>1</v>
      </c>
      <c r="B72" s="31" t="s">
        <v>29</v>
      </c>
      <c r="C72">
        <f>'III Tool Overview'!$H$9/160</f>
        <v>0</v>
      </c>
      <c r="D72">
        <f>'III Tool Overview'!$H$9/32</f>
        <v>0</v>
      </c>
      <c r="E72">
        <f>'III Tool Overview'!$H$9/64</f>
        <v>0</v>
      </c>
      <c r="F72">
        <f>G72*'III Tool Overview'!$H$9</f>
        <v>0</v>
      </c>
      <c r="G72" s="165">
        <f>HLOOKUP('III Tool Overview'!$H$7,Targeting!$I$1:$BC$277,Targeting!BD72,FALSE)</f>
        <v>0</v>
      </c>
      <c r="H72" s="204">
        <f>Baseline_Data_2012!B74</f>
        <v>8624.4287500000009</v>
      </c>
      <c r="I72" s="165">
        <f>Baseline_Data_2012!B74/Baseline_Data_2012!B$271</f>
        <v>8.5823256260347033E-3</v>
      </c>
      <c r="J72" s="165">
        <f>Baseline_Data_2012!C74/Baseline_Data_2012!C$271</f>
        <v>1.1482242969501295E-2</v>
      </c>
      <c r="K72" s="165">
        <f>Baseline_Data_2012!D74/Baseline_Data_2012!D$271</f>
        <v>1.8969765229419162E-3</v>
      </c>
      <c r="L72" s="165">
        <f>Baseline_Data_2012!E74/Baseline_Data_2012!E$271</f>
        <v>2.9481137179230097E-3</v>
      </c>
      <c r="M72" s="165">
        <f>Baseline_Data_2012!F74/Baseline_Data_2012!F$271</f>
        <v>8.1212498782898927E-3</v>
      </c>
      <c r="N72" s="165">
        <f>Baseline_Data_2012!G74/Baseline_Data_2012!G$271</f>
        <v>5.8861370368922458E-3</v>
      </c>
      <c r="O72" s="165">
        <f>Baseline_Data_2012!H74/Baseline_Data_2012!H$271</f>
        <v>3.2119872900107115E-3</v>
      </c>
      <c r="P72" s="165">
        <f>Baseline_Data_2012!I74/Baseline_Data_2012!I$271</f>
        <v>1.5972800778776518E-2</v>
      </c>
      <c r="Q72" s="165">
        <f>Baseline_Data_2012!J74/Baseline_Data_2012!J$271</f>
        <v>3.3770036701075558E-3</v>
      </c>
      <c r="R72" s="165">
        <f>Baseline_Data_2012!K74/Baseline_Data_2012!K$271</f>
        <v>1.1049654645913587E-2</v>
      </c>
      <c r="S72" s="165">
        <f>Baseline_Data_2012!L74/Baseline_Data_2012!L$271</f>
        <v>5.7061424091960538E-3</v>
      </c>
      <c r="T72" s="165">
        <f>Baseline_Data_2012!M74/Baseline_Data_2012!M$271</f>
        <v>0</v>
      </c>
      <c r="U72" s="165">
        <f>Baseline_Data_2012!N74/Baseline_Data_2012!N$271</f>
        <v>0</v>
      </c>
      <c r="V72" s="165">
        <f>Baseline_Data_2012!O74/Baseline_Data_2012!O$271</f>
        <v>7.1456863899842281E-3</v>
      </c>
      <c r="W72" s="165">
        <f>Baseline_Data_2012!P74/Baseline_Data_2012!P$271</f>
        <v>0</v>
      </c>
      <c r="X72" s="165">
        <f>Baseline_Data_2012!Q74/Baseline_Data_2012!Q$271</f>
        <v>6.6271333207627613E-3</v>
      </c>
      <c r="Y72" s="165">
        <f>Baseline_Data_2012!R74/Baseline_Data_2012!R$271</f>
        <v>1.0634820571624496E-3</v>
      </c>
      <c r="Z72" s="165">
        <f>Baseline_Data_2012!S74/Baseline_Data_2012!S$271</f>
        <v>3.2826856545991375E-3</v>
      </c>
      <c r="AA72" s="165">
        <f>Baseline_Data_2012!T74/Baseline_Data_2012!T$271</f>
        <v>2.9188512587284177E-3</v>
      </c>
      <c r="AB72" s="165">
        <f>Baseline_Data_2012!U74/Baseline_Data_2012!U$271</f>
        <v>1.1794189550882999E-2</v>
      </c>
      <c r="AC72" s="165">
        <f>Baseline_Data_2012!V74/Baseline_Data_2012!V$271</f>
        <v>1.9025511509473149E-3</v>
      </c>
      <c r="AD72" s="165">
        <f>Baseline_Data_2012!W74/Baseline_Data_2012!W$271</f>
        <v>1.557900970304759E-2</v>
      </c>
      <c r="AE72" s="165">
        <f>Baseline_Data_2012!X74/Baseline_Data_2012!X$271</f>
        <v>1.1657640231378502E-2</v>
      </c>
      <c r="AF72" s="165">
        <f>Baseline_Data_2012!Y74/Baseline_Data_2012!Y$271</f>
        <v>1.2965745775092737E-3</v>
      </c>
      <c r="AG72" s="165">
        <f>Baseline_Data_2012!Z74/Baseline_Data_2012!Z$271</f>
        <v>1.8944429185193032E-3</v>
      </c>
      <c r="AH72" s="165">
        <f>Baseline_Data_2012!AA74/Baseline_Data_2012!AA$271</f>
        <v>2.8410752979016003E-3</v>
      </c>
      <c r="AI72" s="165">
        <f>Baseline_Data_2012!AB74/Baseline_Data_2012!AB$271</f>
        <v>6.2643187241318635E-3</v>
      </c>
      <c r="AJ72" s="165">
        <f>Baseline_Data_2012!AC74/Baseline_Data_2012!AC$271</f>
        <v>0</v>
      </c>
      <c r="AK72" s="165">
        <f>Baseline_Data_2012!AD74/Baseline_Data_2012!AD$271</f>
        <v>6.165835283308321E-3</v>
      </c>
      <c r="AL72" s="165">
        <f>Baseline_Data_2012!AE74/Baseline_Data_2012!AE$271</f>
        <v>8.1167941028010126E-3</v>
      </c>
      <c r="AM72" s="165">
        <f>Baseline_Data_2012!AF74/Baseline_Data_2012!AF$271</f>
        <v>2.1550468356481983E-2</v>
      </c>
      <c r="AN72" s="165">
        <f>Baseline_Data_2012!AG74/Baseline_Data_2012!AG$271</f>
        <v>3.5094964912576968E-3</v>
      </c>
      <c r="AO72" s="165">
        <f>Baseline_Data_2012!AH74/Baseline_Data_2012!AH$271</f>
        <v>1.6923460780820226E-2</v>
      </c>
      <c r="AP72" s="165">
        <f>Baseline_Data_2012!AI74/Baseline_Data_2012!AI$271</f>
        <v>3.242070293279475E-3</v>
      </c>
      <c r="AQ72" s="165">
        <f>Baseline_Data_2012!AJ74/Baseline_Data_2012!AJ$271</f>
        <v>7.1111846686624613E-4</v>
      </c>
      <c r="AR72" s="165">
        <f>Baseline_Data_2012!AK74/Baseline_Data_2012!AK$271</f>
        <v>1.5214596148031702E-2</v>
      </c>
      <c r="AS72" s="165">
        <f>Baseline_Data_2012!AL74/Baseline_Data_2012!AL$271</f>
        <v>1.4738415989479217E-2</v>
      </c>
      <c r="AT72" s="165">
        <f>Baseline_Data_2012!AM74/Baseline_Data_2012!AM$271</f>
        <v>0</v>
      </c>
      <c r="AU72" s="165">
        <f>Baseline_Data_2012!AN74/Baseline_Data_2012!AN$271</f>
        <v>2.308962149724118E-3</v>
      </c>
      <c r="AV72" s="165">
        <f>Baseline_Data_2012!AO74/Baseline_Data_2012!AO$271</f>
        <v>1.1745080837411544E-2</v>
      </c>
      <c r="AW72" s="165">
        <f>Baseline_Data_2012!AP74/Baseline_Data_2012!AP$271</f>
        <v>1.898400534358429E-3</v>
      </c>
      <c r="AX72" s="165">
        <f>Baseline_Data_2012!AQ74/Baseline_Data_2012!AQ$271</f>
        <v>0</v>
      </c>
      <c r="AY72" s="165">
        <f>Baseline_Data_2012!AR74/Baseline_Data_2012!AR$271</f>
        <v>7.2581952072675844E-3</v>
      </c>
      <c r="AZ72" s="165">
        <f>Baseline_Data_2012!AS74/Baseline_Data_2012!AS$271</f>
        <v>8.8201153556913131E-3</v>
      </c>
      <c r="BA72" s="165">
        <f>Baseline_Data_2012!AT74/Baseline_Data_2012!AT$271</f>
        <v>2.7949209009023816E-3</v>
      </c>
      <c r="BB72" s="165">
        <f>Baseline_Data_2012!AU74/Baseline_Data_2012!AU$271</f>
        <v>1.5295555792411049E-2</v>
      </c>
      <c r="BC72" s="165">
        <f>Baseline_Data_2012!AV74/Baseline_Data_2012!AV$271</f>
        <v>7.30216291840025E-3</v>
      </c>
      <c r="BD72">
        <v>72</v>
      </c>
    </row>
    <row r="73" spans="1:56" x14ac:dyDescent="0.2">
      <c r="A73" s="164">
        <v>1</v>
      </c>
      <c r="B73" s="31" t="s">
        <v>30</v>
      </c>
      <c r="C73">
        <f>'III Tool Overview'!$H$9/160</f>
        <v>0</v>
      </c>
      <c r="D73">
        <f>'III Tool Overview'!$H$9/32</f>
        <v>0</v>
      </c>
      <c r="E73">
        <f>'III Tool Overview'!$H$9/64</f>
        <v>0</v>
      </c>
      <c r="F73">
        <f>G73*'III Tool Overview'!$H$9</f>
        <v>0</v>
      </c>
      <c r="G73" s="165">
        <f>HLOOKUP('III Tool Overview'!$H$7,Targeting!$I$1:$BC$277,Targeting!BD73,FALSE)</f>
        <v>0</v>
      </c>
      <c r="H73" s="204">
        <f>Baseline_Data_2012!B75</f>
        <v>9748.3502240000016</v>
      </c>
      <c r="I73" s="165">
        <f>Baseline_Data_2012!B75/Baseline_Data_2012!B$271</f>
        <v>9.7007602896593409E-3</v>
      </c>
      <c r="J73" s="165">
        <f>Baseline_Data_2012!C75/Baseline_Data_2012!C$271</f>
        <v>1.3488727540510387E-2</v>
      </c>
      <c r="K73" s="165">
        <f>Baseline_Data_2012!D75/Baseline_Data_2012!D$271</f>
        <v>2.5378469698817533E-3</v>
      </c>
      <c r="L73" s="165">
        <f>Baseline_Data_2012!E75/Baseline_Data_2012!E$271</f>
        <v>3.3802476505175871E-3</v>
      </c>
      <c r="M73" s="165">
        <f>Baseline_Data_2012!F75/Baseline_Data_2012!F$271</f>
        <v>9.5526780579781052E-3</v>
      </c>
      <c r="N73" s="165">
        <f>Baseline_Data_2012!G75/Baseline_Data_2012!G$271</f>
        <v>7.22615137075473E-3</v>
      </c>
      <c r="O73" s="165">
        <f>Baseline_Data_2012!H75/Baseline_Data_2012!H$271</f>
        <v>2.9093000142386741E-3</v>
      </c>
      <c r="P73" s="165">
        <f>Baseline_Data_2012!I75/Baseline_Data_2012!I$271</f>
        <v>1.8325819518882465E-2</v>
      </c>
      <c r="Q73" s="165">
        <f>Baseline_Data_2012!J75/Baseline_Data_2012!J$271</f>
        <v>3.8854199685077265E-3</v>
      </c>
      <c r="R73" s="165">
        <f>Baseline_Data_2012!K75/Baseline_Data_2012!K$271</f>
        <v>1.2628941526022361E-2</v>
      </c>
      <c r="S73" s="165">
        <f>Baseline_Data_2012!L75/Baseline_Data_2012!L$271</f>
        <v>5.7277314229677492E-3</v>
      </c>
      <c r="T73" s="165">
        <f>Baseline_Data_2012!M75/Baseline_Data_2012!M$271</f>
        <v>0</v>
      </c>
      <c r="U73" s="165">
        <f>Baseline_Data_2012!N75/Baseline_Data_2012!N$271</f>
        <v>0</v>
      </c>
      <c r="V73" s="165">
        <f>Baseline_Data_2012!O75/Baseline_Data_2012!O$271</f>
        <v>8.3600828334634125E-3</v>
      </c>
      <c r="W73" s="165">
        <f>Baseline_Data_2012!P75/Baseline_Data_2012!P$271</f>
        <v>0</v>
      </c>
      <c r="X73" s="165">
        <f>Baseline_Data_2012!Q75/Baseline_Data_2012!Q$271</f>
        <v>6.0891139012165963E-3</v>
      </c>
      <c r="Y73" s="165">
        <f>Baseline_Data_2012!R75/Baseline_Data_2012!R$271</f>
        <v>9.0998980148951879E-4</v>
      </c>
      <c r="Z73" s="165">
        <f>Baseline_Data_2012!S75/Baseline_Data_2012!S$271</f>
        <v>3.6095331440180994E-3</v>
      </c>
      <c r="AA73" s="165">
        <f>Baseline_Data_2012!T75/Baseline_Data_2012!T$271</f>
        <v>3.9031150552763724E-3</v>
      </c>
      <c r="AB73" s="165">
        <f>Baseline_Data_2012!U75/Baseline_Data_2012!U$271</f>
        <v>1.3871922425131817E-2</v>
      </c>
      <c r="AC73" s="165">
        <f>Baseline_Data_2012!V75/Baseline_Data_2012!V$271</f>
        <v>2.1814267268190713E-3</v>
      </c>
      <c r="AD73" s="165">
        <f>Baseline_Data_2012!W75/Baseline_Data_2012!W$271</f>
        <v>1.8467192756197005E-2</v>
      </c>
      <c r="AE73" s="165">
        <f>Baseline_Data_2012!X75/Baseline_Data_2012!X$271</f>
        <v>1.4739270538443721E-2</v>
      </c>
      <c r="AF73" s="165">
        <f>Baseline_Data_2012!Y75/Baseline_Data_2012!Y$271</f>
        <v>1.804511009935587E-3</v>
      </c>
      <c r="AG73" s="165">
        <f>Baseline_Data_2012!Z75/Baseline_Data_2012!Z$271</f>
        <v>2.2822816262476641E-3</v>
      </c>
      <c r="AH73" s="165">
        <f>Baseline_Data_2012!AA75/Baseline_Data_2012!AA$271</f>
        <v>3.4566416124469472E-3</v>
      </c>
      <c r="AI73" s="165">
        <f>Baseline_Data_2012!AB75/Baseline_Data_2012!AB$271</f>
        <v>5.9152404495611726E-3</v>
      </c>
      <c r="AJ73" s="165">
        <f>Baseline_Data_2012!AC75/Baseline_Data_2012!AC$271</f>
        <v>0</v>
      </c>
      <c r="AK73" s="165">
        <f>Baseline_Data_2012!AD75/Baseline_Data_2012!AD$271</f>
        <v>7.5988117321295684E-3</v>
      </c>
      <c r="AL73" s="165">
        <f>Baseline_Data_2012!AE75/Baseline_Data_2012!AE$271</f>
        <v>9.5474369202983387E-3</v>
      </c>
      <c r="AM73" s="165">
        <f>Baseline_Data_2012!AF75/Baseline_Data_2012!AF$271</f>
        <v>2.3883391288425787E-2</v>
      </c>
      <c r="AN73" s="165">
        <f>Baseline_Data_2012!AG75/Baseline_Data_2012!AG$271</f>
        <v>3.8337434496891146E-3</v>
      </c>
      <c r="AO73" s="165">
        <f>Baseline_Data_2012!AH75/Baseline_Data_2012!AH$271</f>
        <v>2.1877635482465491E-2</v>
      </c>
      <c r="AP73" s="165">
        <f>Baseline_Data_2012!AI75/Baseline_Data_2012!AI$271</f>
        <v>3.6609894884785084E-3</v>
      </c>
      <c r="AQ73" s="165">
        <f>Baseline_Data_2012!AJ75/Baseline_Data_2012!AJ$271</f>
        <v>5.7881735675159574E-4</v>
      </c>
      <c r="AR73" s="165">
        <f>Baseline_Data_2012!AK75/Baseline_Data_2012!AK$271</f>
        <v>1.8501244345057968E-2</v>
      </c>
      <c r="AS73" s="165">
        <f>Baseline_Data_2012!AL75/Baseline_Data_2012!AL$271</f>
        <v>1.7224241412113945E-2</v>
      </c>
      <c r="AT73" s="165">
        <f>Baseline_Data_2012!AM75/Baseline_Data_2012!AM$271</f>
        <v>0</v>
      </c>
      <c r="AU73" s="165">
        <f>Baseline_Data_2012!AN75/Baseline_Data_2012!AN$271</f>
        <v>2.6441340746840708E-3</v>
      </c>
      <c r="AV73" s="165">
        <f>Baseline_Data_2012!AO75/Baseline_Data_2012!AO$271</f>
        <v>1.521301229428813E-2</v>
      </c>
      <c r="AW73" s="165">
        <f>Baseline_Data_2012!AP75/Baseline_Data_2012!AP$271</f>
        <v>2.5397520662362766E-3</v>
      </c>
      <c r="AX73" s="165">
        <f>Baseline_Data_2012!AQ75/Baseline_Data_2012!AQ$271</f>
        <v>0</v>
      </c>
      <c r="AY73" s="165">
        <f>Baseline_Data_2012!AR75/Baseline_Data_2012!AR$271</f>
        <v>6.7059412241059196E-3</v>
      </c>
      <c r="AZ73" s="165">
        <f>Baseline_Data_2012!AS75/Baseline_Data_2012!AS$271</f>
        <v>9.5932125671328323E-3</v>
      </c>
      <c r="BA73" s="165">
        <f>Baseline_Data_2012!AT75/Baseline_Data_2012!AT$271</f>
        <v>3.6821973773793278E-3</v>
      </c>
      <c r="BB73" s="165">
        <f>Baseline_Data_2012!AU75/Baseline_Data_2012!AU$271</f>
        <v>1.7678097776722402E-2</v>
      </c>
      <c r="BC73" s="165">
        <f>Baseline_Data_2012!AV75/Baseline_Data_2012!AV$271</f>
        <v>8.1076772930918847E-3</v>
      </c>
      <c r="BD73">
        <v>73</v>
      </c>
    </row>
    <row r="74" spans="1:56" x14ac:dyDescent="0.2">
      <c r="A74" s="164">
        <v>1</v>
      </c>
      <c r="B74" s="31" t="s">
        <v>31</v>
      </c>
      <c r="C74">
        <f>'III Tool Overview'!$H$9/160</f>
        <v>0</v>
      </c>
      <c r="D74">
        <f>'III Tool Overview'!$H$9/32</f>
        <v>0</v>
      </c>
      <c r="E74">
        <f>'III Tool Overview'!$H$9/64</f>
        <v>0</v>
      </c>
      <c r="F74">
        <f>G74*'III Tool Overview'!$H$9</f>
        <v>0</v>
      </c>
      <c r="G74" s="165">
        <f>HLOOKUP('III Tool Overview'!$H$7,Targeting!$I$1:$BC$277,Targeting!BD74,FALSE)</f>
        <v>0</v>
      </c>
      <c r="H74" s="204">
        <f>Baseline_Data_2012!B76</f>
        <v>10931.446366</v>
      </c>
      <c r="I74" s="165">
        <f>Baseline_Data_2012!B76/Baseline_Data_2012!B$271</f>
        <v>1.0878080739729658E-2</v>
      </c>
      <c r="J74" s="165">
        <f>Baseline_Data_2012!C76/Baseline_Data_2012!C$271</f>
        <v>1.5507816111667516E-2</v>
      </c>
      <c r="K74" s="165">
        <f>Baseline_Data_2012!D76/Baseline_Data_2012!D$271</f>
        <v>3.0342522365485514E-3</v>
      </c>
      <c r="L74" s="165">
        <f>Baseline_Data_2012!E76/Baseline_Data_2012!E$271</f>
        <v>4.3717362476841893E-3</v>
      </c>
      <c r="M74" s="165">
        <f>Baseline_Data_2012!F76/Baseline_Data_2012!F$271</f>
        <v>1.0525692146343035E-2</v>
      </c>
      <c r="N74" s="165">
        <f>Baseline_Data_2012!G76/Baseline_Data_2012!G$271</f>
        <v>8.1391684505129243E-3</v>
      </c>
      <c r="O74" s="165">
        <f>Baseline_Data_2012!H76/Baseline_Data_2012!H$271</f>
        <v>3.1136808007077247E-3</v>
      </c>
      <c r="P74" s="165">
        <f>Baseline_Data_2012!I76/Baseline_Data_2012!I$271</f>
        <v>2.057996794534302E-2</v>
      </c>
      <c r="Q74" s="165">
        <f>Baseline_Data_2012!J76/Baseline_Data_2012!J$271</f>
        <v>4.5916380292633542E-3</v>
      </c>
      <c r="R74" s="165">
        <f>Baseline_Data_2012!K76/Baseline_Data_2012!K$271</f>
        <v>1.4330601979654536E-2</v>
      </c>
      <c r="S74" s="165">
        <f>Baseline_Data_2012!L76/Baseline_Data_2012!L$271</f>
        <v>6.1069226721461919E-3</v>
      </c>
      <c r="T74" s="165">
        <f>Baseline_Data_2012!M76/Baseline_Data_2012!M$271</f>
        <v>0</v>
      </c>
      <c r="U74" s="165">
        <f>Baseline_Data_2012!N76/Baseline_Data_2012!N$271</f>
        <v>0</v>
      </c>
      <c r="V74" s="165">
        <f>Baseline_Data_2012!O76/Baseline_Data_2012!O$271</f>
        <v>9.3080541021647017E-3</v>
      </c>
      <c r="W74" s="165">
        <f>Baseline_Data_2012!P76/Baseline_Data_2012!P$271</f>
        <v>0</v>
      </c>
      <c r="X74" s="165">
        <f>Baseline_Data_2012!Q76/Baseline_Data_2012!Q$271</f>
        <v>6.5428280303814331E-3</v>
      </c>
      <c r="Y74" s="165">
        <f>Baseline_Data_2012!R76/Baseline_Data_2012!R$271</f>
        <v>8.7493113573643697E-4</v>
      </c>
      <c r="Z74" s="165">
        <f>Baseline_Data_2012!S76/Baseline_Data_2012!S$271</f>
        <v>3.8055417635971551E-3</v>
      </c>
      <c r="AA74" s="165">
        <f>Baseline_Data_2012!T76/Baseline_Data_2012!T$271</f>
        <v>4.7444206905150263E-3</v>
      </c>
      <c r="AB74" s="165">
        <f>Baseline_Data_2012!U76/Baseline_Data_2012!U$271</f>
        <v>1.6462961025321878E-2</v>
      </c>
      <c r="AC74" s="165">
        <f>Baseline_Data_2012!V76/Baseline_Data_2012!V$271</f>
        <v>2.8212791722055488E-3</v>
      </c>
      <c r="AD74" s="165">
        <f>Baseline_Data_2012!W76/Baseline_Data_2012!W$271</f>
        <v>2.0563598520137373E-2</v>
      </c>
      <c r="AE74" s="165">
        <f>Baseline_Data_2012!X76/Baseline_Data_2012!X$271</f>
        <v>1.6760666809906167E-2</v>
      </c>
      <c r="AF74" s="165">
        <f>Baseline_Data_2012!Y76/Baseline_Data_2012!Y$271</f>
        <v>1.7897606157395217E-3</v>
      </c>
      <c r="AG74" s="165">
        <f>Baseline_Data_2012!Z76/Baseline_Data_2012!Z$271</f>
        <v>2.2849305638735231E-3</v>
      </c>
      <c r="AH74" s="165">
        <f>Baseline_Data_2012!AA76/Baseline_Data_2012!AA$271</f>
        <v>4.5141986520189671E-3</v>
      </c>
      <c r="AI74" s="165">
        <f>Baseline_Data_2012!AB76/Baseline_Data_2012!AB$271</f>
        <v>6.4238774432186056E-3</v>
      </c>
      <c r="AJ74" s="165">
        <f>Baseline_Data_2012!AC76/Baseline_Data_2012!AC$271</f>
        <v>0</v>
      </c>
      <c r="AK74" s="165">
        <f>Baseline_Data_2012!AD76/Baseline_Data_2012!AD$271</f>
        <v>7.8910125640488538E-3</v>
      </c>
      <c r="AL74" s="165">
        <f>Baseline_Data_2012!AE76/Baseline_Data_2012!AE$271</f>
        <v>1.051991715828429E-2</v>
      </c>
      <c r="AM74" s="165">
        <f>Baseline_Data_2012!AF76/Baseline_Data_2012!AF$271</f>
        <v>2.6542521732231227E-2</v>
      </c>
      <c r="AN74" s="165">
        <f>Baseline_Data_2012!AG76/Baseline_Data_2012!AG$271</f>
        <v>4.4811635505686174E-3</v>
      </c>
      <c r="AO74" s="165">
        <f>Baseline_Data_2012!AH76/Baseline_Data_2012!AH$271</f>
        <v>2.8189576409549881E-2</v>
      </c>
      <c r="AP74" s="165">
        <f>Baseline_Data_2012!AI76/Baseline_Data_2012!AI$271</f>
        <v>3.9215490214476595E-3</v>
      </c>
      <c r="AQ74" s="165">
        <f>Baseline_Data_2012!AJ76/Baseline_Data_2012!AJ$271</f>
        <v>8.5030337924652411E-4</v>
      </c>
      <c r="AR74" s="165">
        <f>Baseline_Data_2012!AK76/Baseline_Data_2012!AK$271</f>
        <v>2.1360732392724912E-2</v>
      </c>
      <c r="AS74" s="165">
        <f>Baseline_Data_2012!AL76/Baseline_Data_2012!AL$271</f>
        <v>1.9635837476695114E-2</v>
      </c>
      <c r="AT74" s="165">
        <f>Baseline_Data_2012!AM76/Baseline_Data_2012!AM$271</f>
        <v>0</v>
      </c>
      <c r="AU74" s="165">
        <f>Baseline_Data_2012!AN76/Baseline_Data_2012!AN$271</f>
        <v>3.0816462157620523E-3</v>
      </c>
      <c r="AV74" s="165">
        <f>Baseline_Data_2012!AO76/Baseline_Data_2012!AO$271</f>
        <v>1.6021634635025751E-2</v>
      </c>
      <c r="AW74" s="165">
        <f>Baseline_Data_2012!AP76/Baseline_Data_2012!AP$271</f>
        <v>3.0365299715511564E-3</v>
      </c>
      <c r="AX74" s="165">
        <f>Baseline_Data_2012!AQ76/Baseline_Data_2012!AQ$271</f>
        <v>0</v>
      </c>
      <c r="AY74" s="165">
        <f>Baseline_Data_2012!AR76/Baseline_Data_2012!AR$271</f>
        <v>7.8170288720276274E-3</v>
      </c>
      <c r="AZ74" s="165">
        <f>Baseline_Data_2012!AS76/Baseline_Data_2012!AS$271</f>
        <v>1.0057230936143208E-2</v>
      </c>
      <c r="BA74" s="165">
        <f>Baseline_Data_2012!AT76/Baseline_Data_2012!AT$271</f>
        <v>4.720447237427392E-3</v>
      </c>
      <c r="BB74" s="165">
        <f>Baseline_Data_2012!AU76/Baseline_Data_2012!AU$271</f>
        <v>2.2930044413138808E-2</v>
      </c>
      <c r="BC74" s="165">
        <f>Baseline_Data_2012!AV76/Baseline_Data_2012!AV$271</f>
        <v>8.3470812444344632E-3</v>
      </c>
      <c r="BD74">
        <v>74</v>
      </c>
    </row>
    <row r="75" spans="1:56" x14ac:dyDescent="0.2">
      <c r="A75" s="164">
        <v>1</v>
      </c>
      <c r="B75" s="31" t="s">
        <v>32</v>
      </c>
      <c r="C75">
        <f>'III Tool Overview'!$H$9/160</f>
        <v>0</v>
      </c>
      <c r="D75">
        <f>'III Tool Overview'!$H$9/32</f>
        <v>0</v>
      </c>
      <c r="E75">
        <f>'III Tool Overview'!$H$9/64</f>
        <v>0</v>
      </c>
      <c r="F75">
        <f>G75*'III Tool Overview'!$H$9</f>
        <v>0</v>
      </c>
      <c r="G75" s="165">
        <f>HLOOKUP('III Tool Overview'!$H$7,Targeting!$I$1:$BC$277,Targeting!BD75,FALSE)</f>
        <v>0</v>
      </c>
      <c r="H75" s="204">
        <f>Baseline_Data_2012!B77</f>
        <v>10177.303866</v>
      </c>
      <c r="I75" s="165">
        <f>Baseline_Data_2012!B77/Baseline_Data_2012!B$271</f>
        <v>1.012761984648709E-2</v>
      </c>
      <c r="J75" s="165">
        <f>Baseline_Data_2012!C77/Baseline_Data_2012!C$271</f>
        <v>1.5320921340737809E-2</v>
      </c>
      <c r="K75" s="165">
        <f>Baseline_Data_2012!D77/Baseline_Data_2012!D$271</f>
        <v>2.2653919413145296E-3</v>
      </c>
      <c r="L75" s="165">
        <f>Baseline_Data_2012!E77/Baseline_Data_2012!E$271</f>
        <v>3.805982145042706E-3</v>
      </c>
      <c r="M75" s="165">
        <f>Baseline_Data_2012!F77/Baseline_Data_2012!F$271</f>
        <v>1.0367851861372165E-2</v>
      </c>
      <c r="N75" s="165">
        <f>Baseline_Data_2012!G77/Baseline_Data_2012!G$271</f>
        <v>7.6713390425147947E-3</v>
      </c>
      <c r="O75" s="165">
        <f>Baseline_Data_2012!H77/Baseline_Data_2012!H$271</f>
        <v>3.0038177087722542E-3</v>
      </c>
      <c r="P75" s="165">
        <f>Baseline_Data_2012!I77/Baseline_Data_2012!I$271</f>
        <v>1.9132426807927618E-2</v>
      </c>
      <c r="Q75" s="165">
        <f>Baseline_Data_2012!J77/Baseline_Data_2012!J$271</f>
        <v>4.3468172855920771E-3</v>
      </c>
      <c r="R75" s="165">
        <f>Baseline_Data_2012!K77/Baseline_Data_2012!K$271</f>
        <v>1.3358598363987692E-2</v>
      </c>
      <c r="S75" s="165">
        <f>Baseline_Data_2012!L77/Baseline_Data_2012!L$271</f>
        <v>5.1819008866769182E-3</v>
      </c>
      <c r="T75" s="165">
        <f>Baseline_Data_2012!M77/Baseline_Data_2012!M$271</f>
        <v>0</v>
      </c>
      <c r="U75" s="165">
        <f>Baseline_Data_2012!N77/Baseline_Data_2012!N$271</f>
        <v>0</v>
      </c>
      <c r="V75" s="165">
        <f>Baseline_Data_2012!O77/Baseline_Data_2012!O$271</f>
        <v>8.5426282641937658E-3</v>
      </c>
      <c r="W75" s="165">
        <f>Baseline_Data_2012!P77/Baseline_Data_2012!P$271</f>
        <v>0</v>
      </c>
      <c r="X75" s="165">
        <f>Baseline_Data_2012!Q77/Baseline_Data_2012!Q$271</f>
        <v>6.1495803352911499E-3</v>
      </c>
      <c r="Y75" s="165">
        <f>Baseline_Data_2012!R77/Baseline_Data_2012!R$271</f>
        <v>9.8062751455023464E-4</v>
      </c>
      <c r="Z75" s="165">
        <f>Baseline_Data_2012!S77/Baseline_Data_2012!S$271</f>
        <v>3.1814329143672218E-3</v>
      </c>
      <c r="AA75" s="165">
        <f>Baseline_Data_2012!T77/Baseline_Data_2012!T$271</f>
        <v>4.2899742642204834E-3</v>
      </c>
      <c r="AB75" s="165">
        <f>Baseline_Data_2012!U77/Baseline_Data_2012!U$271</f>
        <v>1.5055590599697943E-2</v>
      </c>
      <c r="AC75" s="165">
        <f>Baseline_Data_2012!V77/Baseline_Data_2012!V$271</f>
        <v>2.4561724558024777E-3</v>
      </c>
      <c r="AD75" s="165">
        <f>Baseline_Data_2012!W77/Baseline_Data_2012!W$271</f>
        <v>1.936750554133744E-2</v>
      </c>
      <c r="AE75" s="165">
        <f>Baseline_Data_2012!X77/Baseline_Data_2012!X$271</f>
        <v>1.5839469855468576E-2</v>
      </c>
      <c r="AF75" s="165">
        <f>Baseline_Data_2012!Y77/Baseline_Data_2012!Y$271</f>
        <v>2.0188499745541809E-3</v>
      </c>
      <c r="AG75" s="165">
        <f>Baseline_Data_2012!Z77/Baseline_Data_2012!Z$271</f>
        <v>2.524608595049068E-3</v>
      </c>
      <c r="AH75" s="165">
        <f>Baseline_Data_2012!AA77/Baseline_Data_2012!AA$271</f>
        <v>4.0069853203314422E-3</v>
      </c>
      <c r="AI75" s="165">
        <f>Baseline_Data_2012!AB77/Baseline_Data_2012!AB$271</f>
        <v>5.1735729658663708E-3</v>
      </c>
      <c r="AJ75" s="165">
        <f>Baseline_Data_2012!AC77/Baseline_Data_2012!AC$271</f>
        <v>0</v>
      </c>
      <c r="AK75" s="165">
        <f>Baseline_Data_2012!AD77/Baseline_Data_2012!AD$271</f>
        <v>7.7504876827712713E-3</v>
      </c>
      <c r="AL75" s="165">
        <f>Baseline_Data_2012!AE77/Baseline_Data_2012!AE$271</f>
        <v>1.0362163473391424E-2</v>
      </c>
      <c r="AM75" s="165">
        <f>Baseline_Data_2012!AF77/Baseline_Data_2012!AF$271</f>
        <v>2.4287361389366931E-2</v>
      </c>
      <c r="AN75" s="165">
        <f>Baseline_Data_2012!AG77/Baseline_Data_2012!AG$271</f>
        <v>4.317716855715051E-3</v>
      </c>
      <c r="AO75" s="165">
        <f>Baseline_Data_2012!AH77/Baseline_Data_2012!AH$271</f>
        <v>2.6130548614575231E-2</v>
      </c>
      <c r="AP75" s="165">
        <f>Baseline_Data_2012!AI77/Baseline_Data_2012!AI$271</f>
        <v>3.6679164976724378E-3</v>
      </c>
      <c r="AQ75" s="165">
        <f>Baseline_Data_2012!AJ77/Baseline_Data_2012!AJ$271</f>
        <v>8.3258872551222147E-4</v>
      </c>
      <c r="AR75" s="165">
        <f>Baseline_Data_2012!AK77/Baseline_Data_2012!AK$271</f>
        <v>2.1255247294489233E-2</v>
      </c>
      <c r="AS75" s="165">
        <f>Baseline_Data_2012!AL77/Baseline_Data_2012!AL$271</f>
        <v>1.8061699542592537E-2</v>
      </c>
      <c r="AT75" s="165">
        <f>Baseline_Data_2012!AM77/Baseline_Data_2012!AM$271</f>
        <v>0</v>
      </c>
      <c r="AU75" s="165">
        <f>Baseline_Data_2012!AN77/Baseline_Data_2012!AN$271</f>
        <v>2.6029438909834809E-3</v>
      </c>
      <c r="AV75" s="165">
        <f>Baseline_Data_2012!AO77/Baseline_Data_2012!AO$271</f>
        <v>1.6654938186970718E-2</v>
      </c>
      <c r="AW75" s="165">
        <f>Baseline_Data_2012!AP77/Baseline_Data_2012!AP$271</f>
        <v>2.267092512696565E-3</v>
      </c>
      <c r="AX75" s="165">
        <f>Baseline_Data_2012!AQ77/Baseline_Data_2012!AQ$271</f>
        <v>0</v>
      </c>
      <c r="AY75" s="165">
        <f>Baseline_Data_2012!AR77/Baseline_Data_2012!AR$271</f>
        <v>8.3522488668691594E-3</v>
      </c>
      <c r="AZ75" s="165">
        <f>Baseline_Data_2012!AS77/Baseline_Data_2012!AS$271</f>
        <v>1.0005147917312844E-2</v>
      </c>
      <c r="BA75" s="165">
        <f>Baseline_Data_2012!AT77/Baseline_Data_2012!AT$271</f>
        <v>4.2135535743479408E-3</v>
      </c>
      <c r="BB75" s="165">
        <f>Baseline_Data_2012!AU77/Baseline_Data_2012!AU$271</f>
        <v>1.8877836054657187E-2</v>
      </c>
      <c r="BC75" s="165">
        <f>Baseline_Data_2012!AV77/Baseline_Data_2012!AV$271</f>
        <v>7.4654794051346443E-3</v>
      </c>
      <c r="BD75">
        <v>75</v>
      </c>
    </row>
    <row r="76" spans="1:56" x14ac:dyDescent="0.2">
      <c r="A76" s="164">
        <v>1</v>
      </c>
      <c r="B76" s="31" t="s">
        <v>33</v>
      </c>
      <c r="C76">
        <f>'III Tool Overview'!$H$9/160</f>
        <v>0</v>
      </c>
      <c r="D76">
        <f>'III Tool Overview'!$H$9/32</f>
        <v>0</v>
      </c>
      <c r="E76">
        <f>'III Tool Overview'!$H$9/64</f>
        <v>0</v>
      </c>
      <c r="F76">
        <f>G76*'III Tool Overview'!$H$9</f>
        <v>0</v>
      </c>
      <c r="G76" s="165">
        <f>HLOOKUP('III Tool Overview'!$H$7,Targeting!$I$1:$BC$277,Targeting!BD76,FALSE)</f>
        <v>0</v>
      </c>
      <c r="H76" s="204">
        <f>Baseline_Data_2012!B78</f>
        <v>7788.9200899999996</v>
      </c>
      <c r="I76" s="165">
        <f>Baseline_Data_2012!B78/Baseline_Data_2012!B$271</f>
        <v>7.7508957897696722E-3</v>
      </c>
      <c r="J76" s="165">
        <f>Baseline_Data_2012!C78/Baseline_Data_2012!C$271</f>
        <v>1.2263126352516418E-2</v>
      </c>
      <c r="K76" s="165">
        <f>Baseline_Data_2012!D78/Baseline_Data_2012!D$271</f>
        <v>1.6412877525075599E-3</v>
      </c>
      <c r="L76" s="165">
        <f>Baseline_Data_2012!E78/Baseline_Data_2012!E$271</f>
        <v>3.0555560642840647E-3</v>
      </c>
      <c r="M76" s="165">
        <f>Baseline_Data_2012!F78/Baseline_Data_2012!F$271</f>
        <v>7.7149507927689546E-3</v>
      </c>
      <c r="N76" s="165">
        <f>Baseline_Data_2012!G78/Baseline_Data_2012!G$271</f>
        <v>5.8015399016201306E-3</v>
      </c>
      <c r="O76" s="165">
        <f>Baseline_Data_2012!H78/Baseline_Data_2012!H$271</f>
        <v>2.2859685650785423E-3</v>
      </c>
      <c r="P76" s="165">
        <f>Baseline_Data_2012!I78/Baseline_Data_2012!I$271</f>
        <v>1.4463940247174871E-2</v>
      </c>
      <c r="Q76" s="165">
        <f>Baseline_Data_2012!J78/Baseline_Data_2012!J$271</f>
        <v>3.5339024509413786E-3</v>
      </c>
      <c r="R76" s="165">
        <f>Baseline_Data_2012!K78/Baseline_Data_2012!K$271</f>
        <v>1.0142658698272494E-2</v>
      </c>
      <c r="S76" s="165">
        <f>Baseline_Data_2012!L78/Baseline_Data_2012!L$271</f>
        <v>3.8793279057022581E-3</v>
      </c>
      <c r="T76" s="165">
        <f>Baseline_Data_2012!M78/Baseline_Data_2012!M$271</f>
        <v>0</v>
      </c>
      <c r="U76" s="165">
        <f>Baseline_Data_2012!N78/Baseline_Data_2012!N$271</f>
        <v>0</v>
      </c>
      <c r="V76" s="165">
        <f>Baseline_Data_2012!O78/Baseline_Data_2012!O$271</f>
        <v>6.9642605199795845E-3</v>
      </c>
      <c r="W76" s="165">
        <f>Baseline_Data_2012!P78/Baseline_Data_2012!P$271</f>
        <v>0</v>
      </c>
      <c r="X76" s="165">
        <f>Baseline_Data_2012!Q78/Baseline_Data_2012!Q$271</f>
        <v>4.8508369164632628E-3</v>
      </c>
      <c r="Y76" s="165">
        <f>Baseline_Data_2012!R78/Baseline_Data_2012!R$271</f>
        <v>6.3814627713244755E-4</v>
      </c>
      <c r="Z76" s="165">
        <f>Baseline_Data_2012!S78/Baseline_Data_2012!S$271</f>
        <v>2.784705314820681E-3</v>
      </c>
      <c r="AA76" s="165">
        <f>Baseline_Data_2012!T78/Baseline_Data_2012!T$271</f>
        <v>3.8192849301375031E-3</v>
      </c>
      <c r="AB76" s="165">
        <f>Baseline_Data_2012!U78/Baseline_Data_2012!U$271</f>
        <v>1.200456365105898E-2</v>
      </c>
      <c r="AC76" s="165">
        <f>Baseline_Data_2012!V78/Baseline_Data_2012!V$271</f>
        <v>1.9718885576039758E-3</v>
      </c>
      <c r="AD76" s="165">
        <f>Baseline_Data_2012!W78/Baseline_Data_2012!W$271</f>
        <v>1.585249572224464E-2</v>
      </c>
      <c r="AE76" s="165">
        <f>Baseline_Data_2012!X78/Baseline_Data_2012!X$271</f>
        <v>1.2328578803708671E-2</v>
      </c>
      <c r="AF76" s="165">
        <f>Baseline_Data_2012!Y78/Baseline_Data_2012!Y$271</f>
        <v>1.5300947740894549E-3</v>
      </c>
      <c r="AG76" s="165">
        <f>Baseline_Data_2012!Z78/Baseline_Data_2012!Z$271</f>
        <v>1.4760073894872633E-3</v>
      </c>
      <c r="AH76" s="165">
        <f>Baseline_Data_2012!AA78/Baseline_Data_2012!AA$271</f>
        <v>2.465168853308899E-3</v>
      </c>
      <c r="AI76" s="165">
        <f>Baseline_Data_2012!AB78/Baseline_Data_2012!AB$271</f>
        <v>4.0556975716689037E-3</v>
      </c>
      <c r="AJ76" s="165">
        <f>Baseline_Data_2012!AC78/Baseline_Data_2012!AC$271</f>
        <v>0</v>
      </c>
      <c r="AK76" s="165">
        <f>Baseline_Data_2012!AD78/Baseline_Data_2012!AD$271</f>
        <v>5.3842343542812613E-3</v>
      </c>
      <c r="AL76" s="165">
        <f>Baseline_Data_2012!AE78/Baseline_Data_2012!AE$271</f>
        <v>7.7107179358620092E-3</v>
      </c>
      <c r="AM76" s="165">
        <f>Baseline_Data_2012!AF78/Baseline_Data_2012!AF$271</f>
        <v>1.8505889275763427E-2</v>
      </c>
      <c r="AN76" s="165">
        <f>Baseline_Data_2012!AG78/Baseline_Data_2012!AG$271</f>
        <v>3.386013116623099E-3</v>
      </c>
      <c r="AO76" s="165">
        <f>Baseline_Data_2012!AH78/Baseline_Data_2012!AH$271</f>
        <v>1.9031677073938727E-2</v>
      </c>
      <c r="AP76" s="165">
        <f>Baseline_Data_2012!AI78/Baseline_Data_2012!AI$271</f>
        <v>2.6150180852839784E-3</v>
      </c>
      <c r="AQ76" s="165">
        <f>Baseline_Data_2012!AJ78/Baseline_Data_2012!AJ$271</f>
        <v>5.1337419691096814E-4</v>
      </c>
      <c r="AR76" s="165">
        <f>Baseline_Data_2012!AK78/Baseline_Data_2012!AK$271</f>
        <v>1.6610382949808884E-2</v>
      </c>
      <c r="AS76" s="165">
        <f>Baseline_Data_2012!AL78/Baseline_Data_2012!AL$271</f>
        <v>1.3279264062038009E-2</v>
      </c>
      <c r="AT76" s="165">
        <f>Baseline_Data_2012!AM78/Baseline_Data_2012!AM$271</f>
        <v>0</v>
      </c>
      <c r="AU76" s="165">
        <f>Baseline_Data_2012!AN78/Baseline_Data_2012!AN$271</f>
        <v>1.9418431600878262E-3</v>
      </c>
      <c r="AV76" s="165">
        <f>Baseline_Data_2012!AO78/Baseline_Data_2012!AO$271</f>
        <v>1.1179739613660032E-2</v>
      </c>
      <c r="AW76" s="165">
        <f>Baseline_Data_2012!AP78/Baseline_Data_2012!AP$271</f>
        <v>1.6425198249497264E-3</v>
      </c>
      <c r="AX76" s="165">
        <f>Baseline_Data_2012!AQ78/Baseline_Data_2012!AQ$271</f>
        <v>0</v>
      </c>
      <c r="AY76" s="165">
        <f>Baseline_Data_2012!AR78/Baseline_Data_2012!AR$271</f>
        <v>7.5002795288554164E-3</v>
      </c>
      <c r="AZ76" s="165">
        <f>Baseline_Data_2012!AS78/Baseline_Data_2012!AS$271</f>
        <v>8.4902415145946056E-3</v>
      </c>
      <c r="BA76" s="165">
        <f>Baseline_Data_2012!AT78/Baseline_Data_2012!AT$271</f>
        <v>3.5863963411019014E-3</v>
      </c>
      <c r="BB76" s="165">
        <f>Baseline_Data_2012!AU78/Baseline_Data_2012!AU$271</f>
        <v>1.5684893873547507E-2</v>
      </c>
      <c r="BC76" s="165">
        <f>Baseline_Data_2012!AV78/Baseline_Data_2012!AV$271</f>
        <v>5.3085515840891493E-3</v>
      </c>
      <c r="BD76">
        <v>76</v>
      </c>
    </row>
    <row r="77" spans="1:56" x14ac:dyDescent="0.2">
      <c r="A77" s="164">
        <v>1</v>
      </c>
      <c r="B77" s="31" t="s">
        <v>34</v>
      </c>
      <c r="C77">
        <f>'III Tool Overview'!$H$9/160</f>
        <v>0</v>
      </c>
      <c r="D77">
        <f>'III Tool Overview'!$H$9/32</f>
        <v>0</v>
      </c>
      <c r="E77">
        <f>'III Tool Overview'!$H$9/64</f>
        <v>0</v>
      </c>
      <c r="F77">
        <f>G77*'III Tool Overview'!$H$9</f>
        <v>0</v>
      </c>
      <c r="G77" s="165">
        <f>HLOOKUP('III Tool Overview'!$H$7,Targeting!$I$1:$BC$277,Targeting!BD77,FALSE)</f>
        <v>0</v>
      </c>
      <c r="H77" s="204">
        <f>Baseline_Data_2012!B79</f>
        <v>7130.5321899999999</v>
      </c>
      <c r="I77" s="165">
        <f>Baseline_Data_2012!B79/Baseline_Data_2012!B$271</f>
        <v>7.0957220374163734E-3</v>
      </c>
      <c r="J77" s="165">
        <f>Baseline_Data_2012!C79/Baseline_Data_2012!C$271</f>
        <v>1.1364448345085869E-2</v>
      </c>
      <c r="K77" s="165">
        <f>Baseline_Data_2012!D79/Baseline_Data_2012!D$271</f>
        <v>2.1137796812597362E-3</v>
      </c>
      <c r="L77" s="165">
        <f>Baseline_Data_2012!E79/Baseline_Data_2012!E$271</f>
        <v>3.3070804964050095E-3</v>
      </c>
      <c r="M77" s="165">
        <f>Baseline_Data_2012!F79/Baseline_Data_2012!F$271</f>
        <v>7.4208923189312808E-3</v>
      </c>
      <c r="N77" s="165">
        <f>Baseline_Data_2012!G79/Baseline_Data_2012!G$271</f>
        <v>5.7533943422705854E-3</v>
      </c>
      <c r="O77" s="165">
        <f>Baseline_Data_2012!H79/Baseline_Data_2012!H$271</f>
        <v>2.1282318806516791E-3</v>
      </c>
      <c r="P77" s="165">
        <f>Baseline_Data_2012!I79/Baseline_Data_2012!I$271</f>
        <v>1.2721676377562083E-2</v>
      </c>
      <c r="Q77" s="165">
        <f>Baseline_Data_2012!J79/Baseline_Data_2012!J$271</f>
        <v>3.2035889055909042E-3</v>
      </c>
      <c r="R77" s="165">
        <f>Baseline_Data_2012!K79/Baseline_Data_2012!K$271</f>
        <v>9.454536692373311E-3</v>
      </c>
      <c r="S77" s="165">
        <f>Baseline_Data_2012!L79/Baseline_Data_2012!L$271</f>
        <v>3.5667906907079733E-3</v>
      </c>
      <c r="T77" s="165">
        <f>Baseline_Data_2012!M79/Baseline_Data_2012!M$271</f>
        <v>0</v>
      </c>
      <c r="U77" s="165">
        <f>Baseline_Data_2012!N79/Baseline_Data_2012!N$271</f>
        <v>0</v>
      </c>
      <c r="V77" s="165">
        <f>Baseline_Data_2012!O79/Baseline_Data_2012!O$271</f>
        <v>6.479384207345628E-3</v>
      </c>
      <c r="W77" s="165">
        <f>Baseline_Data_2012!P79/Baseline_Data_2012!P$271</f>
        <v>0</v>
      </c>
      <c r="X77" s="165">
        <f>Baseline_Data_2012!Q79/Baseline_Data_2012!Q$271</f>
        <v>4.4332965236537668E-3</v>
      </c>
      <c r="Y77" s="165">
        <f>Baseline_Data_2012!R79/Baseline_Data_2012!R$271</f>
        <v>5.9560319199028434E-4</v>
      </c>
      <c r="Z77" s="165">
        <f>Baseline_Data_2012!S79/Baseline_Data_2012!S$271</f>
        <v>2.9363476834495302E-3</v>
      </c>
      <c r="AA77" s="165">
        <f>Baseline_Data_2012!T79/Baseline_Data_2012!T$271</f>
        <v>3.3254118788266195E-3</v>
      </c>
      <c r="AB77" s="165">
        <f>Baseline_Data_2012!U79/Baseline_Data_2012!U$271</f>
        <v>1.0937491326520405E-2</v>
      </c>
      <c r="AC77" s="165">
        <f>Baseline_Data_2012!V79/Baseline_Data_2012!V$271</f>
        <v>2.1342086522847907E-3</v>
      </c>
      <c r="AD77" s="165">
        <f>Baseline_Data_2012!W79/Baseline_Data_2012!W$271</f>
        <v>1.4394316089449471E-2</v>
      </c>
      <c r="AE77" s="165">
        <f>Baseline_Data_2012!X79/Baseline_Data_2012!X$271</f>
        <v>1.1598597164015394E-2</v>
      </c>
      <c r="AF77" s="165">
        <f>Baseline_Data_2012!Y79/Baseline_Data_2012!Y$271</f>
        <v>1.2577897719209927E-3</v>
      </c>
      <c r="AG77" s="165">
        <f>Baseline_Data_2012!Z79/Baseline_Data_2012!Z$271</f>
        <v>1.3891834253997775E-3</v>
      </c>
      <c r="AH77" s="165">
        <f>Baseline_Data_2012!AA79/Baseline_Data_2012!AA$271</f>
        <v>2.419234029955317E-3</v>
      </c>
      <c r="AI77" s="165">
        <f>Baseline_Data_2012!AB79/Baseline_Data_2012!AB$271</f>
        <v>3.5212873241300137E-3</v>
      </c>
      <c r="AJ77" s="165">
        <f>Baseline_Data_2012!AC79/Baseline_Data_2012!AC$271</f>
        <v>0</v>
      </c>
      <c r="AK77" s="165">
        <f>Baseline_Data_2012!AD79/Baseline_Data_2012!AD$271</f>
        <v>5.6485513134914324E-3</v>
      </c>
      <c r="AL77" s="165">
        <f>Baseline_Data_2012!AE79/Baseline_Data_2012!AE$271</f>
        <v>7.4168207990795501E-3</v>
      </c>
      <c r="AM77" s="165">
        <f>Baseline_Data_2012!AF79/Baseline_Data_2012!AF$271</f>
        <v>1.592116060892421E-2</v>
      </c>
      <c r="AN77" s="165">
        <f>Baseline_Data_2012!AG79/Baseline_Data_2012!AG$271</f>
        <v>3.1208062604941491E-3</v>
      </c>
      <c r="AO77" s="165">
        <f>Baseline_Data_2012!AH79/Baseline_Data_2012!AH$271</f>
        <v>2.0031320718226418E-2</v>
      </c>
      <c r="AP77" s="165">
        <f>Baseline_Data_2012!AI79/Baseline_Data_2012!AI$271</f>
        <v>2.3853205507657913E-3</v>
      </c>
      <c r="AQ77" s="165">
        <f>Baseline_Data_2012!AJ79/Baseline_Data_2012!AJ$271</f>
        <v>6.8984657709911354E-4</v>
      </c>
      <c r="AR77" s="165">
        <f>Baseline_Data_2012!AK79/Baseline_Data_2012!AK$271</f>
        <v>1.5690900931738944E-2</v>
      </c>
      <c r="AS77" s="165">
        <f>Baseline_Data_2012!AL79/Baseline_Data_2012!AL$271</f>
        <v>1.2557212757165951E-2</v>
      </c>
      <c r="AT77" s="165">
        <f>Baseline_Data_2012!AM79/Baseline_Data_2012!AM$271</f>
        <v>0</v>
      </c>
      <c r="AU77" s="165">
        <f>Baseline_Data_2012!AN79/Baseline_Data_2012!AN$271</f>
        <v>1.8876521881783985E-3</v>
      </c>
      <c r="AV77" s="165">
        <f>Baseline_Data_2012!AO79/Baseline_Data_2012!AO$271</f>
        <v>9.9984195013437353E-3</v>
      </c>
      <c r="AW77" s="165">
        <f>Baseline_Data_2012!AP79/Baseline_Data_2012!AP$271</f>
        <v>2.1153664412231327E-3</v>
      </c>
      <c r="AX77" s="165">
        <f>Baseline_Data_2012!AQ79/Baseline_Data_2012!AQ$271</f>
        <v>0</v>
      </c>
      <c r="AY77" s="165">
        <f>Baseline_Data_2012!AR79/Baseline_Data_2012!AR$271</f>
        <v>6.4415666021632395E-3</v>
      </c>
      <c r="AZ77" s="165">
        <f>Baseline_Data_2012!AS79/Baseline_Data_2012!AS$271</f>
        <v>7.3723597151729827E-3</v>
      </c>
      <c r="BA77" s="165">
        <f>Baseline_Data_2012!AT79/Baseline_Data_2012!AT$271</f>
        <v>3.5720507557374936E-3</v>
      </c>
      <c r="BB77" s="165">
        <f>Baseline_Data_2012!AU79/Baseline_Data_2012!AU$271</f>
        <v>1.3514767949535874E-2</v>
      </c>
      <c r="BC77" s="165">
        <f>Baseline_Data_2012!AV79/Baseline_Data_2012!AV$271</f>
        <v>5.537881012521801E-3</v>
      </c>
      <c r="BD77">
        <v>77</v>
      </c>
    </row>
    <row r="78" spans="1:56" x14ac:dyDescent="0.2">
      <c r="A78" s="164">
        <v>1</v>
      </c>
      <c r="B78" s="31" t="s">
        <v>35</v>
      </c>
      <c r="C78">
        <f>'III Tool Overview'!$H$9/160</f>
        <v>0</v>
      </c>
      <c r="D78">
        <f>'III Tool Overview'!$H$9/32</f>
        <v>0</v>
      </c>
      <c r="E78">
        <f>'III Tool Overview'!$H$9/64</f>
        <v>0</v>
      </c>
      <c r="F78">
        <f>G78*'III Tool Overview'!$H$9</f>
        <v>0</v>
      </c>
      <c r="G78" s="165">
        <f>HLOOKUP('III Tool Overview'!$H$7,Targeting!$I$1:$BC$277,Targeting!BD78,FALSE)</f>
        <v>0</v>
      </c>
      <c r="H78" s="204">
        <f>Baseline_Data_2012!B80</f>
        <v>5215.6612369999993</v>
      </c>
      <c r="I78" s="165">
        <f>Baseline_Data_2012!B80/Baseline_Data_2012!B$271</f>
        <v>5.1901991875138338E-3</v>
      </c>
      <c r="J78" s="165">
        <f>Baseline_Data_2012!C80/Baseline_Data_2012!C$271</f>
        <v>8.6998723464612512E-3</v>
      </c>
      <c r="K78" s="165">
        <f>Baseline_Data_2012!D80/Baseline_Data_2012!D$271</f>
        <v>1.6488866963157642E-3</v>
      </c>
      <c r="L78" s="165">
        <f>Baseline_Data_2012!E80/Baseline_Data_2012!E$271</f>
        <v>2.2782115466533598E-3</v>
      </c>
      <c r="M78" s="165">
        <f>Baseline_Data_2012!F80/Baseline_Data_2012!F$271</f>
        <v>5.6164954869851015E-3</v>
      </c>
      <c r="N78" s="165">
        <f>Baseline_Data_2012!G80/Baseline_Data_2012!G$271</f>
        <v>4.2080566185829886E-3</v>
      </c>
      <c r="O78" s="165">
        <f>Baseline_Data_2012!H80/Baseline_Data_2012!H$271</f>
        <v>1.2517150362536314E-3</v>
      </c>
      <c r="P78" s="165">
        <f>Baseline_Data_2012!I80/Baseline_Data_2012!I$271</f>
        <v>9.306345985929115E-3</v>
      </c>
      <c r="Q78" s="165">
        <f>Baseline_Data_2012!J80/Baseline_Data_2012!J$271</f>
        <v>2.3495253277811589E-3</v>
      </c>
      <c r="R78" s="165">
        <f>Baseline_Data_2012!K80/Baseline_Data_2012!K$271</f>
        <v>7.1575525045071324E-3</v>
      </c>
      <c r="S78" s="165">
        <f>Baseline_Data_2012!L80/Baseline_Data_2012!L$271</f>
        <v>2.4679437199562029E-3</v>
      </c>
      <c r="T78" s="165">
        <f>Baseline_Data_2012!M80/Baseline_Data_2012!M$271</f>
        <v>0</v>
      </c>
      <c r="U78" s="165">
        <f>Baseline_Data_2012!N80/Baseline_Data_2012!N$271</f>
        <v>0</v>
      </c>
      <c r="V78" s="165">
        <f>Baseline_Data_2012!O80/Baseline_Data_2012!O$271</f>
        <v>4.6763637639878741E-3</v>
      </c>
      <c r="W78" s="165">
        <f>Baseline_Data_2012!P80/Baseline_Data_2012!P$271</f>
        <v>0</v>
      </c>
      <c r="X78" s="165">
        <f>Baseline_Data_2012!Q80/Baseline_Data_2012!Q$271</f>
        <v>2.6173034480253717E-3</v>
      </c>
      <c r="Y78" s="165">
        <f>Baseline_Data_2012!R80/Baseline_Data_2012!R$271</f>
        <v>3.8466048566786415E-4</v>
      </c>
      <c r="Z78" s="165">
        <f>Baseline_Data_2012!S80/Baseline_Data_2012!S$271</f>
        <v>1.8993594091534474E-3</v>
      </c>
      <c r="AA78" s="165">
        <f>Baseline_Data_2012!T80/Baseline_Data_2012!T$271</f>
        <v>2.6225579797723607E-3</v>
      </c>
      <c r="AB78" s="165">
        <f>Baseline_Data_2012!U80/Baseline_Data_2012!U$271</f>
        <v>7.7082819919265964E-3</v>
      </c>
      <c r="AC78" s="165">
        <f>Baseline_Data_2012!V80/Baseline_Data_2012!V$271</f>
        <v>1.4702329743373917E-3</v>
      </c>
      <c r="AD78" s="165">
        <f>Baseline_Data_2012!W80/Baseline_Data_2012!W$271</f>
        <v>1.0744819045960851E-2</v>
      </c>
      <c r="AE78" s="165">
        <f>Baseline_Data_2012!X80/Baseline_Data_2012!X$271</f>
        <v>8.7404700568649903E-3</v>
      </c>
      <c r="AF78" s="165">
        <f>Baseline_Data_2012!Y80/Baseline_Data_2012!Y$271</f>
        <v>9.1560777642983322E-4</v>
      </c>
      <c r="AG78" s="165">
        <f>Baseline_Data_2012!Z80/Baseline_Data_2012!Z$271</f>
        <v>9.2210287339517937E-4</v>
      </c>
      <c r="AH78" s="165">
        <f>Baseline_Data_2012!AA80/Baseline_Data_2012!AA$271</f>
        <v>1.5030898524817299E-3</v>
      </c>
      <c r="AI78" s="165">
        <f>Baseline_Data_2012!AB80/Baseline_Data_2012!AB$271</f>
        <v>2.3168806178547005E-3</v>
      </c>
      <c r="AJ78" s="165">
        <f>Baseline_Data_2012!AC80/Baseline_Data_2012!AC$271</f>
        <v>0</v>
      </c>
      <c r="AK78" s="165">
        <f>Baseline_Data_2012!AD80/Baseline_Data_2012!AD$271</f>
        <v>4.3666694787533869E-3</v>
      </c>
      <c r="AL78" s="165">
        <f>Baseline_Data_2012!AE80/Baseline_Data_2012!AE$271</f>
        <v>5.6134139609516241E-3</v>
      </c>
      <c r="AM78" s="165">
        <f>Baseline_Data_2012!AF80/Baseline_Data_2012!AF$271</f>
        <v>1.1862342092049196E-2</v>
      </c>
      <c r="AN78" s="165">
        <f>Baseline_Data_2012!AG80/Baseline_Data_2012!AG$271</f>
        <v>2.2199943496701412E-3</v>
      </c>
      <c r="AO78" s="165">
        <f>Baseline_Data_2012!AH80/Baseline_Data_2012!AH$271</f>
        <v>1.4021180217235479E-2</v>
      </c>
      <c r="AP78" s="165">
        <f>Baseline_Data_2012!AI80/Baseline_Data_2012!AI$271</f>
        <v>1.6280062006998794E-3</v>
      </c>
      <c r="AQ78" s="165">
        <f>Baseline_Data_2012!AJ80/Baseline_Data_2012!AJ$271</f>
        <v>2.7629520594804559E-4</v>
      </c>
      <c r="AR78" s="165">
        <f>Baseline_Data_2012!AK80/Baseline_Data_2012!AK$271</f>
        <v>1.2113150167937483E-2</v>
      </c>
      <c r="AS78" s="165">
        <f>Baseline_Data_2012!AL80/Baseline_Data_2012!AL$271</f>
        <v>9.346426638803083E-3</v>
      </c>
      <c r="AT78" s="165">
        <f>Baseline_Data_2012!AM80/Baseline_Data_2012!AM$271</f>
        <v>0</v>
      </c>
      <c r="AU78" s="165">
        <f>Baseline_Data_2012!AN80/Baseline_Data_2012!AN$271</f>
        <v>1.197721115701941E-3</v>
      </c>
      <c r="AV78" s="165">
        <f>Baseline_Data_2012!AO80/Baseline_Data_2012!AO$271</f>
        <v>6.847996366526902E-3</v>
      </c>
      <c r="AW78" s="165">
        <f>Baseline_Data_2012!AP80/Baseline_Data_2012!AP$271</f>
        <v>1.650124473089326E-3</v>
      </c>
      <c r="AX78" s="165">
        <f>Baseline_Data_2012!AQ80/Baseline_Data_2012!AQ$271</f>
        <v>0</v>
      </c>
      <c r="AY78" s="165">
        <f>Baseline_Data_2012!AR80/Baseline_Data_2012!AR$271</f>
        <v>4.9757393375587109E-3</v>
      </c>
      <c r="AZ78" s="165">
        <f>Baseline_Data_2012!AS80/Baseline_Data_2012!AS$271</f>
        <v>5.8407110434934529E-3</v>
      </c>
      <c r="BA78" s="165">
        <f>Baseline_Data_2012!AT80/Baseline_Data_2012!AT$271</f>
        <v>2.4088634446467849E-3</v>
      </c>
      <c r="BB78" s="165">
        <f>Baseline_Data_2012!AU80/Baseline_Data_2012!AU$271</f>
        <v>9.5107212346026235E-3</v>
      </c>
      <c r="BC78" s="165">
        <f>Baseline_Data_2012!AV80/Baseline_Data_2012!AV$271</f>
        <v>4.2494375626972577E-3</v>
      </c>
      <c r="BD78">
        <v>78</v>
      </c>
    </row>
    <row r="79" spans="1:56" x14ac:dyDescent="0.2">
      <c r="A79" s="164">
        <v>1</v>
      </c>
      <c r="B79" s="31" t="s">
        <v>36</v>
      </c>
      <c r="C79">
        <f>'III Tool Overview'!$H$9/160</f>
        <v>0</v>
      </c>
      <c r="D79">
        <f>'III Tool Overview'!$H$9/32</f>
        <v>0</v>
      </c>
      <c r="E79">
        <f>'III Tool Overview'!$H$9/64</f>
        <v>0</v>
      </c>
      <c r="F79">
        <f>G79*'III Tool Overview'!$H$9</f>
        <v>0</v>
      </c>
      <c r="G79" s="165">
        <f>HLOOKUP('III Tool Overview'!$H$7,Targeting!$I$1:$BC$277,Targeting!BD79,FALSE)</f>
        <v>0</v>
      </c>
      <c r="H79" s="204">
        <f>Baseline_Data_2012!B81</f>
        <v>4081.7706969999999</v>
      </c>
      <c r="I79" s="165">
        <f>Baseline_Data_2012!B81/Baseline_Data_2012!B$271</f>
        <v>4.0618441253237351E-3</v>
      </c>
      <c r="J79" s="165">
        <f>Baseline_Data_2012!C81/Baseline_Data_2012!C$271</f>
        <v>7.1625594427985727E-3</v>
      </c>
      <c r="K79" s="165">
        <f>Baseline_Data_2012!D81/Baseline_Data_2012!D$271</f>
        <v>8.7797863050579651E-4</v>
      </c>
      <c r="L79" s="165">
        <f>Baseline_Data_2012!E81/Baseline_Data_2012!E$271</f>
        <v>1.8289867346372045E-3</v>
      </c>
      <c r="M79" s="165">
        <f>Baseline_Data_2012!F81/Baseline_Data_2012!F$271</f>
        <v>4.1147775327317277E-3</v>
      </c>
      <c r="N79" s="165">
        <f>Baseline_Data_2012!G81/Baseline_Data_2012!G$271</f>
        <v>3.0472134134566465E-3</v>
      </c>
      <c r="O79" s="165">
        <f>Baseline_Data_2012!H81/Baseline_Data_2012!H$271</f>
        <v>8.8602199561191959E-4</v>
      </c>
      <c r="P79" s="165">
        <f>Baseline_Data_2012!I81/Baseline_Data_2012!I$271</f>
        <v>7.4774194709813866E-3</v>
      </c>
      <c r="Q79" s="165">
        <f>Baseline_Data_2012!J81/Baseline_Data_2012!J$271</f>
        <v>1.7650662910196765E-3</v>
      </c>
      <c r="R79" s="165">
        <f>Baseline_Data_2012!K81/Baseline_Data_2012!K$271</f>
        <v>5.5856189179190304E-3</v>
      </c>
      <c r="S79" s="165">
        <f>Baseline_Data_2012!L81/Baseline_Data_2012!L$271</f>
        <v>1.8561600322098929E-3</v>
      </c>
      <c r="T79" s="165">
        <f>Baseline_Data_2012!M81/Baseline_Data_2012!M$271</f>
        <v>0</v>
      </c>
      <c r="U79" s="165">
        <f>Baseline_Data_2012!N81/Baseline_Data_2012!N$271</f>
        <v>0</v>
      </c>
      <c r="V79" s="165">
        <f>Baseline_Data_2012!O81/Baseline_Data_2012!O$271</f>
        <v>3.6866571472708642E-3</v>
      </c>
      <c r="W79" s="165">
        <f>Baseline_Data_2012!P81/Baseline_Data_2012!P$271</f>
        <v>0</v>
      </c>
      <c r="X79" s="165">
        <f>Baseline_Data_2012!Q81/Baseline_Data_2012!Q$271</f>
        <v>1.8083187459084385E-3</v>
      </c>
      <c r="Y79" s="165">
        <f>Baseline_Data_2012!R81/Baseline_Data_2012!R$271</f>
        <v>2.7475748976276012E-4</v>
      </c>
      <c r="Z79" s="165">
        <f>Baseline_Data_2012!S81/Baseline_Data_2012!S$271</f>
        <v>1.6263264940876395E-3</v>
      </c>
      <c r="AA79" s="165">
        <f>Baseline_Data_2012!T81/Baseline_Data_2012!T$271</f>
        <v>1.9988144602589345E-3</v>
      </c>
      <c r="AB79" s="165">
        <f>Baseline_Data_2012!U81/Baseline_Data_2012!U$271</f>
        <v>5.8194976627790208E-3</v>
      </c>
      <c r="AC79" s="165">
        <f>Baseline_Data_2012!V81/Baseline_Data_2012!V$271</f>
        <v>1.1803278808060751E-3</v>
      </c>
      <c r="AD79" s="165">
        <f>Baseline_Data_2012!W81/Baseline_Data_2012!W$271</f>
        <v>8.1707263362857559E-3</v>
      </c>
      <c r="AE79" s="165">
        <f>Baseline_Data_2012!X81/Baseline_Data_2012!X$271</f>
        <v>7.4034575139198889E-3</v>
      </c>
      <c r="AF79" s="165">
        <f>Baseline_Data_2012!Y81/Baseline_Data_2012!Y$271</f>
        <v>6.9228880656889836E-4</v>
      </c>
      <c r="AG79" s="165">
        <f>Baseline_Data_2012!Z81/Baseline_Data_2012!Z$271</f>
        <v>7.9749437699042536E-4</v>
      </c>
      <c r="AH79" s="165">
        <f>Baseline_Data_2012!AA81/Baseline_Data_2012!AA$271</f>
        <v>1.5953848434235903E-3</v>
      </c>
      <c r="AI79" s="165">
        <f>Baseline_Data_2012!AB81/Baseline_Data_2012!AB$271</f>
        <v>1.6357131599013519E-3</v>
      </c>
      <c r="AJ79" s="165">
        <f>Baseline_Data_2012!AC81/Baseline_Data_2012!AC$271</f>
        <v>0</v>
      </c>
      <c r="AK79" s="165">
        <f>Baseline_Data_2012!AD81/Baseline_Data_2012!AD$271</f>
        <v>2.9167328950746563E-3</v>
      </c>
      <c r="AL79" s="165">
        <f>Baseline_Data_2012!AE81/Baseline_Data_2012!AE$271</f>
        <v>4.1125199338217901E-3</v>
      </c>
      <c r="AM79" s="165">
        <f>Baseline_Data_2012!AF81/Baseline_Data_2012!AF$271</f>
        <v>9.4630077420719983E-3</v>
      </c>
      <c r="AN79" s="165">
        <f>Baseline_Data_2012!AG81/Baseline_Data_2012!AG$271</f>
        <v>1.6570292753518756E-3</v>
      </c>
      <c r="AO79" s="165">
        <f>Baseline_Data_2012!AH81/Baseline_Data_2012!AH$271</f>
        <v>1.0991810701587199E-2</v>
      </c>
      <c r="AP79" s="165">
        <f>Baseline_Data_2012!AI81/Baseline_Data_2012!AI$271</f>
        <v>1.5215011221494201E-3</v>
      </c>
      <c r="AQ79" s="165">
        <f>Baseline_Data_2012!AJ81/Baseline_Data_2012!AJ$271</f>
        <v>3.0392472654285015E-4</v>
      </c>
      <c r="AR79" s="165">
        <f>Baseline_Data_2012!AK81/Baseline_Data_2012!AK$271</f>
        <v>9.881780400159525E-3</v>
      </c>
      <c r="AS79" s="165">
        <f>Baseline_Data_2012!AL81/Baseline_Data_2012!AL$271</f>
        <v>7.4811269940440878E-3</v>
      </c>
      <c r="AT79" s="165">
        <f>Baseline_Data_2012!AM81/Baseline_Data_2012!AM$271</f>
        <v>0</v>
      </c>
      <c r="AU79" s="165">
        <f>Baseline_Data_2012!AN81/Baseline_Data_2012!AN$271</f>
        <v>1.1199470172797369E-3</v>
      </c>
      <c r="AV79" s="165">
        <f>Baseline_Data_2012!AO81/Baseline_Data_2012!AO$271</f>
        <v>6.2730300408120497E-3</v>
      </c>
      <c r="AW79" s="165">
        <f>Baseline_Data_2012!AP81/Baseline_Data_2012!AP$271</f>
        <v>8.7863770645016056E-4</v>
      </c>
      <c r="AX79" s="165">
        <f>Baseline_Data_2012!AQ81/Baseline_Data_2012!AQ$271</f>
        <v>0</v>
      </c>
      <c r="AY79" s="165">
        <f>Baseline_Data_2012!AR81/Baseline_Data_2012!AR$271</f>
        <v>3.9652139091803417E-3</v>
      </c>
      <c r="AZ79" s="165">
        <f>Baseline_Data_2012!AS81/Baseline_Data_2012!AS$271</f>
        <v>4.2607134107264478E-3</v>
      </c>
      <c r="BA79" s="165">
        <f>Baseline_Data_2012!AT81/Baseline_Data_2012!AT$271</f>
        <v>1.9888564850673454E-3</v>
      </c>
      <c r="BB79" s="165">
        <f>Baseline_Data_2012!AU81/Baseline_Data_2012!AU$271</f>
        <v>7.0190945852818083E-3</v>
      </c>
      <c r="BC79" s="165">
        <f>Baseline_Data_2012!AV81/Baseline_Data_2012!AV$271</f>
        <v>3.3351867961961264E-3</v>
      </c>
      <c r="BD79">
        <v>79</v>
      </c>
    </row>
    <row r="80" spans="1:56" x14ac:dyDescent="0.2">
      <c r="A80" s="164">
        <v>1</v>
      </c>
      <c r="B80" s="31" t="s">
        <v>37</v>
      </c>
      <c r="C80">
        <f>'III Tool Overview'!$H$9/160</f>
        <v>0</v>
      </c>
      <c r="D80">
        <f>'III Tool Overview'!$H$9/32</f>
        <v>0</v>
      </c>
      <c r="E80">
        <f>'III Tool Overview'!$H$9/64</f>
        <v>0</v>
      </c>
      <c r="F80">
        <f>G80*'III Tool Overview'!$H$9</f>
        <v>0</v>
      </c>
      <c r="G80" s="165">
        <f>HLOOKUP('III Tool Overview'!$H$7,Targeting!$I$1:$BC$277,Targeting!BD80,FALSE)</f>
        <v>0</v>
      </c>
      <c r="H80" s="204">
        <f>Baseline_Data_2012!B82</f>
        <v>1070.804527</v>
      </c>
      <c r="I80" s="165">
        <f>Baseline_Data_2012!B82/Baseline_Data_2012!B$271</f>
        <v>1.0655770253242649E-3</v>
      </c>
      <c r="J80" s="165">
        <f>Baseline_Data_2012!C82/Baseline_Data_2012!C$271</f>
        <v>1.8232083138545101E-3</v>
      </c>
      <c r="K80" s="165">
        <f>Baseline_Data_2012!D82/Baseline_Data_2012!D$271</f>
        <v>2.606042026592177E-4</v>
      </c>
      <c r="L80" s="165">
        <f>Baseline_Data_2012!E82/Baseline_Data_2012!E$271</f>
        <v>4.128104721827218E-4</v>
      </c>
      <c r="M80" s="165">
        <f>Baseline_Data_2012!F82/Baseline_Data_2012!F$271</f>
        <v>1.0112983289093486E-3</v>
      </c>
      <c r="N80" s="165">
        <f>Baseline_Data_2012!G82/Baseline_Data_2012!G$271</f>
        <v>8.4042191568537382E-4</v>
      </c>
      <c r="O80" s="165">
        <f>Baseline_Data_2012!H82/Baseline_Data_2012!H$271</f>
        <v>2.7101963783289311E-4</v>
      </c>
      <c r="P80" s="165">
        <f>Baseline_Data_2012!I82/Baseline_Data_2012!I$271</f>
        <v>1.9894135339969094E-3</v>
      </c>
      <c r="Q80" s="165">
        <f>Baseline_Data_2012!J82/Baseline_Data_2012!J$271</f>
        <v>4.0915046003147472E-4</v>
      </c>
      <c r="R80" s="165">
        <f>Baseline_Data_2012!K82/Baseline_Data_2012!K$271</f>
        <v>1.4196880393339334E-3</v>
      </c>
      <c r="S80" s="165">
        <f>Baseline_Data_2012!L82/Baseline_Data_2012!L$271</f>
        <v>5.1902091242300263E-4</v>
      </c>
      <c r="T80" s="165">
        <f>Baseline_Data_2012!M82/Baseline_Data_2012!M$271</f>
        <v>0</v>
      </c>
      <c r="U80" s="165">
        <f>Baseline_Data_2012!N82/Baseline_Data_2012!N$271</f>
        <v>0</v>
      </c>
      <c r="V80" s="165">
        <f>Baseline_Data_2012!O82/Baseline_Data_2012!O$271</f>
        <v>9.5818083792902759E-4</v>
      </c>
      <c r="W80" s="165">
        <f>Baseline_Data_2012!P82/Baseline_Data_2012!P$271</f>
        <v>0</v>
      </c>
      <c r="X80" s="165">
        <f>Baseline_Data_2012!Q82/Baseline_Data_2012!Q$271</f>
        <v>5.3500168432634473E-4</v>
      </c>
      <c r="Y80" s="165">
        <f>Baseline_Data_2012!R82/Baseline_Data_2012!R$271</f>
        <v>9.0758315602827117E-5</v>
      </c>
      <c r="Z80" s="165">
        <f>Baseline_Data_2012!S82/Baseline_Data_2012!S$271</f>
        <v>4.6642185872001752E-4</v>
      </c>
      <c r="AA80" s="165">
        <f>Baseline_Data_2012!T82/Baseline_Data_2012!T$271</f>
        <v>3.9925620169408197E-4</v>
      </c>
      <c r="AB80" s="165">
        <f>Baseline_Data_2012!U82/Baseline_Data_2012!U$271</f>
        <v>1.2691120582572074E-3</v>
      </c>
      <c r="AC80" s="165">
        <f>Baseline_Data_2012!V82/Baseline_Data_2012!V$271</f>
        <v>2.6640527270015325E-4</v>
      </c>
      <c r="AD80" s="165">
        <f>Baseline_Data_2012!W82/Baseline_Data_2012!W$271</f>
        <v>2.1736436556021028E-3</v>
      </c>
      <c r="AE80" s="165">
        <f>Baseline_Data_2012!X82/Baseline_Data_2012!X$271</f>
        <v>1.9150628997935042E-3</v>
      </c>
      <c r="AF80" s="165">
        <f>Baseline_Data_2012!Y82/Baseline_Data_2012!Y$271</f>
        <v>1.3588669828308572E-4</v>
      </c>
      <c r="AG80" s="165">
        <f>Baseline_Data_2012!Z82/Baseline_Data_2012!Z$271</f>
        <v>1.9497254082682659E-4</v>
      </c>
      <c r="AH80" s="165">
        <f>Baseline_Data_2012!AA82/Baseline_Data_2012!AA$271</f>
        <v>4.0802181190247586E-4</v>
      </c>
      <c r="AI80" s="165">
        <f>Baseline_Data_2012!AB82/Baseline_Data_2012!AB$271</f>
        <v>4.8399089952556298E-4</v>
      </c>
      <c r="AJ80" s="165">
        <f>Baseline_Data_2012!AC82/Baseline_Data_2012!AC$271</f>
        <v>0</v>
      </c>
      <c r="AK80" s="165">
        <f>Baseline_Data_2012!AD82/Baseline_Data_2012!AD$271</f>
        <v>9.7606350838004238E-4</v>
      </c>
      <c r="AL80" s="165">
        <f>Baseline_Data_2012!AE82/Baseline_Data_2012!AE$271</f>
        <v>1.0107434736378775E-3</v>
      </c>
      <c r="AM80" s="165">
        <f>Baseline_Data_2012!AF82/Baseline_Data_2012!AF$271</f>
        <v>2.5164480870228383E-3</v>
      </c>
      <c r="AN80" s="165">
        <f>Baseline_Data_2012!AG82/Baseline_Data_2012!AG$271</f>
        <v>4.0811367091668125E-4</v>
      </c>
      <c r="AO80" s="165">
        <f>Baseline_Data_2012!AH82/Baseline_Data_2012!AH$271</f>
        <v>2.8491783916266451E-3</v>
      </c>
      <c r="AP80" s="165">
        <f>Baseline_Data_2012!AI82/Baseline_Data_2012!AI$271</f>
        <v>3.7032548386130027E-4</v>
      </c>
      <c r="AQ80" s="165">
        <f>Baseline_Data_2012!AJ82/Baseline_Data_2012!AJ$271</f>
        <v>1.2008717943763519E-4</v>
      </c>
      <c r="AR80" s="165">
        <f>Baseline_Data_2012!AK82/Baseline_Data_2012!AK$271</f>
        <v>2.4205483466817586E-3</v>
      </c>
      <c r="AS80" s="165">
        <f>Baseline_Data_2012!AL82/Baseline_Data_2012!AL$271</f>
        <v>1.890298573957195E-3</v>
      </c>
      <c r="AT80" s="165">
        <f>Baseline_Data_2012!AM82/Baseline_Data_2012!AM$271</f>
        <v>0</v>
      </c>
      <c r="AU80" s="165">
        <f>Baseline_Data_2012!AN82/Baseline_Data_2012!AN$271</f>
        <v>2.1904497069884948E-4</v>
      </c>
      <c r="AV80" s="165">
        <f>Baseline_Data_2012!AO82/Baseline_Data_2012!AO$271</f>
        <v>1.7608316111429204E-3</v>
      </c>
      <c r="AW80" s="165">
        <f>Baseline_Data_2012!AP82/Baseline_Data_2012!AP$271</f>
        <v>2.6079983152193153E-4</v>
      </c>
      <c r="AX80" s="165">
        <f>Baseline_Data_2012!AQ82/Baseline_Data_2012!AQ$271</f>
        <v>0</v>
      </c>
      <c r="AY80" s="165">
        <f>Baseline_Data_2012!AR82/Baseline_Data_2012!AR$271</f>
        <v>1.0770151422320256E-3</v>
      </c>
      <c r="AZ80" s="165">
        <f>Baseline_Data_2012!AS82/Baseline_Data_2012!AS$271</f>
        <v>1.1185239777242572E-3</v>
      </c>
      <c r="BA80" s="165">
        <f>Baseline_Data_2012!AT82/Baseline_Data_2012!AT$271</f>
        <v>4.5959429528025204E-4</v>
      </c>
      <c r="BB80" s="165">
        <f>Baseline_Data_2012!AU82/Baseline_Data_2012!AU$271</f>
        <v>1.827799271640881E-3</v>
      </c>
      <c r="BC80" s="165">
        <f>Baseline_Data_2012!AV82/Baseline_Data_2012!AV$271</f>
        <v>8.9009558401586641E-4</v>
      </c>
      <c r="BD80">
        <v>80</v>
      </c>
    </row>
    <row r="81" spans="1:56" x14ac:dyDescent="0.2">
      <c r="A81" s="164">
        <v>1</v>
      </c>
      <c r="B81" s="31" t="s">
        <v>38</v>
      </c>
      <c r="C81">
        <f>'III Tool Overview'!$H$9/160</f>
        <v>0</v>
      </c>
      <c r="D81">
        <f>'III Tool Overview'!$H$9/32</f>
        <v>0</v>
      </c>
      <c r="E81">
        <f>'III Tool Overview'!$H$9/64</f>
        <v>0</v>
      </c>
      <c r="F81">
        <f>G81*'III Tool Overview'!$H$9</f>
        <v>0</v>
      </c>
      <c r="G81" s="165">
        <f>HLOOKUP('III Tool Overview'!$H$7,Targeting!$I$1:$BC$277,Targeting!BD81,FALSE)</f>
        <v>0</v>
      </c>
      <c r="H81" s="204">
        <f>Baseline_Data_2012!B83</f>
        <v>671.96235500000012</v>
      </c>
      <c r="I81" s="165">
        <f>Baseline_Data_2012!B83/Baseline_Data_2012!B$271</f>
        <v>6.6868193896866841E-4</v>
      </c>
      <c r="J81" s="165">
        <f>Baseline_Data_2012!C83/Baseline_Data_2012!C$271</f>
        <v>1.142672583203323E-3</v>
      </c>
      <c r="K81" s="165">
        <f>Baseline_Data_2012!D83/Baseline_Data_2012!D$271</f>
        <v>1.4147085287214675E-4</v>
      </c>
      <c r="L81" s="165">
        <f>Baseline_Data_2012!E83/Baseline_Data_2012!E$271</f>
        <v>2.6219043503497195E-4</v>
      </c>
      <c r="M81" s="165">
        <f>Baseline_Data_2012!F83/Baseline_Data_2012!F$271</f>
        <v>7.1047681873800679E-4</v>
      </c>
      <c r="N81" s="165">
        <f>Baseline_Data_2012!G83/Baseline_Data_2012!G$271</f>
        <v>5.016583647658835E-4</v>
      </c>
      <c r="O81" s="165">
        <f>Baseline_Data_2012!H83/Baseline_Data_2012!H$271</f>
        <v>1.5331137689742749E-4</v>
      </c>
      <c r="P81" s="165">
        <f>Baseline_Data_2012!I83/Baseline_Data_2012!I$271</f>
        <v>1.2613404189838174E-3</v>
      </c>
      <c r="Q81" s="165">
        <f>Baseline_Data_2012!J83/Baseline_Data_2012!J$271</f>
        <v>2.7908938664398609E-4</v>
      </c>
      <c r="R81" s="165">
        <f>Baseline_Data_2012!K83/Baseline_Data_2012!K$271</f>
        <v>8.4201650963781471E-4</v>
      </c>
      <c r="S81" s="165">
        <f>Baseline_Data_2012!L83/Baseline_Data_2012!L$271</f>
        <v>3.2221744377190125E-4</v>
      </c>
      <c r="T81" s="165">
        <f>Baseline_Data_2012!M83/Baseline_Data_2012!M$271</f>
        <v>0</v>
      </c>
      <c r="U81" s="165">
        <f>Baseline_Data_2012!N83/Baseline_Data_2012!N$271</f>
        <v>0</v>
      </c>
      <c r="V81" s="165">
        <f>Baseline_Data_2012!O83/Baseline_Data_2012!O$271</f>
        <v>6.0437444547263011E-4</v>
      </c>
      <c r="W81" s="165">
        <f>Baseline_Data_2012!P83/Baseline_Data_2012!P$271</f>
        <v>0</v>
      </c>
      <c r="X81" s="165">
        <f>Baseline_Data_2012!Q83/Baseline_Data_2012!Q$271</f>
        <v>3.0518996425489087E-4</v>
      </c>
      <c r="Y81" s="165">
        <f>Baseline_Data_2012!R83/Baseline_Data_2012!R$271</f>
        <v>5.2544287980584119E-5</v>
      </c>
      <c r="Z81" s="165">
        <f>Baseline_Data_2012!S83/Baseline_Data_2012!S$271</f>
        <v>2.7242338650903679E-4</v>
      </c>
      <c r="AA81" s="165">
        <f>Baseline_Data_2012!T83/Baseline_Data_2012!T$271</f>
        <v>3.7953984605486806E-4</v>
      </c>
      <c r="AB81" s="165">
        <f>Baseline_Data_2012!U83/Baseline_Data_2012!U$271</f>
        <v>8.5199131183700638E-4</v>
      </c>
      <c r="AC81" s="165">
        <f>Baseline_Data_2012!V83/Baseline_Data_2012!V$271</f>
        <v>1.6920334887712436E-4</v>
      </c>
      <c r="AD81" s="165">
        <f>Baseline_Data_2012!W83/Baseline_Data_2012!W$271</f>
        <v>1.3004439087318175E-3</v>
      </c>
      <c r="AE81" s="165">
        <f>Baseline_Data_2012!X83/Baseline_Data_2012!X$271</f>
        <v>1.2454847482352681E-3</v>
      </c>
      <c r="AF81" s="165">
        <f>Baseline_Data_2012!Y83/Baseline_Data_2012!Y$271</f>
        <v>8.1532018969851424E-5</v>
      </c>
      <c r="AG81" s="165">
        <f>Baseline_Data_2012!Z83/Baseline_Data_2012!Z$271</f>
        <v>9.9652631978155816E-5</v>
      </c>
      <c r="AH81" s="165">
        <f>Baseline_Data_2012!AA83/Baseline_Data_2012!AA$271</f>
        <v>1.7421156013813576E-4</v>
      </c>
      <c r="AI81" s="165">
        <f>Baseline_Data_2012!AB83/Baseline_Data_2012!AB$271</f>
        <v>3.0259332834495098E-4</v>
      </c>
      <c r="AJ81" s="165">
        <f>Baseline_Data_2012!AC83/Baseline_Data_2012!AC$271</f>
        <v>0</v>
      </c>
      <c r="AK81" s="165">
        <f>Baseline_Data_2012!AD83/Baseline_Data_2012!AD$271</f>
        <v>5.9208657265095662E-4</v>
      </c>
      <c r="AL81" s="165">
        <f>Baseline_Data_2012!AE83/Baseline_Data_2012!AE$271</f>
        <v>7.1008701110472411E-4</v>
      </c>
      <c r="AM81" s="165">
        <f>Baseline_Data_2012!AF83/Baseline_Data_2012!AF$271</f>
        <v>1.620385618571245E-3</v>
      </c>
      <c r="AN81" s="165">
        <f>Baseline_Data_2012!AG83/Baseline_Data_2012!AG$271</f>
        <v>2.3822019705091346E-4</v>
      </c>
      <c r="AO81" s="165">
        <f>Baseline_Data_2012!AH83/Baseline_Data_2012!AH$271</f>
        <v>1.8821845132563897E-3</v>
      </c>
      <c r="AP81" s="165">
        <f>Baseline_Data_2012!AI83/Baseline_Data_2012!AI$271</f>
        <v>3.2800257142000878E-4</v>
      </c>
      <c r="AQ81" s="165">
        <f>Baseline_Data_2012!AJ83/Baseline_Data_2012!AJ$271</f>
        <v>5.7641846130064884E-5</v>
      </c>
      <c r="AR81" s="165">
        <f>Baseline_Data_2012!AK83/Baseline_Data_2012!AK$271</f>
        <v>1.4766417535887241E-3</v>
      </c>
      <c r="AS81" s="165">
        <f>Baseline_Data_2012!AL83/Baseline_Data_2012!AL$271</f>
        <v>1.1322389552221616E-3</v>
      </c>
      <c r="AT81" s="165">
        <f>Baseline_Data_2012!AM83/Baseline_Data_2012!AM$271</f>
        <v>0</v>
      </c>
      <c r="AU81" s="165">
        <f>Baseline_Data_2012!AN83/Baseline_Data_2012!AN$271</f>
        <v>2.1363645290381616E-4</v>
      </c>
      <c r="AV81" s="165">
        <f>Baseline_Data_2012!AO83/Baseline_Data_2012!AO$271</f>
        <v>1.0969955306683696E-3</v>
      </c>
      <c r="AW81" s="165">
        <f>Baseline_Data_2012!AP83/Baseline_Data_2012!AP$271</f>
        <v>1.4157705139761998E-4</v>
      </c>
      <c r="AX81" s="165">
        <f>Baseline_Data_2012!AQ83/Baseline_Data_2012!AQ$271</f>
        <v>0</v>
      </c>
      <c r="AY81" s="165">
        <f>Baseline_Data_2012!AR83/Baseline_Data_2012!AR$271</f>
        <v>6.6836046060498048E-4</v>
      </c>
      <c r="AZ81" s="165">
        <f>Baseline_Data_2012!AS83/Baseline_Data_2012!AS$271</f>
        <v>6.3411270959367618E-4</v>
      </c>
      <c r="BA81" s="165">
        <f>Baseline_Data_2012!AT83/Baseline_Data_2012!AT$271</f>
        <v>2.1476368938329533E-4</v>
      </c>
      <c r="BB81" s="165">
        <f>Baseline_Data_2012!AU83/Baseline_Data_2012!AU$271</f>
        <v>1.1885977922520181E-3</v>
      </c>
      <c r="BC81" s="165">
        <f>Baseline_Data_2012!AV83/Baseline_Data_2012!AV$271</f>
        <v>5.1116917824911188E-4</v>
      </c>
      <c r="BD81">
        <v>81</v>
      </c>
    </row>
    <row r="82" spans="1:56" x14ac:dyDescent="0.2">
      <c r="A82" s="160">
        <v>1</v>
      </c>
      <c r="B82" s="31" t="s">
        <v>218</v>
      </c>
      <c r="C82">
        <f>'III Tool Overview'!$H$9/160</f>
        <v>0</v>
      </c>
      <c r="D82">
        <f>'III Tool Overview'!$H$9/32</f>
        <v>0</v>
      </c>
      <c r="E82">
        <f>'III Tool Overview'!$H$9/64</f>
        <v>0</v>
      </c>
      <c r="F82">
        <f>G82*'III Tool Overview'!$H$9</f>
        <v>0</v>
      </c>
      <c r="G82" s="165">
        <f>HLOOKUP('III Tool Overview'!$H$7,Targeting!$I$1:$BC$277,Targeting!BD82,FALSE)</f>
        <v>0</v>
      </c>
      <c r="H82" s="204">
        <f>Baseline_Data_2012!B84</f>
        <v>307.14773500000001</v>
      </c>
      <c r="I82" s="165">
        <f>Baseline_Data_2012!B84/Baseline_Data_2012!B$271</f>
        <v>3.0564828738007904E-4</v>
      </c>
      <c r="J82" s="165">
        <f>Baseline_Data_2012!C84/Baseline_Data_2012!C$271</f>
        <v>5.2608790525517297E-4</v>
      </c>
      <c r="K82" s="165">
        <f>Baseline_Data_2012!D84/Baseline_Data_2012!D$271</f>
        <v>8.9350012340303221E-5</v>
      </c>
      <c r="L82" s="165">
        <f>Baseline_Data_2012!E84/Baseline_Data_2012!E$271</f>
        <v>1.1993817772876377E-4</v>
      </c>
      <c r="M82" s="165">
        <f>Baseline_Data_2012!F84/Baseline_Data_2012!F$271</f>
        <v>3.8397542355203806E-4</v>
      </c>
      <c r="N82" s="165">
        <f>Baseline_Data_2012!G84/Baseline_Data_2012!G$271</f>
        <v>2.3641371213104856E-4</v>
      </c>
      <c r="O82" s="165">
        <f>Baseline_Data_2012!H84/Baseline_Data_2012!H$271</f>
        <v>8.9371087006557241E-5</v>
      </c>
      <c r="P82" s="165">
        <f>Baseline_Data_2012!I84/Baseline_Data_2012!I$271</f>
        <v>5.4161094206006308E-4</v>
      </c>
      <c r="Q82" s="165">
        <f>Baseline_Data_2012!J84/Baseline_Data_2012!J$271</f>
        <v>1.381898904742067E-4</v>
      </c>
      <c r="R82" s="165">
        <f>Baseline_Data_2012!K84/Baseline_Data_2012!K$271</f>
        <v>3.7708033903447846E-4</v>
      </c>
      <c r="S82" s="165">
        <f>Baseline_Data_2012!L84/Baseline_Data_2012!L$271</f>
        <v>1.4567315571723679E-4</v>
      </c>
      <c r="T82" s="165">
        <f>Baseline_Data_2012!M84/Baseline_Data_2012!M$271</f>
        <v>0</v>
      </c>
      <c r="U82" s="165">
        <f>Baseline_Data_2012!N84/Baseline_Data_2012!N$271</f>
        <v>0</v>
      </c>
      <c r="V82" s="165">
        <f>Baseline_Data_2012!O84/Baseline_Data_2012!O$271</f>
        <v>2.8928243030629448E-4</v>
      </c>
      <c r="W82" s="165">
        <f>Baseline_Data_2012!P84/Baseline_Data_2012!P$271</f>
        <v>0</v>
      </c>
      <c r="X82" s="165">
        <f>Baseline_Data_2012!Q84/Baseline_Data_2012!Q$271</f>
        <v>1.7833389477544829E-4</v>
      </c>
      <c r="Y82" s="165">
        <f>Baseline_Data_2012!R84/Baseline_Data_2012!R$271</f>
        <v>3.5029525320389415E-5</v>
      </c>
      <c r="Z82" s="165">
        <f>Baseline_Data_2012!S84/Baseline_Data_2012!S$271</f>
        <v>1.1557355791292471E-4</v>
      </c>
      <c r="AA82" s="165">
        <f>Baseline_Data_2012!T84/Baseline_Data_2012!T$271</f>
        <v>1.2815631165489052E-4</v>
      </c>
      <c r="AB82" s="165">
        <f>Baseline_Data_2012!U84/Baseline_Data_2012!U$271</f>
        <v>3.3724656093548174E-4</v>
      </c>
      <c r="AC82" s="165">
        <f>Baseline_Data_2012!V84/Baseline_Data_2012!V$271</f>
        <v>7.7401531933152636E-5</v>
      </c>
      <c r="AD82" s="165">
        <f>Baseline_Data_2012!W84/Baseline_Data_2012!W$271</f>
        <v>6.6425552172632413E-4</v>
      </c>
      <c r="AE82" s="165">
        <f>Baseline_Data_2012!X84/Baseline_Data_2012!X$271</f>
        <v>5.3774411135506009E-4</v>
      </c>
      <c r="AF82" s="165">
        <f>Baseline_Data_2012!Y84/Baseline_Data_2012!Y$271</f>
        <v>1.9412385469012246E-5</v>
      </c>
      <c r="AG82" s="165">
        <f>Baseline_Data_2012!Z84/Baseline_Data_2012!Z$271</f>
        <v>3.4661785035880281E-5</v>
      </c>
      <c r="AH82" s="165">
        <f>Baseline_Data_2012!AA84/Baseline_Data_2012!AA$271</f>
        <v>8.710578006906788E-5</v>
      </c>
      <c r="AI82" s="165">
        <f>Baseline_Data_2012!AB84/Baseline_Data_2012!AB$271</f>
        <v>1.3386982327302807E-4</v>
      </c>
      <c r="AJ82" s="165">
        <f>Baseline_Data_2012!AC84/Baseline_Data_2012!AC$271</f>
        <v>0</v>
      </c>
      <c r="AK82" s="165">
        <f>Baseline_Data_2012!AD84/Baseline_Data_2012!AD$271</f>
        <v>3.0483665126583906E-4</v>
      </c>
      <c r="AL82" s="165">
        <f>Baseline_Data_2012!AE84/Baseline_Data_2012!AE$271</f>
        <v>3.8376475298947224E-4</v>
      </c>
      <c r="AM82" s="165">
        <f>Baseline_Data_2012!AF84/Baseline_Data_2012!AF$271</f>
        <v>6.9198729520359597E-4</v>
      </c>
      <c r="AN82" s="165">
        <f>Baseline_Data_2012!AG84/Baseline_Data_2012!AG$271</f>
        <v>1.4034678275867769E-4</v>
      </c>
      <c r="AO82" s="165">
        <f>Baseline_Data_2012!AH84/Baseline_Data_2012!AH$271</f>
        <v>7.4251315660573173E-4</v>
      </c>
      <c r="AP82" s="165">
        <f>Baseline_Data_2012!AI84/Baseline_Data_2012!AI$271</f>
        <v>1.6400128571000439E-4</v>
      </c>
      <c r="AQ82" s="165">
        <f>Baseline_Data_2012!AJ84/Baseline_Data_2012!AJ$271</f>
        <v>1.9213948710021628E-5</v>
      </c>
      <c r="AR82" s="165">
        <f>Baseline_Data_2012!AK84/Baseline_Data_2012!AK$271</f>
        <v>6.7217590720261534E-4</v>
      </c>
      <c r="AS82" s="165">
        <f>Baseline_Data_2012!AL84/Baseline_Data_2012!AL$271</f>
        <v>5.3216616744835991E-4</v>
      </c>
      <c r="AT82" s="165">
        <f>Baseline_Data_2012!AM84/Baseline_Data_2012!AM$271</f>
        <v>0</v>
      </c>
      <c r="AU82" s="165">
        <f>Baseline_Data_2012!AN84/Baseline_Data_2012!AN$271</f>
        <v>7.5719249130466485E-5</v>
      </c>
      <c r="AV82" s="165">
        <f>Baseline_Data_2012!AO84/Baseline_Data_2012!AO$271</f>
        <v>4.792947762499653E-4</v>
      </c>
      <c r="AW82" s="165">
        <f>Baseline_Data_2012!AP84/Baseline_Data_2012!AP$271</f>
        <v>8.9417085093233662E-5</v>
      </c>
      <c r="AX82" s="165">
        <f>Baseline_Data_2012!AQ84/Baseline_Data_2012!AQ$271</f>
        <v>0</v>
      </c>
      <c r="AY82" s="165">
        <f>Baseline_Data_2012!AR84/Baseline_Data_2012!AR$271</f>
        <v>3.5518584477864677E-4</v>
      </c>
      <c r="AZ82" s="165">
        <f>Baseline_Data_2012!AS84/Baseline_Data_2012!AS$271</f>
        <v>2.4573632843942017E-4</v>
      </c>
      <c r="BA82" s="165">
        <f>Baseline_Data_2012!AT84/Baseline_Data_2012!AT$271</f>
        <v>9.449602332864995E-5</v>
      </c>
      <c r="BB82" s="165">
        <f>Baseline_Data_2012!AU84/Baseline_Data_2012!AU$271</f>
        <v>6.1807085197104934E-4</v>
      </c>
      <c r="BC82" s="165">
        <f>Baseline_Data_2012!AV84/Baseline_Data_2012!AV$271</f>
        <v>2.3905424256426123E-4</v>
      </c>
      <c r="BD82">
        <v>82</v>
      </c>
    </row>
    <row r="83" spans="1:56" x14ac:dyDescent="0.2">
      <c r="A83" s="164">
        <v>1</v>
      </c>
      <c r="B83" s="31" t="s">
        <v>219</v>
      </c>
      <c r="C83">
        <f>'III Tool Overview'!$H$9/160</f>
        <v>0</v>
      </c>
      <c r="D83">
        <f>'III Tool Overview'!$H$9/32</f>
        <v>0</v>
      </c>
      <c r="E83">
        <f>'III Tool Overview'!$H$9/64</f>
        <v>0</v>
      </c>
      <c r="F83">
        <f>G83*'III Tool Overview'!$H$9</f>
        <v>0</v>
      </c>
      <c r="G83" s="165">
        <f>HLOOKUP('III Tool Overview'!$H$7,Targeting!$I$1:$BC$277,Targeting!BD83,FALSE)</f>
        <v>0</v>
      </c>
      <c r="H83" s="204">
        <f>Baseline_Data_2012!B85</f>
        <v>119.26002600000001</v>
      </c>
      <c r="I83" s="165">
        <f>Baseline_Data_2012!B85/Baseline_Data_2012!B$271</f>
        <v>1.1867781704398277E-4</v>
      </c>
      <c r="J83" s="165">
        <f>Baseline_Data_2012!C85/Baseline_Data_2012!C$271</f>
        <v>2.0874588901180027E-4</v>
      </c>
      <c r="K83" s="165">
        <f>Baseline_Data_2012!D85/Baseline_Data_2012!D$271</f>
        <v>3.3506254627613706E-5</v>
      </c>
      <c r="L83" s="165">
        <f>Baseline_Data_2012!E85/Baseline_Data_2012!E$271</f>
        <v>7.2520758626694372E-5</v>
      </c>
      <c r="M83" s="165">
        <f>Baseline_Data_2012!F85/Baseline_Data_2012!F$271</f>
        <v>1.4918790341830778E-4</v>
      </c>
      <c r="N83" s="165">
        <f>Baseline_Data_2012!G85/Baseline_Data_2012!G$271</f>
        <v>8.3609727460980592E-5</v>
      </c>
      <c r="O83" s="165">
        <f>Baseline_Data_2012!H85/Baseline_Data_2012!H$271</f>
        <v>3.2696739148740458E-5</v>
      </c>
      <c r="P83" s="165">
        <f>Baseline_Data_2012!I85/Baseline_Data_2012!I$271</f>
        <v>2.2092502593072899E-4</v>
      </c>
      <c r="Q83" s="165">
        <f>Baseline_Data_2012!J85/Baseline_Data_2012!J$271</f>
        <v>4.0644085433590208E-5</v>
      </c>
      <c r="R83" s="165">
        <f>Baseline_Data_2012!K85/Baseline_Data_2012!K$271</f>
        <v>1.236201523844991E-4</v>
      </c>
      <c r="S83" s="165">
        <f>Baseline_Data_2012!L85/Baseline_Data_2012!L$271</f>
        <v>5.8848096018221487E-5</v>
      </c>
      <c r="T83" s="165">
        <f>Baseline_Data_2012!M85/Baseline_Data_2012!M$271</f>
        <v>0</v>
      </c>
      <c r="U83" s="165">
        <f>Baseline_Data_2012!N85/Baseline_Data_2012!N$271</f>
        <v>0</v>
      </c>
      <c r="V83" s="165">
        <f>Baseline_Data_2012!O85/Baseline_Data_2012!O$271</f>
        <v>1.1291693376268E-4</v>
      </c>
      <c r="W83" s="165">
        <f>Baseline_Data_2012!P85/Baseline_Data_2012!P$271</f>
        <v>0</v>
      </c>
      <c r="X83" s="165">
        <f>Baseline_Data_2012!Q85/Baseline_Data_2012!Q$271</f>
        <v>6.2508787859435479E-5</v>
      </c>
      <c r="Y83" s="165">
        <f>Baseline_Data_2012!R85/Baseline_Data_2012!R$271</f>
        <v>1.1145758056487541E-5</v>
      </c>
      <c r="Z83" s="165">
        <f>Baseline_Data_2012!S85/Baseline_Data_2012!S$271</f>
        <v>4.5403897751506136E-5</v>
      </c>
      <c r="AA83" s="165">
        <f>Baseline_Data_2012!T85/Baseline_Data_2012!T$271</f>
        <v>4.9290889098034817E-5</v>
      </c>
      <c r="AB83" s="165">
        <f>Baseline_Data_2012!U85/Baseline_Data_2012!U$271</f>
        <v>1.77498189966043E-4</v>
      </c>
      <c r="AC83" s="165">
        <f>Baseline_Data_2012!V85/Baseline_Data_2012!V$271</f>
        <v>4.6800926285162057E-5</v>
      </c>
      <c r="AD83" s="165">
        <f>Baseline_Data_2012!W85/Baseline_Data_2012!W$271</f>
        <v>2.5884135353654883E-4</v>
      </c>
      <c r="AE83" s="165">
        <f>Baseline_Data_2012!X85/Baseline_Data_2012!X$271</f>
        <v>2.1509764454202401E-4</v>
      </c>
      <c r="AF83" s="165">
        <f>Baseline_Data_2012!Y85/Baseline_Data_2012!Y$271</f>
        <v>1.9412385469012246E-5</v>
      </c>
      <c r="AG83" s="165">
        <f>Baseline_Data_2012!Z85/Baseline_Data_2012!Z$271</f>
        <v>1.7330892517940141E-5</v>
      </c>
      <c r="AH83" s="165">
        <f>Baseline_Data_2012!AA85/Baseline_Data_2012!AA$271</f>
        <v>2.750708844286354E-5</v>
      </c>
      <c r="AI83" s="165">
        <f>Baseline_Data_2012!AB85/Baseline_Data_2012!AB$271</f>
        <v>5.703329748910071E-5</v>
      </c>
      <c r="AJ83" s="165">
        <f>Baseline_Data_2012!AC85/Baseline_Data_2012!AC$271</f>
        <v>0</v>
      </c>
      <c r="AK83" s="165">
        <f>Baseline_Data_2012!AD85/Baseline_Data_2012!AD$271</f>
        <v>8.5002527756820515E-5</v>
      </c>
      <c r="AL83" s="165">
        <f>Baseline_Data_2012!AE85/Baseline_Data_2012!AE$271</f>
        <v>1.4910605052457203E-4</v>
      </c>
      <c r="AM83" s="165">
        <f>Baseline_Data_2012!AF85/Baseline_Data_2012!AF$271</f>
        <v>2.773697777243905E-4</v>
      </c>
      <c r="AN83" s="165">
        <f>Baseline_Data_2012!AG85/Baseline_Data_2012!AG$271</f>
        <v>3.693336388386255E-5</v>
      </c>
      <c r="AO83" s="165">
        <f>Baseline_Data_2012!AH85/Baseline_Data_2012!AH$271</f>
        <v>2.7052804930596428E-4</v>
      </c>
      <c r="AP83" s="165">
        <f>Baseline_Data_2012!AI85/Baseline_Data_2012!AI$271</f>
        <v>6.3484368661937191E-5</v>
      </c>
      <c r="AQ83" s="165">
        <f>Baseline_Data_2012!AJ85/Baseline_Data_2012!AJ$271</f>
        <v>1.9213948710021628E-5</v>
      </c>
      <c r="AR83" s="165">
        <f>Baseline_Data_2012!AK85/Baseline_Data_2012!AK$271</f>
        <v>2.6457987836698687E-4</v>
      </c>
      <c r="AS83" s="165">
        <f>Baseline_Data_2012!AL85/Baseline_Data_2012!AL$271</f>
        <v>1.7045947551080277E-4</v>
      </c>
      <c r="AT83" s="165">
        <f>Baseline_Data_2012!AM85/Baseline_Data_2012!AM$271</f>
        <v>0</v>
      </c>
      <c r="AU83" s="165">
        <f>Baseline_Data_2012!AN85/Baseline_Data_2012!AN$271</f>
        <v>2.9746847872683263E-5</v>
      </c>
      <c r="AV83" s="165">
        <f>Baseline_Data_2012!AO85/Baseline_Data_2012!AO$271</f>
        <v>1.7941515688501373E-4</v>
      </c>
      <c r="AW83" s="165">
        <f>Baseline_Data_2012!AP85/Baseline_Data_2012!AP$271</f>
        <v>3.3531406909962628E-5</v>
      </c>
      <c r="AX83" s="165">
        <f>Baseline_Data_2012!AQ85/Baseline_Data_2012!AQ$271</f>
        <v>0</v>
      </c>
      <c r="AY83" s="165">
        <f>Baseline_Data_2012!AR85/Baseline_Data_2012!AR$271</f>
        <v>1.41310497385053E-4</v>
      </c>
      <c r="AZ83" s="165">
        <f>Baseline_Data_2012!AS85/Baseline_Data_2012!AS$271</f>
        <v>9.603488697632512E-5</v>
      </c>
      <c r="BA83" s="165">
        <f>Baseline_Data_2012!AT85/Baseline_Data_2012!AT$271</f>
        <v>3.8657464088993159E-5</v>
      </c>
      <c r="BB83" s="165">
        <f>Baseline_Data_2012!AU85/Baseline_Data_2012!AU$271</f>
        <v>3.3280738183056506E-4</v>
      </c>
      <c r="BC83" s="165">
        <f>Baseline_Data_2012!AV85/Baseline_Data_2012!AV$271</f>
        <v>8.6466428161541305E-5</v>
      </c>
      <c r="BD83">
        <v>83</v>
      </c>
    </row>
    <row r="84" spans="1:56" x14ac:dyDescent="0.2">
      <c r="A84" s="170"/>
      <c r="B84" s="169" t="s">
        <v>182</v>
      </c>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v>84</v>
      </c>
    </row>
    <row r="85" spans="1:56" x14ac:dyDescent="0.2">
      <c r="A85" s="164">
        <v>1</v>
      </c>
      <c r="B85" s="31" t="s">
        <v>40</v>
      </c>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v>85</v>
      </c>
    </row>
    <row r="86" spans="1:56" x14ac:dyDescent="0.2">
      <c r="A86" s="164">
        <v>1</v>
      </c>
      <c r="B86" s="31" t="s">
        <v>41</v>
      </c>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v>86</v>
      </c>
    </row>
    <row r="87" spans="1:56" x14ac:dyDescent="0.2">
      <c r="A87" s="164">
        <v>1</v>
      </c>
      <c r="B87" s="31" t="s">
        <v>42</v>
      </c>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v>87</v>
      </c>
    </row>
    <row r="88" spans="1:56" x14ac:dyDescent="0.2">
      <c r="A88" s="164">
        <v>1</v>
      </c>
      <c r="B88" s="31" t="s">
        <v>43</v>
      </c>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v>88</v>
      </c>
    </row>
    <row r="89" spans="1:56" x14ac:dyDescent="0.2">
      <c r="A89" s="164">
        <v>1</v>
      </c>
      <c r="B89" s="31" t="s">
        <v>44</v>
      </c>
      <c r="C89">
        <f>'III Tool Overview'!$H$9/160</f>
        <v>0</v>
      </c>
      <c r="D89">
        <f>'III Tool Overview'!$H$9/32</f>
        <v>0</v>
      </c>
      <c r="E89">
        <f>'III Tool Overview'!$H$9/64</f>
        <v>0</v>
      </c>
      <c r="F89">
        <f>G89*'III Tool Overview'!$H$9</f>
        <v>0</v>
      </c>
      <c r="G89" s="165">
        <f>HLOOKUP('III Tool Overview'!$H$7,Targeting!$I$1:$BC$277,Targeting!BD89,FALSE)</f>
        <v>0</v>
      </c>
      <c r="H89" s="204">
        <f>Baseline_Data_2012!B90</f>
        <v>7251.3560759999991</v>
      </c>
      <c r="I89" s="165">
        <f>Baseline_Data_2012!B90/Baseline_Data_2012!B$271</f>
        <v>7.2159560799383068E-3</v>
      </c>
      <c r="J89" s="165">
        <f>Baseline_Data_2012!C90/Baseline_Data_2012!C$271</f>
        <v>1.1865675695465172E-2</v>
      </c>
      <c r="K89" s="165">
        <f>Baseline_Data_2012!D90/Baseline_Data_2012!D$271</f>
        <v>2.1719259765600701E-3</v>
      </c>
      <c r="L89" s="165">
        <f>Baseline_Data_2012!E90/Baseline_Data_2012!E$271</f>
        <v>3.3084035498908721E-3</v>
      </c>
      <c r="M89" s="165">
        <f>Baseline_Data_2012!F90/Baseline_Data_2012!F$271</f>
        <v>6.8353087595704517E-3</v>
      </c>
      <c r="N89" s="165">
        <f>Baseline_Data_2012!G90/Baseline_Data_2012!G$271</f>
        <v>5.674645005192957E-3</v>
      </c>
      <c r="O89" s="165">
        <f>Baseline_Data_2012!H90/Baseline_Data_2012!H$271</f>
        <v>1.9404339359641262E-3</v>
      </c>
      <c r="P89" s="165">
        <f>Baseline_Data_2012!I90/Baseline_Data_2012!I$271</f>
        <v>1.2678165061348024E-2</v>
      </c>
      <c r="Q89" s="165">
        <f>Baseline_Data_2012!J90/Baseline_Data_2012!J$271</f>
        <v>3.1970470644864745E-3</v>
      </c>
      <c r="R89" s="165">
        <f>Baseline_Data_2012!K90/Baseline_Data_2012!K$271</f>
        <v>9.6850410401811918E-3</v>
      </c>
      <c r="S89" s="165">
        <f>Baseline_Data_2012!L90/Baseline_Data_2012!L$271</f>
        <v>4.2099881011236542E-3</v>
      </c>
      <c r="T89" s="165">
        <f>Baseline_Data_2012!M90/Baseline_Data_2012!M$271</f>
        <v>0</v>
      </c>
      <c r="U89" s="165">
        <f>Baseline_Data_2012!N90/Baseline_Data_2012!N$271</f>
        <v>0</v>
      </c>
      <c r="V89" s="165">
        <f>Baseline_Data_2012!O90/Baseline_Data_2012!O$271</f>
        <v>6.2361787831271527E-3</v>
      </c>
      <c r="W89" s="165">
        <f>Baseline_Data_2012!P90/Baseline_Data_2012!P$271</f>
        <v>0</v>
      </c>
      <c r="X89" s="165">
        <f>Baseline_Data_2012!Q90/Baseline_Data_2012!Q$271</f>
        <v>3.853100465859181E-3</v>
      </c>
      <c r="Y89" s="165">
        <f>Baseline_Data_2012!R90/Baseline_Data_2012!R$271</f>
        <v>5.9104685888927884E-4</v>
      </c>
      <c r="Z89" s="165">
        <f>Baseline_Data_2012!S90/Baseline_Data_2012!S$271</f>
        <v>2.6236435414876188E-3</v>
      </c>
      <c r="AA89" s="165">
        <f>Baseline_Data_2012!T90/Baseline_Data_2012!T$271</f>
        <v>3.4660849012554096E-3</v>
      </c>
      <c r="AB89" s="165">
        <f>Baseline_Data_2012!U90/Baseline_Data_2012!U$271</f>
        <v>1.0728067814715447E-2</v>
      </c>
      <c r="AC89" s="165">
        <f>Baseline_Data_2012!V90/Baseline_Data_2012!V$271</f>
        <v>2.1439982697475154E-3</v>
      </c>
      <c r="AD89" s="165">
        <f>Baseline_Data_2012!W90/Baseline_Data_2012!W$271</f>
        <v>1.2345155578854097E-2</v>
      </c>
      <c r="AE89" s="165">
        <f>Baseline_Data_2012!X90/Baseline_Data_2012!X$271</f>
        <v>1.4004366450860502E-2</v>
      </c>
      <c r="AF89" s="165">
        <f>Baseline_Data_2012!Y90/Baseline_Data_2012!Y$271</f>
        <v>1.3965511434844413E-3</v>
      </c>
      <c r="AG89" s="165">
        <f>Baseline_Data_2012!Z90/Baseline_Data_2012!Z$271</f>
        <v>1.8044098729858272E-3</v>
      </c>
      <c r="AH89" s="165">
        <f>Baseline_Data_2012!AA90/Baseline_Data_2012!AA$271</f>
        <v>2.9092233010874461E-3</v>
      </c>
      <c r="AI89" s="165">
        <f>Baseline_Data_2012!AB90/Baseline_Data_2012!AB$271</f>
        <v>4.2195374701597538E-3</v>
      </c>
      <c r="AJ89" s="165">
        <f>Baseline_Data_2012!AC90/Baseline_Data_2012!AC$271</f>
        <v>0</v>
      </c>
      <c r="AK89" s="165">
        <f>Baseline_Data_2012!AD90/Baseline_Data_2012!AD$271</f>
        <v>4.6066442280750354E-3</v>
      </c>
      <c r="AL89" s="165">
        <f>Baseline_Data_2012!AE90/Baseline_Data_2012!AE$271</f>
        <v>6.8406068609149278E-3</v>
      </c>
      <c r="AM89" s="165">
        <f>Baseline_Data_2012!AF90/Baseline_Data_2012!AF$271</f>
        <v>1.7678716954679988E-2</v>
      </c>
      <c r="AN89" s="165">
        <f>Baseline_Data_2012!AG90/Baseline_Data_2012!AG$271</f>
        <v>3.1465337904570127E-3</v>
      </c>
      <c r="AO89" s="165">
        <f>Baseline_Data_2012!AH90/Baseline_Data_2012!AH$271</f>
        <v>1.5318704857170446E-2</v>
      </c>
      <c r="AP89" s="165">
        <f>Baseline_Data_2012!AI90/Baseline_Data_2012!AI$271</f>
        <v>3.1318639853318967E-3</v>
      </c>
      <c r="AQ89" s="165">
        <f>Baseline_Data_2012!AJ90/Baseline_Data_2012!AJ$271</f>
        <v>4.6782306974062134E-4</v>
      </c>
      <c r="AR89" s="165">
        <f>Baseline_Data_2012!AK90/Baseline_Data_2012!AK$271</f>
        <v>1.3794708140471417E-2</v>
      </c>
      <c r="AS89" s="165">
        <f>Baseline_Data_2012!AL90/Baseline_Data_2012!AL$271</f>
        <v>1.2317913182192154E-2</v>
      </c>
      <c r="AT89" s="165">
        <f>Baseline_Data_2012!AM90/Baseline_Data_2012!AM$271</f>
        <v>0</v>
      </c>
      <c r="AU89" s="165">
        <f>Baseline_Data_2012!AN90/Baseline_Data_2012!AN$271</f>
        <v>2.4098738228325403E-3</v>
      </c>
      <c r="AV89" s="165">
        <f>Baseline_Data_2012!AO90/Baseline_Data_2012!AO$271</f>
        <v>9.4570805921281118E-3</v>
      </c>
      <c r="AW89" s="165">
        <f>Baseline_Data_2012!AP90/Baseline_Data_2012!AP$271</f>
        <v>2.1698909428058454E-3</v>
      </c>
      <c r="AX89" s="165">
        <f>Baseline_Data_2012!AQ90/Baseline_Data_2012!AQ$271</f>
        <v>0</v>
      </c>
      <c r="AY89" s="165">
        <f>Baseline_Data_2012!AR90/Baseline_Data_2012!AR$271</f>
        <v>6.8051378190722564E-3</v>
      </c>
      <c r="AZ89" s="165">
        <f>Baseline_Data_2012!AS90/Baseline_Data_2012!AS$271</f>
        <v>6.7497518837275096E-3</v>
      </c>
      <c r="BA89" s="165">
        <f>Baseline_Data_2012!AT90/Baseline_Data_2012!AT$271</f>
        <v>4.1541043936356298E-3</v>
      </c>
      <c r="BB89" s="165">
        <f>Baseline_Data_2012!AU90/Baseline_Data_2012!AU$271</f>
        <v>1.3905807627680161E-2</v>
      </c>
      <c r="BC89" s="165">
        <f>Baseline_Data_2012!AV90/Baseline_Data_2012!AV$271</f>
        <v>6.1113595726579603E-3</v>
      </c>
      <c r="BD89">
        <v>89</v>
      </c>
    </row>
    <row r="90" spans="1:56" x14ac:dyDescent="0.2">
      <c r="A90" s="164">
        <v>1</v>
      </c>
      <c r="B90" s="31" t="s">
        <v>45</v>
      </c>
      <c r="C90">
        <f>'III Tool Overview'!$H$9/160</f>
        <v>0</v>
      </c>
      <c r="D90">
        <f>'III Tool Overview'!$H$9/32</f>
        <v>0</v>
      </c>
      <c r="E90">
        <f>'III Tool Overview'!$H$9/64</f>
        <v>0</v>
      </c>
      <c r="F90">
        <f>G90*'III Tool Overview'!$H$9</f>
        <v>0</v>
      </c>
      <c r="G90" s="165">
        <f>HLOOKUP('III Tool Overview'!$H$7,Targeting!$I$1:$BC$277,Targeting!BD90,FALSE)</f>
        <v>0</v>
      </c>
      <c r="H90" s="204">
        <f>Baseline_Data_2012!B91</f>
        <v>11443.826747999999</v>
      </c>
      <c r="I90" s="165">
        <f>Baseline_Data_2012!B91/Baseline_Data_2012!B$271</f>
        <v>1.1387959760147797E-2</v>
      </c>
      <c r="J90" s="165">
        <f>Baseline_Data_2012!C91/Baseline_Data_2012!C$271</f>
        <v>1.5727537241557201E-2</v>
      </c>
      <c r="K90" s="165">
        <f>Baseline_Data_2012!D91/Baseline_Data_2012!D$271</f>
        <v>3.1247709211154558E-3</v>
      </c>
      <c r="L90" s="165">
        <f>Baseline_Data_2012!E91/Baseline_Data_2012!E$271</f>
        <v>5.6984208300795945E-3</v>
      </c>
      <c r="M90" s="165">
        <f>Baseline_Data_2012!F91/Baseline_Data_2012!F$271</f>
        <v>9.5204652834416387E-3</v>
      </c>
      <c r="N90" s="165">
        <f>Baseline_Data_2012!G91/Baseline_Data_2012!G$271</f>
        <v>8.8357230853543522E-3</v>
      </c>
      <c r="O90" s="165">
        <f>Baseline_Data_2012!H91/Baseline_Data_2012!H$271</f>
        <v>4.0605826544831275E-3</v>
      </c>
      <c r="P90" s="165">
        <f>Baseline_Data_2012!I91/Baseline_Data_2012!I$271</f>
        <v>2.1305501773826313E-2</v>
      </c>
      <c r="Q90" s="165">
        <f>Baseline_Data_2012!J91/Baseline_Data_2012!J$271</f>
        <v>4.6009891498156657E-3</v>
      </c>
      <c r="R90" s="165">
        <f>Baseline_Data_2012!K91/Baseline_Data_2012!K$271</f>
        <v>1.3078542130567628E-2</v>
      </c>
      <c r="S90" s="165">
        <f>Baseline_Data_2012!L91/Baseline_Data_2012!L$271</f>
        <v>6.91300186307044E-3</v>
      </c>
      <c r="T90" s="165">
        <f>Baseline_Data_2012!M91/Baseline_Data_2012!M$271</f>
        <v>0</v>
      </c>
      <c r="U90" s="165">
        <f>Baseline_Data_2012!N91/Baseline_Data_2012!N$271</f>
        <v>0</v>
      </c>
      <c r="V90" s="165">
        <f>Baseline_Data_2012!O91/Baseline_Data_2012!O$271</f>
        <v>1.0874487739697652E-2</v>
      </c>
      <c r="W90" s="165">
        <f>Baseline_Data_2012!P91/Baseline_Data_2012!P$271</f>
        <v>0</v>
      </c>
      <c r="X90" s="165">
        <f>Baseline_Data_2012!Q91/Baseline_Data_2012!Q$271</f>
        <v>8.1748212586471823E-3</v>
      </c>
      <c r="Y90" s="165">
        <f>Baseline_Data_2012!R91/Baseline_Data_2012!R$271</f>
        <v>1.2394769079619827E-3</v>
      </c>
      <c r="Z90" s="165">
        <f>Baseline_Data_2012!S91/Baseline_Data_2012!S$271</f>
        <v>3.5241313671676919E-3</v>
      </c>
      <c r="AA90" s="165">
        <f>Baseline_Data_2012!T91/Baseline_Data_2012!T$271</f>
        <v>4.2074934362833051E-3</v>
      </c>
      <c r="AB90" s="165">
        <f>Baseline_Data_2012!U91/Baseline_Data_2012!U$271</f>
        <v>1.4313651977387723E-2</v>
      </c>
      <c r="AC90" s="165">
        <f>Baseline_Data_2012!V91/Baseline_Data_2012!V$271</f>
        <v>3.6928398291637813E-3</v>
      </c>
      <c r="AD90" s="165">
        <f>Baseline_Data_2012!W91/Baseline_Data_2012!W$271</f>
        <v>2.2586858309823082E-2</v>
      </c>
      <c r="AE90" s="165">
        <f>Baseline_Data_2012!X91/Baseline_Data_2012!X$271</f>
        <v>1.8025700592372653E-2</v>
      </c>
      <c r="AF90" s="165">
        <f>Baseline_Data_2012!Y91/Baseline_Data_2012!Y$271</f>
        <v>1.7522764347493466E-3</v>
      </c>
      <c r="AG90" s="165">
        <f>Baseline_Data_2012!Z91/Baseline_Data_2012!Z$271</f>
        <v>2.0728344821903302E-3</v>
      </c>
      <c r="AH90" s="165">
        <f>Baseline_Data_2012!AA91/Baseline_Data_2012!AA$271</f>
        <v>4.2004828411423027E-3</v>
      </c>
      <c r="AI90" s="165">
        <f>Baseline_Data_2012!AB91/Baseline_Data_2012!AB$271</f>
        <v>7.8224663128749587E-3</v>
      </c>
      <c r="AJ90" s="165">
        <f>Baseline_Data_2012!AC91/Baseline_Data_2012!AC$271</f>
        <v>0</v>
      </c>
      <c r="AK90" s="165">
        <f>Baseline_Data_2012!AD91/Baseline_Data_2012!AD$271</f>
        <v>7.521427102924908E-3</v>
      </c>
      <c r="AL90" s="165">
        <f>Baseline_Data_2012!AE91/Baseline_Data_2012!AE$271</f>
        <v>9.527844670634297E-3</v>
      </c>
      <c r="AM90" s="165">
        <f>Baseline_Data_2012!AF91/Baseline_Data_2012!AF$271</f>
        <v>3.1575776564690565E-2</v>
      </c>
      <c r="AN90" s="165">
        <f>Baseline_Data_2012!AG91/Baseline_Data_2012!AG$271</f>
        <v>4.8151501944872473E-3</v>
      </c>
      <c r="AO90" s="165">
        <f>Baseline_Data_2012!AH91/Baseline_Data_2012!AH$271</f>
        <v>2.2077503121425045E-2</v>
      </c>
      <c r="AP90" s="165">
        <f>Baseline_Data_2012!AI91/Baseline_Data_2012!AI$271</f>
        <v>4.679587466455218E-3</v>
      </c>
      <c r="AQ90" s="165">
        <f>Baseline_Data_2012!AJ91/Baseline_Data_2012!AJ$271</f>
        <v>6.7054639996155731E-4</v>
      </c>
      <c r="AR90" s="165">
        <f>Baseline_Data_2012!AK91/Baseline_Data_2012!AK$271</f>
        <v>1.7676108910033718E-2</v>
      </c>
      <c r="AS90" s="165">
        <f>Baseline_Data_2012!AL91/Baseline_Data_2012!AL$271</f>
        <v>1.691511780097869E-2</v>
      </c>
      <c r="AT90" s="165">
        <f>Baseline_Data_2012!AM91/Baseline_Data_2012!AM$271</f>
        <v>0</v>
      </c>
      <c r="AU90" s="165">
        <f>Baseline_Data_2012!AN91/Baseline_Data_2012!AN$271</f>
        <v>3.98106909058239E-3</v>
      </c>
      <c r="AV90" s="165">
        <f>Baseline_Data_2012!AO91/Baseline_Data_2012!AO$271</f>
        <v>1.5180434647883351E-2</v>
      </c>
      <c r="AW90" s="165">
        <f>Baseline_Data_2012!AP91/Baseline_Data_2012!AP$271</f>
        <v>3.1218430983593779E-3</v>
      </c>
      <c r="AX90" s="165">
        <f>Baseline_Data_2012!AQ91/Baseline_Data_2012!AQ$271</f>
        <v>0</v>
      </c>
      <c r="AY90" s="165">
        <f>Baseline_Data_2012!AR91/Baseline_Data_2012!AR$271</f>
        <v>1.0369065666586387E-2</v>
      </c>
      <c r="AZ90" s="165">
        <f>Baseline_Data_2012!AS91/Baseline_Data_2012!AS$271</f>
        <v>9.0435938109523304E-3</v>
      </c>
      <c r="BA90" s="165">
        <f>Baseline_Data_2012!AT91/Baseline_Data_2012!AT$271</f>
        <v>7.2609555787916877E-3</v>
      </c>
      <c r="BB90" s="165">
        <f>Baseline_Data_2012!AU91/Baseline_Data_2012!AU$271</f>
        <v>1.9972557033873958E-2</v>
      </c>
      <c r="BC90" s="165">
        <f>Baseline_Data_2012!AV91/Baseline_Data_2012!AV$271</f>
        <v>8.1807680734859445E-3</v>
      </c>
      <c r="BD90">
        <v>90</v>
      </c>
    </row>
    <row r="91" spans="1:56" x14ac:dyDescent="0.2">
      <c r="A91" s="164">
        <v>1</v>
      </c>
      <c r="B91" s="31" t="s">
        <v>46</v>
      </c>
      <c r="C91">
        <f>'III Tool Overview'!$H$9/160</f>
        <v>0</v>
      </c>
      <c r="D91">
        <f>'III Tool Overview'!$H$9/32</f>
        <v>0</v>
      </c>
      <c r="E91">
        <f>'III Tool Overview'!$H$9/64</f>
        <v>0</v>
      </c>
      <c r="F91">
        <f>G91*'III Tool Overview'!$H$9</f>
        <v>0</v>
      </c>
      <c r="G91" s="165">
        <f>HLOOKUP('III Tool Overview'!$H$7,Targeting!$I$1:$BC$277,Targeting!BD91,FALSE)</f>
        <v>0</v>
      </c>
      <c r="H91" s="204">
        <f>Baseline_Data_2012!B92</f>
        <v>7989.1602979999998</v>
      </c>
      <c r="I91" s="165">
        <f>Baseline_Data_2012!B92/Baseline_Data_2012!B$271</f>
        <v>7.9501584561208691E-3</v>
      </c>
      <c r="J91" s="165">
        <f>Baseline_Data_2012!C92/Baseline_Data_2012!C$271</f>
        <v>1.0151127082432876E-2</v>
      </c>
      <c r="K91" s="165">
        <f>Baseline_Data_2012!D92/Baseline_Data_2012!D$271</f>
        <v>2.0031533007050738E-3</v>
      </c>
      <c r="L91" s="165">
        <f>Baseline_Data_2012!E92/Baseline_Data_2012!E$271</f>
        <v>3.0299029297995213E-3</v>
      </c>
      <c r="M91" s="165">
        <f>Baseline_Data_2012!F92/Baseline_Data_2012!F$271</f>
        <v>6.6321264768308998E-3</v>
      </c>
      <c r="N91" s="165">
        <f>Baseline_Data_2012!G92/Baseline_Data_2012!G$271</f>
        <v>5.423680055563861E-3</v>
      </c>
      <c r="O91" s="165">
        <f>Baseline_Data_2012!H92/Baseline_Data_2012!H$271</f>
        <v>2.7839485864024063E-3</v>
      </c>
      <c r="P91" s="165">
        <f>Baseline_Data_2012!I92/Baseline_Data_2012!I$271</f>
        <v>1.4944264852584077E-2</v>
      </c>
      <c r="Q91" s="165">
        <f>Baseline_Data_2012!J92/Baseline_Data_2012!J$271</f>
        <v>3.405358347903053E-3</v>
      </c>
      <c r="R91" s="165">
        <f>Baseline_Data_2012!K92/Baseline_Data_2012!K$271</f>
        <v>9.6545381245967971E-3</v>
      </c>
      <c r="S91" s="165">
        <f>Baseline_Data_2012!L92/Baseline_Data_2012!L$271</f>
        <v>5.2870760880158975E-3</v>
      </c>
      <c r="T91" s="165">
        <f>Baseline_Data_2012!M92/Baseline_Data_2012!M$271</f>
        <v>0</v>
      </c>
      <c r="U91" s="165">
        <f>Baseline_Data_2012!N92/Baseline_Data_2012!N$271</f>
        <v>0</v>
      </c>
      <c r="V91" s="165">
        <f>Baseline_Data_2012!O92/Baseline_Data_2012!O$271</f>
        <v>7.3077053909963033E-3</v>
      </c>
      <c r="W91" s="165">
        <f>Baseline_Data_2012!P92/Baseline_Data_2012!P$271</f>
        <v>0</v>
      </c>
      <c r="X91" s="165">
        <f>Baseline_Data_2012!Q92/Baseline_Data_2012!Q$271</f>
        <v>5.6535175011945037E-3</v>
      </c>
      <c r="Y91" s="165">
        <f>Baseline_Data_2012!R92/Baseline_Data_2012!R$271</f>
        <v>8.7424228462790134E-4</v>
      </c>
      <c r="Z91" s="165">
        <f>Baseline_Data_2012!S92/Baseline_Data_2012!S$271</f>
        <v>2.4622266568680518E-3</v>
      </c>
      <c r="AA91" s="165">
        <f>Baseline_Data_2012!T92/Baseline_Data_2012!T$271</f>
        <v>3.0104694063318362E-3</v>
      </c>
      <c r="AB91" s="165">
        <f>Baseline_Data_2012!U92/Baseline_Data_2012!U$271</f>
        <v>9.3178675264291282E-3</v>
      </c>
      <c r="AC91" s="165">
        <f>Baseline_Data_2012!V92/Baseline_Data_2012!V$271</f>
        <v>1.963517007835207E-3</v>
      </c>
      <c r="AD91" s="165">
        <f>Baseline_Data_2012!W92/Baseline_Data_2012!W$271</f>
        <v>1.4826329293814252E-2</v>
      </c>
      <c r="AE91" s="165">
        <f>Baseline_Data_2012!X92/Baseline_Data_2012!X$271</f>
        <v>1.2390536637497594E-2</v>
      </c>
      <c r="AF91" s="165">
        <f>Baseline_Data_2012!Y92/Baseline_Data_2012!Y$271</f>
        <v>1.1229901903415085E-3</v>
      </c>
      <c r="AG91" s="165">
        <f>Baseline_Data_2012!Z92/Baseline_Data_2012!Z$271</f>
        <v>1.3711711081889912E-3</v>
      </c>
      <c r="AH91" s="165">
        <f>Baseline_Data_2012!AA92/Baseline_Data_2012!AA$271</f>
        <v>2.579013801259755E-3</v>
      </c>
      <c r="AI91" s="165">
        <f>Baseline_Data_2012!AB92/Baseline_Data_2012!AB$271</f>
        <v>6.1507756821866212E-3</v>
      </c>
      <c r="AJ91" s="165">
        <f>Baseline_Data_2012!AC92/Baseline_Data_2012!AC$271</f>
        <v>0</v>
      </c>
      <c r="AK91" s="165">
        <f>Baseline_Data_2012!AD92/Baseline_Data_2012!AD$271</f>
        <v>4.7332950072338431E-3</v>
      </c>
      <c r="AL91" s="165">
        <f>Baseline_Data_2012!AE92/Baseline_Data_2012!AE$271</f>
        <v>6.6372670899969748E-3</v>
      </c>
      <c r="AM91" s="165">
        <f>Baseline_Data_2012!AF92/Baseline_Data_2012!AF$271</f>
        <v>2.2176022051887342E-2</v>
      </c>
      <c r="AN91" s="165">
        <f>Baseline_Data_2012!AG92/Baseline_Data_2012!AG$271</f>
        <v>3.6019518588987099E-3</v>
      </c>
      <c r="AO91" s="165">
        <f>Baseline_Data_2012!AH92/Baseline_Data_2012!AH$271</f>
        <v>1.4854759255317155E-2</v>
      </c>
      <c r="AP91" s="165">
        <f>Baseline_Data_2012!AI92/Baseline_Data_2012!AI$271</f>
        <v>2.7618758150893285E-3</v>
      </c>
      <c r="AQ91" s="165">
        <f>Baseline_Data_2012!AJ92/Baseline_Data_2012!AJ$271</f>
        <v>2.6165054907598096E-4</v>
      </c>
      <c r="AR91" s="165">
        <f>Baseline_Data_2012!AK92/Baseline_Data_2012!AK$271</f>
        <v>1.0772077183385392E-2</v>
      </c>
      <c r="AS91" s="165">
        <f>Baseline_Data_2012!AL92/Baseline_Data_2012!AL$271</f>
        <v>1.2307489519607244E-2</v>
      </c>
      <c r="AT91" s="165">
        <f>Baseline_Data_2012!AM92/Baseline_Data_2012!AM$271</f>
        <v>0</v>
      </c>
      <c r="AU91" s="165">
        <f>Baseline_Data_2012!AN92/Baseline_Data_2012!AN$271</f>
        <v>2.9925333534039705E-3</v>
      </c>
      <c r="AV91" s="165">
        <f>Baseline_Data_2012!AO92/Baseline_Data_2012!AO$271</f>
        <v>1.0938453197818353E-2</v>
      </c>
      <c r="AW91" s="165">
        <f>Baseline_Data_2012!AP92/Baseline_Data_2012!AP$271</f>
        <v>2.0012764022169049E-3</v>
      </c>
      <c r="AX91" s="165">
        <f>Baseline_Data_2012!AQ92/Baseline_Data_2012!AQ$271</f>
        <v>0</v>
      </c>
      <c r="AY91" s="165">
        <f>Baseline_Data_2012!AR92/Baseline_Data_2012!AR$271</f>
        <v>6.7897176307576352E-3</v>
      </c>
      <c r="AZ91" s="165">
        <f>Baseline_Data_2012!AS92/Baseline_Data_2012!AS$271</f>
        <v>6.980239765014642E-3</v>
      </c>
      <c r="BA91" s="165">
        <f>Baseline_Data_2012!AT92/Baseline_Data_2012!AT$271</f>
        <v>3.9126245730254474E-3</v>
      </c>
      <c r="BB91" s="165">
        <f>Baseline_Data_2012!AU92/Baseline_Data_2012!AU$271</f>
        <v>1.3473257526562933E-2</v>
      </c>
      <c r="BC91" s="165">
        <f>Baseline_Data_2012!AV92/Baseline_Data_2012!AV$271</f>
        <v>6.2884158925041204E-3</v>
      </c>
      <c r="BD91">
        <v>91</v>
      </c>
    </row>
    <row r="92" spans="1:56" x14ac:dyDescent="0.2">
      <c r="A92" s="164">
        <v>1</v>
      </c>
      <c r="B92" s="31" t="s">
        <v>47</v>
      </c>
      <c r="C92">
        <f>'III Tool Overview'!$H$9/160</f>
        <v>0</v>
      </c>
      <c r="D92">
        <f>'III Tool Overview'!$H$9/32</f>
        <v>0</v>
      </c>
      <c r="E92">
        <f>'III Tool Overview'!$H$9/64</f>
        <v>0</v>
      </c>
      <c r="F92">
        <f>G92*'III Tool Overview'!$H$9</f>
        <v>0</v>
      </c>
      <c r="G92" s="165">
        <f>HLOOKUP('III Tool Overview'!$H$7,Targeting!$I$1:$BC$277,Targeting!BD92,FALSE)</f>
        <v>0</v>
      </c>
      <c r="H92" s="204">
        <f>Baseline_Data_2012!B93</f>
        <v>7165.2536439999994</v>
      </c>
      <c r="I92" s="165">
        <f>Baseline_Data_2012!B93/Baseline_Data_2012!B$271</f>
        <v>7.130273986661404E-3</v>
      </c>
      <c r="J92" s="165">
        <f>Baseline_Data_2012!C93/Baseline_Data_2012!C$271</f>
        <v>8.9548663151428065E-3</v>
      </c>
      <c r="K92" s="165">
        <f>Baseline_Data_2012!D93/Baseline_Data_2012!D$271</f>
        <v>1.7586369353607923E-3</v>
      </c>
      <c r="L92" s="165">
        <f>Baseline_Data_2012!E93/Baseline_Data_2012!E$271</f>
        <v>3.0818865584970618E-3</v>
      </c>
      <c r="M92" s="165">
        <f>Baseline_Data_2012!F93/Baseline_Data_2012!F$271</f>
        <v>5.9667587921122846E-3</v>
      </c>
      <c r="N92" s="165">
        <f>Baseline_Data_2012!G93/Baseline_Data_2012!G$271</f>
        <v>4.8282729075082697E-3</v>
      </c>
      <c r="O92" s="165">
        <f>Baseline_Data_2012!H93/Baseline_Data_2012!H$271</f>
        <v>2.2199871046136282E-3</v>
      </c>
      <c r="P92" s="165">
        <f>Baseline_Data_2012!I93/Baseline_Data_2012!I$271</f>
        <v>1.3478229315995726E-2</v>
      </c>
      <c r="Q92" s="165">
        <f>Baseline_Data_2012!J93/Baseline_Data_2012!J$271</f>
        <v>2.9458002795938062E-3</v>
      </c>
      <c r="R92" s="165">
        <f>Baseline_Data_2012!K93/Baseline_Data_2012!K$271</f>
        <v>8.8724406548151436E-3</v>
      </c>
      <c r="S92" s="165">
        <f>Baseline_Data_2012!L93/Baseline_Data_2012!L$271</f>
        <v>4.9183206129378657E-3</v>
      </c>
      <c r="T92" s="165">
        <f>Baseline_Data_2012!M93/Baseline_Data_2012!M$271</f>
        <v>0</v>
      </c>
      <c r="U92" s="165">
        <f>Baseline_Data_2012!N93/Baseline_Data_2012!N$271</f>
        <v>0</v>
      </c>
      <c r="V92" s="165">
        <f>Baseline_Data_2012!O93/Baseline_Data_2012!O$271</f>
        <v>6.2283422492516831E-3</v>
      </c>
      <c r="W92" s="165">
        <f>Baseline_Data_2012!P93/Baseline_Data_2012!P$271</f>
        <v>0</v>
      </c>
      <c r="X92" s="165">
        <f>Baseline_Data_2012!Q93/Baseline_Data_2012!Q$271</f>
        <v>4.5507709556318393E-3</v>
      </c>
      <c r="Y92" s="165">
        <f>Baseline_Data_2012!R93/Baseline_Data_2012!R$271</f>
        <v>6.3546245358415737E-4</v>
      </c>
      <c r="Z92" s="165">
        <f>Baseline_Data_2012!S93/Baseline_Data_2012!S$271</f>
        <v>2.283155627277648E-3</v>
      </c>
      <c r="AA92" s="165">
        <f>Baseline_Data_2012!T93/Baseline_Data_2012!T$271</f>
        <v>2.3760316388817381E-3</v>
      </c>
      <c r="AB92" s="165">
        <f>Baseline_Data_2012!U93/Baseline_Data_2012!U$271</f>
        <v>8.7018101693098482E-3</v>
      </c>
      <c r="AC92" s="165">
        <f>Baseline_Data_2012!V93/Baseline_Data_2012!V$271</f>
        <v>1.997204799636301E-3</v>
      </c>
      <c r="AD92" s="165">
        <f>Baseline_Data_2012!W93/Baseline_Data_2012!W$271</f>
        <v>1.255768514407469E-2</v>
      </c>
      <c r="AE92" s="165">
        <f>Baseline_Data_2012!X93/Baseline_Data_2012!X$271</f>
        <v>1.0342748023379561E-2</v>
      </c>
      <c r="AF92" s="165">
        <f>Baseline_Data_2012!Y93/Baseline_Data_2012!Y$271</f>
        <v>1.1760448450033121E-3</v>
      </c>
      <c r="AG92" s="165">
        <f>Baseline_Data_2012!Z93/Baseline_Data_2012!Z$271</f>
        <v>1.5513249764182017E-3</v>
      </c>
      <c r="AH92" s="165">
        <f>Baseline_Data_2012!AA93/Baseline_Data_2012!AA$271</f>
        <v>2.8296062353902578E-3</v>
      </c>
      <c r="AI92" s="165">
        <f>Baseline_Data_2012!AB93/Baseline_Data_2012!AB$271</f>
        <v>5.7369372128046716E-3</v>
      </c>
      <c r="AJ92" s="165">
        <f>Baseline_Data_2012!AC93/Baseline_Data_2012!AC$271</f>
        <v>0</v>
      </c>
      <c r="AK92" s="165">
        <f>Baseline_Data_2012!AD93/Baseline_Data_2012!AD$271</f>
        <v>4.3074835919807326E-3</v>
      </c>
      <c r="AL92" s="165">
        <f>Baseline_Data_2012!AE93/Baseline_Data_2012!AE$271</f>
        <v>5.9713836735756694E-3</v>
      </c>
      <c r="AM92" s="165">
        <f>Baseline_Data_2012!AF93/Baseline_Data_2012!AF$271</f>
        <v>1.9641517682992968E-2</v>
      </c>
      <c r="AN92" s="165">
        <f>Baseline_Data_2012!AG93/Baseline_Data_2012!AG$271</f>
        <v>3.1997034279557064E-3</v>
      </c>
      <c r="AO92" s="165">
        <f>Baseline_Data_2012!AH93/Baseline_Data_2012!AH$271</f>
        <v>1.3334389599991071E-2</v>
      </c>
      <c r="AP92" s="165">
        <f>Baseline_Data_2012!AI93/Baseline_Data_2012!AI$271</f>
        <v>2.6030068522744552E-3</v>
      </c>
      <c r="AQ92" s="165">
        <f>Baseline_Data_2012!AJ93/Baseline_Data_2012!AJ$271</f>
        <v>2.6165054907598096E-4</v>
      </c>
      <c r="AR92" s="165">
        <f>Baseline_Data_2012!AK93/Baseline_Data_2012!AK$271</f>
        <v>1.0539738263743747E-2</v>
      </c>
      <c r="AS92" s="165">
        <f>Baseline_Data_2012!AL93/Baseline_Data_2012!AL$271</f>
        <v>1.1010491003136124E-2</v>
      </c>
      <c r="AT92" s="165">
        <f>Baseline_Data_2012!AM93/Baseline_Data_2012!AM$271</f>
        <v>0</v>
      </c>
      <c r="AU92" s="165">
        <f>Baseline_Data_2012!AN93/Baseline_Data_2012!AN$271</f>
        <v>2.4652774768518428E-3</v>
      </c>
      <c r="AV92" s="165">
        <f>Baseline_Data_2012!AO93/Baseline_Data_2012!AO$271</f>
        <v>1.0267940222575461E-2</v>
      </c>
      <c r="AW92" s="165">
        <f>Baseline_Data_2012!AP93/Baseline_Data_2012!AP$271</f>
        <v>1.7569891418523999E-3</v>
      </c>
      <c r="AX92" s="165">
        <f>Baseline_Data_2012!AQ93/Baseline_Data_2012!AQ$271</f>
        <v>0</v>
      </c>
      <c r="AY92" s="165">
        <f>Baseline_Data_2012!AR93/Baseline_Data_2012!AR$271</f>
        <v>5.1888133350172774E-3</v>
      </c>
      <c r="AZ92" s="165">
        <f>Baseline_Data_2012!AS93/Baseline_Data_2012!AS$271</f>
        <v>6.8590436733649285E-3</v>
      </c>
      <c r="BA92" s="165">
        <f>Baseline_Data_2012!AT93/Baseline_Data_2012!AT$271</f>
        <v>3.0574701004779693E-3</v>
      </c>
      <c r="BB92" s="165">
        <f>Baseline_Data_2012!AU93/Baseline_Data_2012!AU$271</f>
        <v>1.2318080098563904E-2</v>
      </c>
      <c r="BC92" s="165">
        <f>Baseline_Data_2012!AV93/Baseline_Data_2012!AV$271</f>
        <v>5.6264773775036858E-3</v>
      </c>
      <c r="BD92">
        <v>92</v>
      </c>
    </row>
    <row r="93" spans="1:56" x14ac:dyDescent="0.2">
      <c r="A93" s="164">
        <v>1</v>
      </c>
      <c r="B93" s="31" t="s">
        <v>48</v>
      </c>
      <c r="C93">
        <f>'III Tool Overview'!$H$9/160</f>
        <v>0</v>
      </c>
      <c r="D93">
        <f>'III Tool Overview'!$H$9/32</f>
        <v>0</v>
      </c>
      <c r="E93">
        <f>'III Tool Overview'!$H$9/64</f>
        <v>0</v>
      </c>
      <c r="F93">
        <f>G93*'III Tool Overview'!$H$9</f>
        <v>0</v>
      </c>
      <c r="G93" s="165">
        <f>HLOOKUP('III Tool Overview'!$H$7,Targeting!$I$1:$BC$277,Targeting!BD93,FALSE)</f>
        <v>0</v>
      </c>
      <c r="H93" s="204">
        <f>Baseline_Data_2012!B94</f>
        <v>5487.9864600000001</v>
      </c>
      <c r="I93" s="165">
        <f>Baseline_Data_2012!B94/Baseline_Data_2012!B$271</f>
        <v>5.4611949609983702E-3</v>
      </c>
      <c r="J93" s="165">
        <f>Baseline_Data_2012!C94/Baseline_Data_2012!C$271</f>
        <v>7.9068474936192738E-3</v>
      </c>
      <c r="K93" s="165">
        <f>Baseline_Data_2012!D94/Baseline_Data_2012!D$271</f>
        <v>1.5853248733925602E-3</v>
      </c>
      <c r="L93" s="165">
        <f>Baseline_Data_2012!E94/Baseline_Data_2012!E$271</f>
        <v>2.1507845849384447E-3</v>
      </c>
      <c r="M93" s="165">
        <f>Baseline_Data_2012!F94/Baseline_Data_2012!F$271</f>
        <v>4.5941069853028225E-3</v>
      </c>
      <c r="N93" s="165">
        <f>Baseline_Data_2012!G94/Baseline_Data_2012!G$271</f>
        <v>4.2004332234525273E-3</v>
      </c>
      <c r="O93" s="165">
        <f>Baseline_Data_2012!H94/Baseline_Data_2012!H$271</f>
        <v>1.6865724187102216E-3</v>
      </c>
      <c r="P93" s="165">
        <f>Baseline_Data_2012!I94/Baseline_Data_2012!I$271</f>
        <v>1.0062179985132317E-2</v>
      </c>
      <c r="Q93" s="165">
        <f>Baseline_Data_2012!J94/Baseline_Data_2012!J$271</f>
        <v>2.2974874004583726E-3</v>
      </c>
      <c r="R93" s="165">
        <f>Baseline_Data_2012!K94/Baseline_Data_2012!K$271</f>
        <v>7.2542544569796563E-3</v>
      </c>
      <c r="S93" s="165">
        <f>Baseline_Data_2012!L94/Baseline_Data_2012!L$271</f>
        <v>3.413848425556493E-3</v>
      </c>
      <c r="T93" s="165">
        <f>Baseline_Data_2012!M94/Baseline_Data_2012!M$271</f>
        <v>0</v>
      </c>
      <c r="U93" s="165">
        <f>Baseline_Data_2012!N94/Baseline_Data_2012!N$271</f>
        <v>0</v>
      </c>
      <c r="V93" s="165">
        <f>Baseline_Data_2012!O94/Baseline_Data_2012!O$271</f>
        <v>4.400869236305803E-3</v>
      </c>
      <c r="W93" s="165">
        <f>Baseline_Data_2012!P94/Baseline_Data_2012!P$271</f>
        <v>0</v>
      </c>
      <c r="X93" s="165">
        <f>Baseline_Data_2012!Q94/Baseline_Data_2012!Q$271</f>
        <v>3.4642265636458292E-3</v>
      </c>
      <c r="Y93" s="165">
        <f>Baseline_Data_2012!R94/Baseline_Data_2012!R$271</f>
        <v>4.5928623844015916E-4</v>
      </c>
      <c r="Z93" s="165">
        <f>Baseline_Data_2012!S94/Baseline_Data_2012!S$271</f>
        <v>1.5922706387175821E-3</v>
      </c>
      <c r="AA93" s="165">
        <f>Baseline_Data_2012!T94/Baseline_Data_2012!T$271</f>
        <v>2.1974091020623013E-3</v>
      </c>
      <c r="AB93" s="165">
        <f>Baseline_Data_2012!U94/Baseline_Data_2012!U$271</f>
        <v>7.8025299744123935E-3</v>
      </c>
      <c r="AC93" s="165">
        <f>Baseline_Data_2012!V94/Baseline_Data_2012!V$271</f>
        <v>1.3938077260435048E-3</v>
      </c>
      <c r="AD93" s="165">
        <f>Baseline_Data_2012!W94/Baseline_Data_2012!W$271</f>
        <v>8.8995957052659877E-3</v>
      </c>
      <c r="AE93" s="165">
        <f>Baseline_Data_2012!X94/Baseline_Data_2012!X$271</f>
        <v>9.1469630540030131E-3</v>
      </c>
      <c r="AF93" s="165">
        <f>Baseline_Data_2012!Y94/Baseline_Data_2012!Y$271</f>
        <v>9.5936407774935262E-4</v>
      </c>
      <c r="AG93" s="165">
        <f>Baseline_Data_2012!Z94/Baseline_Data_2012!Z$271</f>
        <v>1.2743398722739939E-3</v>
      </c>
      <c r="AH93" s="165">
        <f>Baseline_Data_2012!AA94/Baseline_Data_2012!AA$271</f>
        <v>2.125242102509849E-3</v>
      </c>
      <c r="AI93" s="165">
        <f>Baseline_Data_2012!AB94/Baseline_Data_2012!AB$271</f>
        <v>3.7107073115727387E-3</v>
      </c>
      <c r="AJ93" s="165">
        <f>Baseline_Data_2012!AC94/Baseline_Data_2012!AC$271</f>
        <v>0</v>
      </c>
      <c r="AK93" s="165">
        <f>Baseline_Data_2012!AD94/Baseline_Data_2012!AD$271</f>
        <v>3.6686609620186811E-3</v>
      </c>
      <c r="AL93" s="165">
        <f>Baseline_Data_2012!AE94/Baseline_Data_2012!AE$271</f>
        <v>4.5976679136019898E-3</v>
      </c>
      <c r="AM93" s="165">
        <f>Baseline_Data_2012!AF94/Baseline_Data_2012!AF$271</f>
        <v>1.4397791349746265E-2</v>
      </c>
      <c r="AN93" s="165">
        <f>Baseline_Data_2012!AG94/Baseline_Data_2012!AG$271</f>
        <v>2.3690016643199484E-3</v>
      </c>
      <c r="AO93" s="165">
        <f>Baseline_Data_2012!AH94/Baseline_Data_2012!AH$271</f>
        <v>1.0838943126365682E-2</v>
      </c>
      <c r="AP93" s="165">
        <f>Baseline_Data_2012!AI94/Baseline_Data_2012!AI$271</f>
        <v>1.8956914525474556E-3</v>
      </c>
      <c r="AQ93" s="165">
        <f>Baseline_Data_2012!AJ94/Baseline_Data_2012!AJ$271</f>
        <v>2.4399494596589997E-4</v>
      </c>
      <c r="AR93" s="165">
        <f>Baseline_Data_2012!AK94/Baseline_Data_2012!AK$271</f>
        <v>9.5136488797645455E-3</v>
      </c>
      <c r="AS93" s="165">
        <f>Baseline_Data_2012!AL94/Baseline_Data_2012!AL$271</f>
        <v>9.1140480327210217E-3</v>
      </c>
      <c r="AT93" s="165">
        <f>Baseline_Data_2012!AM94/Baseline_Data_2012!AM$271</f>
        <v>0</v>
      </c>
      <c r="AU93" s="165">
        <f>Baseline_Data_2012!AN94/Baseline_Data_2012!AN$271</f>
        <v>1.73134987876932E-3</v>
      </c>
      <c r="AV93" s="165">
        <f>Baseline_Data_2012!AO94/Baseline_Data_2012!AO$271</f>
        <v>7.3318203310351075E-3</v>
      </c>
      <c r="AW93" s="165">
        <f>Baseline_Data_2012!AP94/Baseline_Data_2012!AP$271</f>
        <v>1.5838394684277576E-3</v>
      </c>
      <c r="AX93" s="165">
        <f>Baseline_Data_2012!AQ94/Baseline_Data_2012!AQ$271</f>
        <v>0</v>
      </c>
      <c r="AY93" s="165">
        <f>Baseline_Data_2012!AR94/Baseline_Data_2012!AR$271</f>
        <v>4.2894933781566884E-3</v>
      </c>
      <c r="AZ93" s="165">
        <f>Baseline_Data_2012!AS94/Baseline_Data_2012!AS$271</f>
        <v>5.4688046244951482E-3</v>
      </c>
      <c r="BA93" s="165">
        <f>Baseline_Data_2012!AT94/Baseline_Data_2012!AT$271</f>
        <v>2.6679720086659193E-3</v>
      </c>
      <c r="BB93" s="165">
        <f>Baseline_Data_2012!AU94/Baseline_Data_2012!AU$271</f>
        <v>1.0019538653523393E-2</v>
      </c>
      <c r="BC93" s="165">
        <f>Baseline_Data_2012!AV94/Baseline_Data_2012!AV$271</f>
        <v>4.5362735325011417E-3</v>
      </c>
      <c r="BD93">
        <v>93</v>
      </c>
    </row>
    <row r="94" spans="1:56" x14ac:dyDescent="0.2">
      <c r="A94" s="164">
        <v>1</v>
      </c>
      <c r="B94" s="31" t="s">
        <v>49</v>
      </c>
      <c r="C94">
        <f>'III Tool Overview'!$H$9/160</f>
        <v>0</v>
      </c>
      <c r="D94">
        <f>'III Tool Overview'!$H$9/32</f>
        <v>0</v>
      </c>
      <c r="E94">
        <f>'III Tool Overview'!$H$9/64</f>
        <v>0</v>
      </c>
      <c r="F94">
        <f>G94*'III Tool Overview'!$H$9</f>
        <v>0</v>
      </c>
      <c r="G94" s="165">
        <f>HLOOKUP('III Tool Overview'!$H$7,Targeting!$I$1:$BC$277,Targeting!BD94,FALSE)</f>
        <v>0</v>
      </c>
      <c r="H94" s="204">
        <f>Baseline_Data_2012!B95</f>
        <v>6431.7966900000001</v>
      </c>
      <c r="I94" s="165">
        <f>Baseline_Data_2012!B95/Baseline_Data_2012!B$271</f>
        <v>6.4003976557904978E-3</v>
      </c>
      <c r="J94" s="165">
        <f>Baseline_Data_2012!C95/Baseline_Data_2012!C$271</f>
        <v>9.6281702360932354E-3</v>
      </c>
      <c r="K94" s="165">
        <f>Baseline_Data_2012!D95/Baseline_Data_2012!D$271</f>
        <v>1.6274877689615112E-3</v>
      </c>
      <c r="L94" s="165">
        <f>Baseline_Data_2012!E95/Baseline_Data_2012!E$271</f>
        <v>2.5636286848337497E-3</v>
      </c>
      <c r="M94" s="165">
        <f>Baseline_Data_2012!F95/Baseline_Data_2012!F$271</f>
        <v>5.9539819762205355E-3</v>
      </c>
      <c r="N94" s="165">
        <f>Baseline_Data_2012!G95/Baseline_Data_2012!G$271</f>
        <v>4.7251038452278248E-3</v>
      </c>
      <c r="O94" s="165">
        <f>Baseline_Data_2012!H95/Baseline_Data_2012!H$271</f>
        <v>1.6894954211689912E-3</v>
      </c>
      <c r="P94" s="165">
        <f>Baseline_Data_2012!I95/Baseline_Data_2012!I$271</f>
        <v>1.2066725827709719E-2</v>
      </c>
      <c r="Q94" s="165">
        <f>Baseline_Data_2012!J95/Baseline_Data_2012!J$271</f>
        <v>2.6828723837610674E-3</v>
      </c>
      <c r="R94" s="165">
        <f>Baseline_Data_2012!K95/Baseline_Data_2012!K$271</f>
        <v>8.6434733357674924E-3</v>
      </c>
      <c r="S94" s="165">
        <f>Baseline_Data_2012!L95/Baseline_Data_2012!L$271</f>
        <v>3.6041563882393372E-3</v>
      </c>
      <c r="T94" s="165">
        <f>Baseline_Data_2012!M95/Baseline_Data_2012!M$271</f>
        <v>0</v>
      </c>
      <c r="U94" s="165">
        <f>Baseline_Data_2012!N95/Baseline_Data_2012!N$271</f>
        <v>0</v>
      </c>
      <c r="V94" s="165">
        <f>Baseline_Data_2012!O95/Baseline_Data_2012!O$271</f>
        <v>4.7996266187365312E-3</v>
      </c>
      <c r="W94" s="165">
        <f>Baseline_Data_2012!P95/Baseline_Data_2012!P$271</f>
        <v>0</v>
      </c>
      <c r="X94" s="165">
        <f>Baseline_Data_2012!Q95/Baseline_Data_2012!Q$271</f>
        <v>3.4015571383738444E-3</v>
      </c>
      <c r="Y94" s="165">
        <f>Baseline_Data_2012!R95/Baseline_Data_2012!R$271</f>
        <v>4.9381903832287802E-4</v>
      </c>
      <c r="Z94" s="165">
        <f>Baseline_Data_2012!S95/Baseline_Data_2012!S$271</f>
        <v>1.8197378728200941E-3</v>
      </c>
      <c r="AA94" s="165">
        <f>Baseline_Data_2012!T95/Baseline_Data_2012!T$271</f>
        <v>2.7774358701193554E-3</v>
      </c>
      <c r="AB94" s="165">
        <f>Baseline_Data_2012!U95/Baseline_Data_2012!U$271</f>
        <v>8.7001661661589534E-3</v>
      </c>
      <c r="AC94" s="165">
        <f>Baseline_Data_2012!V95/Baseline_Data_2012!V$271</f>
        <v>1.6613497663366852E-3</v>
      </c>
      <c r="AD94" s="165">
        <f>Baseline_Data_2012!W95/Baseline_Data_2012!W$271</f>
        <v>9.7011120886595081E-3</v>
      </c>
      <c r="AE94" s="165">
        <f>Baseline_Data_2012!X95/Baseline_Data_2012!X$271</f>
        <v>1.1626204658834542E-2</v>
      </c>
      <c r="AF94" s="165">
        <f>Baseline_Data_2012!Y95/Baseline_Data_2012!Y$271</f>
        <v>1.2051515687429885E-3</v>
      </c>
      <c r="AG94" s="165">
        <f>Baseline_Data_2012!Z95/Baseline_Data_2012!Z$271</f>
        <v>1.2833140967266276E-3</v>
      </c>
      <c r="AH94" s="165">
        <f>Baseline_Data_2012!AA95/Baseline_Data_2012!AA$271</f>
        <v>2.5465456030073965E-3</v>
      </c>
      <c r="AI94" s="165">
        <f>Baseline_Data_2012!AB95/Baseline_Data_2012!AB$271</f>
        <v>3.8598631937045848E-3</v>
      </c>
      <c r="AJ94" s="165">
        <f>Baseline_Data_2012!AC95/Baseline_Data_2012!AC$271</f>
        <v>0</v>
      </c>
      <c r="AK94" s="165">
        <f>Baseline_Data_2012!AD95/Baseline_Data_2012!AD$271</f>
        <v>3.9342653755584951E-3</v>
      </c>
      <c r="AL94" s="165">
        <f>Baseline_Data_2012!AE95/Baseline_Data_2012!AE$271</f>
        <v>5.9585969542738726E-3</v>
      </c>
      <c r="AM94" s="165">
        <f>Baseline_Data_2012!AF95/Baseline_Data_2012!AF$271</f>
        <v>1.698520662283309E-2</v>
      </c>
      <c r="AN94" s="165">
        <f>Baseline_Data_2012!AG95/Baseline_Data_2012!AG$271</f>
        <v>2.6886939304392489E-3</v>
      </c>
      <c r="AO94" s="165">
        <f>Baseline_Data_2012!AH95/Baseline_Data_2012!AH$271</f>
        <v>1.4883992004452666E-2</v>
      </c>
      <c r="AP94" s="165">
        <f>Baseline_Data_2012!AI95/Baseline_Data_2012!AI$271</f>
        <v>2.4107058934129495E-3</v>
      </c>
      <c r="AQ94" s="165">
        <f>Baseline_Data_2012!AJ95/Baseline_Data_2012!AJ$271</f>
        <v>3.3783915595278453E-4</v>
      </c>
      <c r="AR94" s="165">
        <f>Baseline_Data_2012!AK95/Baseline_Data_2012!AK$271</f>
        <v>1.1117143780534414E-2</v>
      </c>
      <c r="AS94" s="165">
        <f>Baseline_Data_2012!AL95/Baseline_Data_2012!AL$271</f>
        <v>1.0977017459238049E-2</v>
      </c>
      <c r="AT94" s="165">
        <f>Baseline_Data_2012!AM95/Baseline_Data_2012!AM$271</f>
        <v>0</v>
      </c>
      <c r="AU94" s="165">
        <f>Baseline_Data_2012!AN95/Baseline_Data_2012!AN$271</f>
        <v>1.8144035629907263E-3</v>
      </c>
      <c r="AV94" s="165">
        <f>Baseline_Data_2012!AO95/Baseline_Data_2012!AO$271</f>
        <v>9.4004228705766319E-3</v>
      </c>
      <c r="AW94" s="165">
        <f>Baseline_Data_2012!AP95/Baseline_Data_2012!AP$271</f>
        <v>1.6259628585455173E-3</v>
      </c>
      <c r="AX94" s="165">
        <f>Baseline_Data_2012!AQ95/Baseline_Data_2012!AQ$271</f>
        <v>0</v>
      </c>
      <c r="AY94" s="165">
        <f>Baseline_Data_2012!AR95/Baseline_Data_2012!AR$271</f>
        <v>5.3618667226958605E-3</v>
      </c>
      <c r="AZ94" s="165">
        <f>Baseline_Data_2012!AS95/Baseline_Data_2012!AS$271</f>
        <v>6.0826500415303176E-3</v>
      </c>
      <c r="BA94" s="165">
        <f>Baseline_Data_2012!AT95/Baseline_Data_2012!AT$271</f>
        <v>3.4137437118756837E-3</v>
      </c>
      <c r="BB94" s="165">
        <f>Baseline_Data_2012!AU95/Baseline_Data_2012!AU$271</f>
        <v>1.1937300913716715E-2</v>
      </c>
      <c r="BC94" s="165">
        <f>Baseline_Data_2012!AV95/Baseline_Data_2012!AV$271</f>
        <v>4.7959433959270251E-3</v>
      </c>
      <c r="BD94">
        <v>94</v>
      </c>
    </row>
    <row r="95" spans="1:56" x14ac:dyDescent="0.2">
      <c r="A95" s="164">
        <v>1</v>
      </c>
      <c r="B95" s="31" t="s">
        <v>50</v>
      </c>
      <c r="C95">
        <f>'III Tool Overview'!$H$9/160</f>
        <v>0</v>
      </c>
      <c r="D95">
        <f>'III Tool Overview'!$H$9/32</f>
        <v>0</v>
      </c>
      <c r="E95">
        <f>'III Tool Overview'!$H$9/64</f>
        <v>0</v>
      </c>
      <c r="F95">
        <f>G95*'III Tool Overview'!$H$9</f>
        <v>0</v>
      </c>
      <c r="G95" s="165">
        <f>HLOOKUP('III Tool Overview'!$H$7,Targeting!$I$1:$BC$277,Targeting!BD95,FALSE)</f>
        <v>0</v>
      </c>
      <c r="H95" s="204">
        <f>Baseline_Data_2012!B96</f>
        <v>6569.1969599999993</v>
      </c>
      <c r="I95" s="165">
        <f>Baseline_Data_2012!B96/Baseline_Data_2012!B$271</f>
        <v>6.5371271589758631E-3</v>
      </c>
      <c r="J95" s="165">
        <f>Baseline_Data_2012!C96/Baseline_Data_2012!C$271</f>
        <v>1.0220050776418894E-2</v>
      </c>
      <c r="K95" s="165">
        <f>Baseline_Data_2012!D96/Baseline_Data_2012!D$271</f>
        <v>1.481370904975619E-3</v>
      </c>
      <c r="L95" s="165">
        <f>Baseline_Data_2012!E96/Baseline_Data_2012!E$271</f>
        <v>2.8550141133967481E-3</v>
      </c>
      <c r="M95" s="165">
        <f>Baseline_Data_2012!F96/Baseline_Data_2012!F$271</f>
        <v>6.0507618835174623E-3</v>
      </c>
      <c r="N95" s="165">
        <f>Baseline_Data_2012!G96/Baseline_Data_2012!G$271</f>
        <v>4.9119634208412213E-3</v>
      </c>
      <c r="O95" s="165">
        <f>Baseline_Data_2012!H96/Baseline_Data_2012!H$271</f>
        <v>1.6884269872709343E-3</v>
      </c>
      <c r="P95" s="165">
        <f>Baseline_Data_2012!I96/Baseline_Data_2012!I$271</f>
        <v>1.2470452182732824E-2</v>
      </c>
      <c r="Q95" s="165">
        <f>Baseline_Data_2012!J96/Baseline_Data_2012!J$271</f>
        <v>2.6951133132319957E-3</v>
      </c>
      <c r="R95" s="165">
        <f>Baseline_Data_2012!K96/Baseline_Data_2012!K$271</f>
        <v>8.6034380052384569E-3</v>
      </c>
      <c r="S95" s="165">
        <f>Baseline_Data_2012!L96/Baseline_Data_2012!L$271</f>
        <v>3.4104006385555206E-3</v>
      </c>
      <c r="T95" s="165">
        <f>Baseline_Data_2012!M96/Baseline_Data_2012!M$271</f>
        <v>0</v>
      </c>
      <c r="U95" s="165">
        <f>Baseline_Data_2012!N96/Baseline_Data_2012!N$271</f>
        <v>0</v>
      </c>
      <c r="V95" s="165">
        <f>Baseline_Data_2012!O96/Baseline_Data_2012!O$271</f>
        <v>5.0130403263762072E-3</v>
      </c>
      <c r="W95" s="165">
        <f>Baseline_Data_2012!P96/Baseline_Data_2012!P$271</f>
        <v>0</v>
      </c>
      <c r="X95" s="165">
        <f>Baseline_Data_2012!Q96/Baseline_Data_2012!Q$271</f>
        <v>3.3172985559786561E-3</v>
      </c>
      <c r="Y95" s="165">
        <f>Baseline_Data_2012!R96/Baseline_Data_2012!R$271</f>
        <v>5.5180773988018996E-4</v>
      </c>
      <c r="Z95" s="165">
        <f>Baseline_Data_2012!S96/Baseline_Data_2012!S$271</f>
        <v>1.7396878923597705E-3</v>
      </c>
      <c r="AA95" s="165">
        <f>Baseline_Data_2012!T96/Baseline_Data_2012!T$271</f>
        <v>2.6126835793565456E-3</v>
      </c>
      <c r="AB95" s="165">
        <f>Baseline_Data_2012!U96/Baseline_Data_2012!U$271</f>
        <v>8.9261638398743029E-3</v>
      </c>
      <c r="AC95" s="165">
        <f>Baseline_Data_2012!V96/Baseline_Data_2012!V$271</f>
        <v>1.8501809791097801E-3</v>
      </c>
      <c r="AD95" s="165">
        <f>Baseline_Data_2012!W96/Baseline_Data_2012!W$271</f>
        <v>1.0270234642628323E-2</v>
      </c>
      <c r="AE95" s="165">
        <f>Baseline_Data_2012!X96/Baseline_Data_2012!X$271</f>
        <v>1.2513177906312534E-2</v>
      </c>
      <c r="AF95" s="165">
        <f>Baseline_Data_2012!Y96/Baseline_Data_2012!Y$271</f>
        <v>1.3062800384436276E-3</v>
      </c>
      <c r="AG95" s="165">
        <f>Baseline_Data_2012!Z96/Baseline_Data_2012!Z$271</f>
        <v>1.5052677318419039E-3</v>
      </c>
      <c r="AH95" s="165">
        <f>Baseline_Data_2012!AA96/Baseline_Data_2012!AA$271</f>
        <v>2.7411619175426107E-3</v>
      </c>
      <c r="AI95" s="165">
        <f>Baseline_Data_2012!AB96/Baseline_Data_2012!AB$271</f>
        <v>3.4824819973861662E-3</v>
      </c>
      <c r="AJ95" s="165">
        <f>Baseline_Data_2012!AC96/Baseline_Data_2012!AC$271</f>
        <v>0</v>
      </c>
      <c r="AK95" s="165">
        <f>Baseline_Data_2012!AD96/Baseline_Data_2012!AD$271</f>
        <v>4.217794244992335E-3</v>
      </c>
      <c r="AL95" s="165">
        <f>Baseline_Data_2012!AE96/Baseline_Data_2012!AE$271</f>
        <v>6.0554518764347962E-3</v>
      </c>
      <c r="AM95" s="165">
        <f>Baseline_Data_2012!AF96/Baseline_Data_2012!AF$271</f>
        <v>1.7638197276626917E-2</v>
      </c>
      <c r="AN95" s="165">
        <f>Baseline_Data_2012!AG96/Baseline_Data_2012!AG$271</f>
        <v>2.7661553059799469E-3</v>
      </c>
      <c r="AO95" s="165">
        <f>Baseline_Data_2012!AH96/Baseline_Data_2012!AH$271</f>
        <v>1.5060697755184357E-2</v>
      </c>
      <c r="AP95" s="165">
        <f>Baseline_Data_2012!AI96/Baseline_Data_2012!AI$271</f>
        <v>2.0772321507864428E-3</v>
      </c>
      <c r="AQ95" s="165">
        <f>Baseline_Data_2012!AJ96/Baseline_Data_2012!AJ$271</f>
        <v>4.0050326235014874E-4</v>
      </c>
      <c r="AR95" s="165">
        <f>Baseline_Data_2012!AK96/Baseline_Data_2012!AK$271</f>
        <v>1.2211691533321276E-2</v>
      </c>
      <c r="AS95" s="165">
        <f>Baseline_Data_2012!AL96/Baseline_Data_2012!AL$271</f>
        <v>1.0958342921982585E-2</v>
      </c>
      <c r="AT95" s="165">
        <f>Baseline_Data_2012!AM96/Baseline_Data_2012!AM$271</f>
        <v>0</v>
      </c>
      <c r="AU95" s="165">
        <f>Baseline_Data_2012!AN96/Baseline_Data_2012!AN$271</f>
        <v>1.8895654259920049E-3</v>
      </c>
      <c r="AV95" s="165">
        <f>Baseline_Data_2012!AO96/Baseline_Data_2012!AO$271</f>
        <v>9.1428072901111584E-3</v>
      </c>
      <c r="AW95" s="165">
        <f>Baseline_Data_2012!AP96/Baseline_Data_2012!AP$271</f>
        <v>1.4799829019650718E-3</v>
      </c>
      <c r="AX95" s="165">
        <f>Baseline_Data_2012!AQ96/Baseline_Data_2012!AQ$271</f>
        <v>0</v>
      </c>
      <c r="AY95" s="165">
        <f>Baseline_Data_2012!AR96/Baseline_Data_2012!AR$271</f>
        <v>4.969664865708906E-3</v>
      </c>
      <c r="AZ95" s="165">
        <f>Baseline_Data_2012!AS96/Baseline_Data_2012!AS$271</f>
        <v>6.2323315973682823E-3</v>
      </c>
      <c r="BA95" s="165">
        <f>Baseline_Data_2012!AT96/Baseline_Data_2012!AT$271</f>
        <v>3.3777125091486318E-3</v>
      </c>
      <c r="BB95" s="165">
        <f>Baseline_Data_2012!AU96/Baseline_Data_2012!AU$271</f>
        <v>1.2621325474370981E-2</v>
      </c>
      <c r="BC95" s="165">
        <f>Baseline_Data_2012!AV96/Baseline_Data_2012!AV$271</f>
        <v>4.9598356065701198E-3</v>
      </c>
      <c r="BD95">
        <v>95</v>
      </c>
    </row>
    <row r="96" spans="1:56" x14ac:dyDescent="0.2">
      <c r="A96" s="164">
        <v>1</v>
      </c>
      <c r="B96" s="31" t="s">
        <v>51</v>
      </c>
      <c r="C96">
        <f>'III Tool Overview'!$H$9/160</f>
        <v>0</v>
      </c>
      <c r="D96">
        <f>'III Tool Overview'!$H$9/32</f>
        <v>0</v>
      </c>
      <c r="E96">
        <f>'III Tool Overview'!$H$9/64</f>
        <v>0</v>
      </c>
      <c r="F96">
        <f>G96*'III Tool Overview'!$H$9</f>
        <v>0</v>
      </c>
      <c r="G96" s="165">
        <f>HLOOKUP('III Tool Overview'!$H$7,Targeting!$I$1:$BC$277,Targeting!BD96,FALSE)</f>
        <v>0</v>
      </c>
      <c r="H96" s="204">
        <f>Baseline_Data_2012!B97</f>
        <v>6058.8871199999994</v>
      </c>
      <c r="I96" s="165">
        <f>Baseline_Data_2012!B97/Baseline_Data_2012!B$271</f>
        <v>6.0293085724927101E-3</v>
      </c>
      <c r="J96" s="165">
        <f>Baseline_Data_2012!C97/Baseline_Data_2012!C$271</f>
        <v>9.2720599553919435E-3</v>
      </c>
      <c r="K96" s="165">
        <f>Baseline_Data_2012!D97/Baseline_Data_2012!D$271</f>
        <v>1.41441628780158E-3</v>
      </c>
      <c r="L96" s="165">
        <f>Baseline_Data_2012!E97/Baseline_Data_2012!E$271</f>
        <v>2.4320490595601926E-3</v>
      </c>
      <c r="M96" s="165">
        <f>Baseline_Data_2012!F97/Baseline_Data_2012!F$271</f>
        <v>5.3531502717490079E-3</v>
      </c>
      <c r="N96" s="165">
        <f>Baseline_Data_2012!G97/Baseline_Data_2012!G$271</f>
        <v>4.5313090949855774E-3</v>
      </c>
      <c r="O96" s="165">
        <f>Baseline_Data_2012!H97/Baseline_Data_2012!H$271</f>
        <v>1.5158128880568096E-3</v>
      </c>
      <c r="P96" s="165">
        <f>Baseline_Data_2012!I97/Baseline_Data_2012!I$271</f>
        <v>1.1448732077950862E-2</v>
      </c>
      <c r="Q96" s="165">
        <f>Baseline_Data_2012!J97/Baseline_Data_2012!J$271</f>
        <v>2.5921340927482404E-3</v>
      </c>
      <c r="R96" s="165">
        <f>Baseline_Data_2012!K97/Baseline_Data_2012!K$271</f>
        <v>7.9586761255222779E-3</v>
      </c>
      <c r="S96" s="165">
        <f>Baseline_Data_2012!L97/Baseline_Data_2012!L$271</f>
        <v>3.2457897166450439E-3</v>
      </c>
      <c r="T96" s="165">
        <f>Baseline_Data_2012!M97/Baseline_Data_2012!M$271</f>
        <v>0</v>
      </c>
      <c r="U96" s="165">
        <f>Baseline_Data_2012!N97/Baseline_Data_2012!N$271</f>
        <v>0</v>
      </c>
      <c r="V96" s="165">
        <f>Baseline_Data_2012!O97/Baseline_Data_2012!O$271</f>
        <v>4.9017310428135777E-3</v>
      </c>
      <c r="W96" s="165">
        <f>Baseline_Data_2012!P97/Baseline_Data_2012!P$271</f>
        <v>0</v>
      </c>
      <c r="X96" s="165">
        <f>Baseline_Data_2012!Q97/Baseline_Data_2012!Q$271</f>
        <v>2.9855687003807908E-3</v>
      </c>
      <c r="Y96" s="165">
        <f>Baseline_Data_2012!R97/Baseline_Data_2012!R$271</f>
        <v>5.1067921268415099E-4</v>
      </c>
      <c r="Z96" s="165">
        <f>Baseline_Data_2012!S97/Baseline_Data_2012!S$271</f>
        <v>1.9123286755710453E-3</v>
      </c>
      <c r="AA96" s="165">
        <f>Baseline_Data_2012!T97/Baseline_Data_2012!T$271</f>
        <v>2.811956055748147E-3</v>
      </c>
      <c r="AB96" s="165">
        <f>Baseline_Data_2012!U97/Baseline_Data_2012!U$271</f>
        <v>8.0523934831879512E-3</v>
      </c>
      <c r="AC96" s="165">
        <f>Baseline_Data_2012!V97/Baseline_Data_2012!V$271</f>
        <v>1.5760800933157387E-3</v>
      </c>
      <c r="AD96" s="165">
        <f>Baseline_Data_2012!W97/Baseline_Data_2012!W$271</f>
        <v>1.0083702603178877E-2</v>
      </c>
      <c r="AE96" s="165">
        <f>Baseline_Data_2012!X97/Baseline_Data_2012!X$271</f>
        <v>1.0673992697263913E-2</v>
      </c>
      <c r="AF96" s="165">
        <f>Baseline_Data_2012!Y97/Baseline_Data_2012!Y$271</f>
        <v>1.1803735287141213E-3</v>
      </c>
      <c r="AG96" s="165">
        <f>Baseline_Data_2012!Z97/Baseline_Data_2012!Z$271</f>
        <v>1.3182226290686498E-3</v>
      </c>
      <c r="AH96" s="165">
        <f>Baseline_Data_2012!AA97/Baseline_Data_2012!AA$271</f>
        <v>2.3230185741886533E-3</v>
      </c>
      <c r="AI96" s="165">
        <f>Baseline_Data_2012!AB97/Baseline_Data_2012!AB$271</f>
        <v>3.4084634583022712E-3</v>
      </c>
      <c r="AJ96" s="165">
        <f>Baseline_Data_2012!AC97/Baseline_Data_2012!AC$271</f>
        <v>0</v>
      </c>
      <c r="AK96" s="165">
        <f>Baseline_Data_2012!AD97/Baseline_Data_2012!AD$271</f>
        <v>3.9926255418091501E-3</v>
      </c>
      <c r="AL96" s="165">
        <f>Baseline_Data_2012!AE97/Baseline_Data_2012!AE$271</f>
        <v>5.3572995404433041E-3</v>
      </c>
      <c r="AM96" s="165">
        <f>Baseline_Data_2012!AF97/Baseline_Data_2012!AF$271</f>
        <v>1.6099613521381582E-2</v>
      </c>
      <c r="AN96" s="165">
        <f>Baseline_Data_2012!AG97/Baseline_Data_2012!AG$271</f>
        <v>2.5505579071315098E-3</v>
      </c>
      <c r="AO96" s="165">
        <f>Baseline_Data_2012!AH97/Baseline_Data_2012!AH$271</f>
        <v>1.4317644184052286E-2</v>
      </c>
      <c r="AP96" s="165">
        <f>Baseline_Data_2012!AI97/Baseline_Data_2012!AI$271</f>
        <v>2.1859877607752617E-3</v>
      </c>
      <c r="AQ96" s="165">
        <f>Baseline_Data_2012!AJ97/Baseline_Data_2012!AJ$271</f>
        <v>2.9804893942336649E-4</v>
      </c>
      <c r="AR96" s="165">
        <f>Baseline_Data_2012!AK97/Baseline_Data_2012!AK$271</f>
        <v>1.116533315155388E-2</v>
      </c>
      <c r="AS96" s="165">
        <f>Baseline_Data_2012!AL97/Baseline_Data_2012!AL$271</f>
        <v>9.8871434496897691E-3</v>
      </c>
      <c r="AT96" s="165">
        <f>Baseline_Data_2012!AM97/Baseline_Data_2012!AM$271</f>
        <v>0</v>
      </c>
      <c r="AU96" s="165">
        <f>Baseline_Data_2012!AN97/Baseline_Data_2012!AN$271</f>
        <v>1.5978875414429034E-3</v>
      </c>
      <c r="AV96" s="165">
        <f>Baseline_Data_2012!AO97/Baseline_Data_2012!AO$271</f>
        <v>8.8343386813186896E-3</v>
      </c>
      <c r="AW96" s="165">
        <f>Baseline_Data_2012!AP97/Baseline_Data_2012!AP$271</f>
        <v>1.4130910193903795E-3</v>
      </c>
      <c r="AX96" s="165">
        <f>Baseline_Data_2012!AQ97/Baseline_Data_2012!AQ$271</f>
        <v>0</v>
      </c>
      <c r="AY96" s="165">
        <f>Baseline_Data_2012!AR97/Baseline_Data_2012!AR$271</f>
        <v>5.0702314397198791E-3</v>
      </c>
      <c r="AZ96" s="165">
        <f>Baseline_Data_2012!AS97/Baseline_Data_2012!AS$271</f>
        <v>5.9903842060766224E-3</v>
      </c>
      <c r="BA96" s="165">
        <f>Baseline_Data_2012!AT97/Baseline_Data_2012!AT$271</f>
        <v>3.0336862350686783E-3</v>
      </c>
      <c r="BB96" s="165">
        <f>Baseline_Data_2012!AU97/Baseline_Data_2012!AU$271</f>
        <v>1.1155623161218219E-2</v>
      </c>
      <c r="BC96" s="165">
        <f>Baseline_Data_2012!AV97/Baseline_Data_2012!AV$271</f>
        <v>4.4128335884542199E-3</v>
      </c>
      <c r="BD96">
        <v>96</v>
      </c>
    </row>
    <row r="97" spans="1:56" x14ac:dyDescent="0.2">
      <c r="A97" s="164">
        <v>1</v>
      </c>
      <c r="B97" s="31" t="s">
        <v>52</v>
      </c>
      <c r="C97">
        <f>'III Tool Overview'!$H$9/160</f>
        <v>0</v>
      </c>
      <c r="D97">
        <f>'III Tool Overview'!$H$9/32</f>
        <v>0</v>
      </c>
      <c r="E97">
        <f>'III Tool Overview'!$H$9/64</f>
        <v>0</v>
      </c>
      <c r="F97">
        <f>G97*'III Tool Overview'!$H$9</f>
        <v>0</v>
      </c>
      <c r="G97" s="165">
        <f>HLOOKUP('III Tool Overview'!$H$7,Targeting!$I$1:$BC$277,Targeting!BD97,FALSE)</f>
        <v>0</v>
      </c>
      <c r="H97" s="204">
        <f>Baseline_Data_2012!B98</f>
        <v>3137.7220560000001</v>
      </c>
      <c r="I97" s="165">
        <f>Baseline_Data_2012!B98/Baseline_Data_2012!B$271</f>
        <v>3.1224041834171444E-3</v>
      </c>
      <c r="J97" s="165">
        <f>Baseline_Data_2012!C98/Baseline_Data_2012!C$271</f>
        <v>5.1434520695242463E-3</v>
      </c>
      <c r="K97" s="165">
        <f>Baseline_Data_2012!D98/Baseline_Data_2012!D$271</f>
        <v>8.5455197800306032E-4</v>
      </c>
      <c r="L97" s="165">
        <f>Baseline_Data_2012!E98/Baseline_Data_2012!E$271</f>
        <v>1.3536568885030534E-3</v>
      </c>
      <c r="M97" s="165">
        <f>Baseline_Data_2012!F98/Baseline_Data_2012!F$271</f>
        <v>2.8104991587715039E-3</v>
      </c>
      <c r="N97" s="165">
        <f>Baseline_Data_2012!G98/Baseline_Data_2012!G$271</f>
        <v>2.3526116726780423E-3</v>
      </c>
      <c r="O97" s="165">
        <f>Baseline_Data_2012!H98/Baseline_Data_2012!H$271</f>
        <v>8.2619039748137526E-4</v>
      </c>
      <c r="P97" s="165">
        <f>Baseline_Data_2012!I98/Baseline_Data_2012!I$271</f>
        <v>5.7010505763891517E-3</v>
      </c>
      <c r="Q97" s="165">
        <f>Baseline_Data_2012!J98/Baseline_Data_2012!J$271</f>
        <v>1.4351410749950347E-3</v>
      </c>
      <c r="R97" s="165">
        <f>Baseline_Data_2012!K98/Baseline_Data_2012!K$271</f>
        <v>4.3563629858170191E-3</v>
      </c>
      <c r="S97" s="165">
        <f>Baseline_Data_2012!L98/Baseline_Data_2012!L$271</f>
        <v>1.6193638882650867E-3</v>
      </c>
      <c r="T97" s="165">
        <f>Baseline_Data_2012!M98/Baseline_Data_2012!M$271</f>
        <v>0</v>
      </c>
      <c r="U97" s="165">
        <f>Baseline_Data_2012!N98/Baseline_Data_2012!N$271</f>
        <v>0</v>
      </c>
      <c r="V97" s="165">
        <f>Baseline_Data_2012!O98/Baseline_Data_2012!O$271</f>
        <v>2.5040591249878281E-3</v>
      </c>
      <c r="W97" s="165">
        <f>Baseline_Data_2012!P98/Baseline_Data_2012!P$271</f>
        <v>0</v>
      </c>
      <c r="X97" s="165">
        <f>Baseline_Data_2012!Q98/Baseline_Data_2012!Q$271</f>
        <v>1.6323541892945472E-3</v>
      </c>
      <c r="Y97" s="165">
        <f>Baseline_Data_2012!R98/Baseline_Data_2012!R$271</f>
        <v>2.6773520688698423E-4</v>
      </c>
      <c r="Z97" s="165">
        <f>Baseline_Data_2012!S98/Baseline_Data_2012!S$271</f>
        <v>8.6585618196748646E-4</v>
      </c>
      <c r="AA97" s="165">
        <f>Baseline_Data_2012!T98/Baseline_Data_2012!T$271</f>
        <v>1.4776595948205492E-3</v>
      </c>
      <c r="AB97" s="165">
        <f>Baseline_Data_2012!U98/Baseline_Data_2012!U$271</f>
        <v>4.4049731343865656E-3</v>
      </c>
      <c r="AC97" s="165">
        <f>Baseline_Data_2012!V98/Baseline_Data_2012!V$271</f>
        <v>8.7723217044610019E-4</v>
      </c>
      <c r="AD97" s="165">
        <f>Baseline_Data_2012!W98/Baseline_Data_2012!W$271</f>
        <v>5.125923812807155E-3</v>
      </c>
      <c r="AE97" s="165">
        <f>Baseline_Data_2012!X98/Baseline_Data_2012!X$271</f>
        <v>5.8577961847438454E-3</v>
      </c>
      <c r="AF97" s="165">
        <f>Baseline_Data_2012!Y98/Baseline_Data_2012!Y$271</f>
        <v>6.4375363564651042E-4</v>
      </c>
      <c r="AG97" s="165">
        <f>Baseline_Data_2012!Z98/Baseline_Data_2012!Z$271</f>
        <v>6.6290648718176932E-4</v>
      </c>
      <c r="AH97" s="165">
        <f>Baseline_Data_2012!AA98/Baseline_Data_2012!AA$271</f>
        <v>1.068794306561843E-3</v>
      </c>
      <c r="AI97" s="165">
        <f>Baseline_Data_2012!AB98/Baseline_Data_2012!AB$271</f>
        <v>1.6412356350081186E-3</v>
      </c>
      <c r="AJ97" s="165">
        <f>Baseline_Data_2012!AC98/Baseline_Data_2012!AC$271</f>
        <v>0</v>
      </c>
      <c r="AK97" s="165">
        <f>Baseline_Data_2012!AD98/Baseline_Data_2012!AD$271</f>
        <v>1.9187233337318139E-3</v>
      </c>
      <c r="AL97" s="165">
        <f>Baseline_Data_2012!AE98/Baseline_Data_2012!AE$271</f>
        <v>2.8126775986775125E-3</v>
      </c>
      <c r="AM97" s="165">
        <f>Baseline_Data_2012!AF98/Baseline_Data_2012!AF$271</f>
        <v>7.8295049142708371E-3</v>
      </c>
      <c r="AN97" s="165">
        <f>Baseline_Data_2012!AG98/Baseline_Data_2012!AG$271</f>
        <v>1.4412190107612308E-3</v>
      </c>
      <c r="AO97" s="165">
        <f>Baseline_Data_2012!AH98/Baseline_Data_2012!AH$271</f>
        <v>7.6197083314331199E-3</v>
      </c>
      <c r="AP97" s="165">
        <f>Baseline_Data_2012!AI98/Baseline_Data_2012!AI$271</f>
        <v>1.0770041980389224E-3</v>
      </c>
      <c r="AQ97" s="165">
        <f>Baseline_Data_2012!AJ98/Baseline_Data_2012!AJ$271</f>
        <v>1.7759844045127094E-4</v>
      </c>
      <c r="AR97" s="165">
        <f>Baseline_Data_2012!AK98/Baseline_Data_2012!AK$271</f>
        <v>6.0853556900243551E-3</v>
      </c>
      <c r="AS97" s="165">
        <f>Baseline_Data_2012!AL98/Baseline_Data_2012!AL$271</f>
        <v>5.4021832079526252E-3</v>
      </c>
      <c r="AT97" s="165">
        <f>Baseline_Data_2012!AM98/Baseline_Data_2012!AM$271</f>
        <v>0</v>
      </c>
      <c r="AU97" s="165">
        <f>Baseline_Data_2012!AN98/Baseline_Data_2012!AN$271</f>
        <v>9.5164582725990716E-4</v>
      </c>
      <c r="AV97" s="165">
        <f>Baseline_Data_2012!AO98/Baseline_Data_2012!AO$271</f>
        <v>4.1804233030975696E-3</v>
      </c>
      <c r="AW97" s="165">
        <f>Baseline_Data_2012!AP98/Baseline_Data_2012!AP$271</f>
        <v>8.5375128675541014E-4</v>
      </c>
      <c r="AX97" s="165">
        <f>Baseline_Data_2012!AQ98/Baseline_Data_2012!AQ$271</f>
        <v>0</v>
      </c>
      <c r="AY97" s="165">
        <f>Baseline_Data_2012!AR98/Baseline_Data_2012!AR$271</f>
        <v>3.020715866801194E-3</v>
      </c>
      <c r="AZ97" s="165">
        <f>Baseline_Data_2012!AS98/Baseline_Data_2012!AS$271</f>
        <v>3.4192700010493653E-3</v>
      </c>
      <c r="BA97" s="165">
        <f>Baseline_Data_2012!AT98/Baseline_Data_2012!AT$271</f>
        <v>1.7313357137279249E-3</v>
      </c>
      <c r="BB97" s="165">
        <f>Baseline_Data_2012!AU98/Baseline_Data_2012!AU$271</f>
        <v>5.910104050648673E-3</v>
      </c>
      <c r="BC97" s="165">
        <f>Baseline_Data_2012!AV98/Baseline_Data_2012!AV$271</f>
        <v>2.3778408290896229E-3</v>
      </c>
      <c r="BD97">
        <v>97</v>
      </c>
    </row>
    <row r="98" spans="1:56" x14ac:dyDescent="0.2">
      <c r="A98" s="164">
        <v>1</v>
      </c>
      <c r="B98" s="31" t="s">
        <v>53</v>
      </c>
      <c r="C98">
        <f>'III Tool Overview'!$H$9/160</f>
        <v>0</v>
      </c>
      <c r="D98">
        <f>'III Tool Overview'!$H$9/32</f>
        <v>0</v>
      </c>
      <c r="E98">
        <f>'III Tool Overview'!$H$9/64</f>
        <v>0</v>
      </c>
      <c r="F98">
        <f>G98*'III Tool Overview'!$H$9</f>
        <v>0</v>
      </c>
      <c r="G98" s="165">
        <f>HLOOKUP('III Tool Overview'!$H$7,Targeting!$I$1:$BC$277,Targeting!BD98,FALSE)</f>
        <v>0</v>
      </c>
      <c r="H98" s="204">
        <f>Baseline_Data_2012!B99</f>
        <v>2862.246408</v>
      </c>
      <c r="I98" s="165">
        <f>Baseline_Data_2012!B99/Baseline_Data_2012!B$271</f>
        <v>2.848273364818995E-3</v>
      </c>
      <c r="J98" s="165">
        <f>Baseline_Data_2012!C99/Baseline_Data_2012!C$271</f>
        <v>4.7521194022157936E-3</v>
      </c>
      <c r="K98" s="165">
        <f>Baseline_Data_2012!D99/Baseline_Data_2012!D$271</f>
        <v>8.2366455711138328E-4</v>
      </c>
      <c r="L98" s="165">
        <f>Baseline_Data_2012!E99/Baseline_Data_2012!E$271</f>
        <v>1.1788603533510074E-3</v>
      </c>
      <c r="M98" s="165">
        <f>Baseline_Data_2012!F99/Baseline_Data_2012!F$271</f>
        <v>2.8193464803626003E-3</v>
      </c>
      <c r="N98" s="165">
        <f>Baseline_Data_2012!G99/Baseline_Data_2012!G$271</f>
        <v>2.1409515460756386E-3</v>
      </c>
      <c r="O98" s="165">
        <f>Baseline_Data_2012!H99/Baseline_Data_2012!H$271</f>
        <v>6.8968161690399895E-4</v>
      </c>
      <c r="P98" s="165">
        <f>Baseline_Data_2012!I99/Baseline_Data_2012!I$271</f>
        <v>5.0139799186894544E-3</v>
      </c>
      <c r="Q98" s="165">
        <f>Baseline_Data_2012!J99/Baseline_Data_2012!J$271</f>
        <v>1.3482725105564955E-3</v>
      </c>
      <c r="R98" s="165">
        <f>Baseline_Data_2012!K99/Baseline_Data_2012!K$271</f>
        <v>4.1285793002841034E-3</v>
      </c>
      <c r="S98" s="165">
        <f>Baseline_Data_2012!L99/Baseline_Data_2012!L$271</f>
        <v>1.5122716872375359E-3</v>
      </c>
      <c r="T98" s="165">
        <f>Baseline_Data_2012!M99/Baseline_Data_2012!M$271</f>
        <v>0</v>
      </c>
      <c r="U98" s="165">
        <f>Baseline_Data_2012!N99/Baseline_Data_2012!N$271</f>
        <v>0</v>
      </c>
      <c r="V98" s="165">
        <f>Baseline_Data_2012!O99/Baseline_Data_2012!O$271</f>
        <v>2.3481101263177003E-3</v>
      </c>
      <c r="W98" s="165">
        <f>Baseline_Data_2012!P99/Baseline_Data_2012!P$271</f>
        <v>0</v>
      </c>
      <c r="X98" s="165">
        <f>Baseline_Data_2012!Q99/Baseline_Data_2012!Q$271</f>
        <v>1.3709224636653423E-3</v>
      </c>
      <c r="Y98" s="165">
        <f>Baseline_Data_2012!R99/Baseline_Data_2012!R$271</f>
        <v>2.0659882106239727E-4</v>
      </c>
      <c r="Z98" s="165">
        <f>Baseline_Data_2012!S99/Baseline_Data_2012!S$271</f>
        <v>7.6375050013169799E-4</v>
      </c>
      <c r="AA98" s="165">
        <f>Baseline_Data_2012!T99/Baseline_Data_2012!T$271</f>
        <v>1.5934209455668597E-3</v>
      </c>
      <c r="AB98" s="165">
        <f>Baseline_Data_2012!U99/Baseline_Data_2012!U$271</f>
        <v>4.0045210312605146E-3</v>
      </c>
      <c r="AC98" s="165">
        <f>Baseline_Data_2012!V99/Baseline_Data_2012!V$271</f>
        <v>7.6395594423233953E-4</v>
      </c>
      <c r="AD98" s="165">
        <f>Baseline_Data_2012!W99/Baseline_Data_2012!W$271</f>
        <v>4.8930806639699643E-3</v>
      </c>
      <c r="AE98" s="165">
        <f>Baseline_Data_2012!X99/Baseline_Data_2012!X$271</f>
        <v>5.5736879041786676E-3</v>
      </c>
      <c r="AF98" s="165">
        <f>Baseline_Data_2012!Y99/Baseline_Data_2012!Y$271</f>
        <v>4.5014351966259753E-4</v>
      </c>
      <c r="AG98" s="165">
        <f>Baseline_Data_2012!Z99/Baseline_Data_2012!Z$271</f>
        <v>6.4647078915246929E-4</v>
      </c>
      <c r="AH98" s="165">
        <f>Baseline_Data_2012!AA99/Baseline_Data_2012!AA$271</f>
        <v>1.1088026495882221E-3</v>
      </c>
      <c r="AI98" s="165">
        <f>Baseline_Data_2012!AB99/Baseline_Data_2012!AB$271</f>
        <v>1.5002092983057971E-3</v>
      </c>
      <c r="AJ98" s="165">
        <f>Baseline_Data_2012!AC99/Baseline_Data_2012!AC$271</f>
        <v>0</v>
      </c>
      <c r="AK98" s="165">
        <f>Baseline_Data_2012!AD99/Baseline_Data_2012!AD$271</f>
        <v>1.8714308571961705E-3</v>
      </c>
      <c r="AL98" s="165">
        <f>Baseline_Data_2012!AE99/Baseline_Data_2012!AE$271</f>
        <v>2.8215317778968541E-3</v>
      </c>
      <c r="AM98" s="165">
        <f>Baseline_Data_2012!AF99/Baseline_Data_2012!AF$271</f>
        <v>6.7650825016266651E-3</v>
      </c>
      <c r="AN98" s="165">
        <f>Baseline_Data_2012!AG99/Baseline_Data_2012!AG$271</f>
        <v>1.2785814487829669E-3</v>
      </c>
      <c r="AO98" s="165">
        <f>Baseline_Data_2012!AH99/Baseline_Data_2012!AH$271</f>
        <v>7.2172349280718367E-3</v>
      </c>
      <c r="AP98" s="165">
        <f>Baseline_Data_2012!AI99/Baseline_Data_2012!AI$271</f>
        <v>1.0368673956275339E-3</v>
      </c>
      <c r="AQ98" s="165">
        <f>Baseline_Data_2012!AJ99/Baseline_Data_2012!AJ$271</f>
        <v>1.7186945850122996E-4</v>
      </c>
      <c r="AR98" s="165">
        <f>Baseline_Data_2012!AK99/Baseline_Data_2012!AK$271</f>
        <v>5.6421537239997824E-3</v>
      </c>
      <c r="AS98" s="165">
        <f>Baseline_Data_2012!AL99/Baseline_Data_2012!AL$271</f>
        <v>5.1195603234521101E-3</v>
      </c>
      <c r="AT98" s="165">
        <f>Baseline_Data_2012!AM99/Baseline_Data_2012!AM$271</f>
        <v>0</v>
      </c>
      <c r="AU98" s="165">
        <f>Baseline_Data_2012!AN99/Baseline_Data_2012!AN$271</f>
        <v>8.3854038057737726E-4</v>
      </c>
      <c r="AV98" s="165">
        <f>Baseline_Data_2012!AO99/Baseline_Data_2012!AO$271</f>
        <v>3.7045269002895873E-3</v>
      </c>
      <c r="AW98" s="165">
        <f>Baseline_Data_2012!AP99/Baseline_Data_2012!AP$271</f>
        <v>8.2289280651123874E-4</v>
      </c>
      <c r="AX98" s="165">
        <f>Baseline_Data_2012!AQ99/Baseline_Data_2012!AQ$271</f>
        <v>0</v>
      </c>
      <c r="AY98" s="165">
        <f>Baseline_Data_2012!AR99/Baseline_Data_2012!AR$271</f>
        <v>2.6031766428918136E-3</v>
      </c>
      <c r="AZ98" s="165">
        <f>Baseline_Data_2012!AS99/Baseline_Data_2012!AS$271</f>
        <v>3.162869576219759E-3</v>
      </c>
      <c r="BA98" s="165">
        <f>Baseline_Data_2012!AT99/Baseline_Data_2012!AT$271</f>
        <v>1.3401820895153195E-3</v>
      </c>
      <c r="BB98" s="165">
        <f>Baseline_Data_2012!AU99/Baseline_Data_2012!AU$271</f>
        <v>5.3403800372916503E-3</v>
      </c>
      <c r="BC98" s="165">
        <f>Baseline_Data_2012!AV99/Baseline_Data_2012!AV$271</f>
        <v>2.2840212589622768E-3</v>
      </c>
      <c r="BD98">
        <v>98</v>
      </c>
    </row>
    <row r="99" spans="1:56" x14ac:dyDescent="0.2">
      <c r="A99" s="164">
        <v>1</v>
      </c>
      <c r="B99" s="31" t="s">
        <v>54</v>
      </c>
      <c r="C99">
        <f>'III Tool Overview'!$H$9/160</f>
        <v>0</v>
      </c>
      <c r="D99">
        <f>'III Tool Overview'!$H$9/32</f>
        <v>0</v>
      </c>
      <c r="E99">
        <f>'III Tool Overview'!$H$9/64</f>
        <v>0</v>
      </c>
      <c r="F99">
        <f>G99*'III Tool Overview'!$H$9</f>
        <v>0</v>
      </c>
      <c r="G99" s="165">
        <f>HLOOKUP('III Tool Overview'!$H$7,Targeting!$I$1:$BC$277,Targeting!BD99,FALSE)</f>
        <v>0</v>
      </c>
      <c r="H99" s="204">
        <f>Baseline_Data_2012!B100</f>
        <v>1565.8314120000002</v>
      </c>
      <c r="I99" s="165">
        <f>Baseline_Data_2012!B100/Baseline_Data_2012!B$271</f>
        <v>1.5581872658241515E-3</v>
      </c>
      <c r="J99" s="165">
        <f>Baseline_Data_2012!C100/Baseline_Data_2012!C$271</f>
        <v>2.5752907960721375E-3</v>
      </c>
      <c r="K99" s="165">
        <f>Baseline_Data_2012!D100/Baseline_Data_2012!D$271</f>
        <v>4.5456557308398048E-4</v>
      </c>
      <c r="L99" s="165">
        <f>Baseline_Data_2012!E100/Baseline_Data_2012!E$271</f>
        <v>7.7311693838116001E-4</v>
      </c>
      <c r="M99" s="165">
        <f>Baseline_Data_2012!F100/Baseline_Data_2012!F$271</f>
        <v>1.5487987331456177E-3</v>
      </c>
      <c r="N99" s="165">
        <f>Baseline_Data_2012!G100/Baseline_Data_2012!G$271</f>
        <v>1.1681862487062352E-3</v>
      </c>
      <c r="O99" s="165">
        <f>Baseline_Data_2012!H100/Baseline_Data_2012!H$271</f>
        <v>3.4268070271302811E-4</v>
      </c>
      <c r="P99" s="165">
        <f>Baseline_Data_2012!I100/Baseline_Data_2012!I$271</f>
        <v>2.8011785334803359E-3</v>
      </c>
      <c r="Q99" s="165">
        <f>Baseline_Data_2012!J100/Baseline_Data_2012!J$271</f>
        <v>7.1744158004127996E-4</v>
      </c>
      <c r="R99" s="165">
        <f>Baseline_Data_2012!K100/Baseline_Data_2012!K$271</f>
        <v>2.2341413606955397E-3</v>
      </c>
      <c r="S99" s="165">
        <f>Baseline_Data_2012!L100/Baseline_Data_2012!L$271</f>
        <v>7.8151734192467468E-4</v>
      </c>
      <c r="T99" s="165">
        <f>Baseline_Data_2012!M100/Baseline_Data_2012!M$271</f>
        <v>0</v>
      </c>
      <c r="U99" s="165">
        <f>Baseline_Data_2012!N100/Baseline_Data_2012!N$271</f>
        <v>0</v>
      </c>
      <c r="V99" s="165">
        <f>Baseline_Data_2012!O100/Baseline_Data_2012!O$271</f>
        <v>1.2808282157681654E-3</v>
      </c>
      <c r="W99" s="165">
        <f>Baseline_Data_2012!P100/Baseline_Data_2012!P$271</f>
        <v>0</v>
      </c>
      <c r="X99" s="165">
        <f>Baseline_Data_2012!Q100/Baseline_Data_2012!Q$271</f>
        <v>6.6147559001252302E-4</v>
      </c>
      <c r="Y99" s="165">
        <f>Baseline_Data_2012!R100/Baseline_Data_2012!R$271</f>
        <v>1.0544279027404463E-4</v>
      </c>
      <c r="Z99" s="165">
        <f>Baseline_Data_2012!S100/Baseline_Data_2012!S$271</f>
        <v>5.195259309566713E-4</v>
      </c>
      <c r="AA99" s="165">
        <f>Baseline_Data_2012!T100/Baseline_Data_2012!T$271</f>
        <v>7.9470615424003411E-4</v>
      </c>
      <c r="AB99" s="165">
        <f>Baseline_Data_2012!U100/Baseline_Data_2012!U$271</f>
        <v>2.3100716114602868E-3</v>
      </c>
      <c r="AC99" s="165">
        <f>Baseline_Data_2012!V100/Baseline_Data_2012!V$271</f>
        <v>5.0101547565331887E-4</v>
      </c>
      <c r="AD99" s="165">
        <f>Baseline_Data_2012!W100/Baseline_Data_2012!W$271</f>
        <v>2.6276019011390963E-3</v>
      </c>
      <c r="AE99" s="165">
        <f>Baseline_Data_2012!X100/Baseline_Data_2012!X$271</f>
        <v>2.9696207629238205E-3</v>
      </c>
      <c r="AF99" s="165">
        <f>Baseline_Data_2012!Y100/Baseline_Data_2012!Y$271</f>
        <v>2.4209352859146146E-4</v>
      </c>
      <c r="AG99" s="165">
        <f>Baseline_Data_2012!Z100/Baseline_Data_2012!Z$271</f>
        <v>2.5372208398676574E-4</v>
      </c>
      <c r="AH99" s="165">
        <f>Baseline_Data_2012!AA100/Baseline_Data_2012!AA$271</f>
        <v>5.2232925199396571E-4</v>
      </c>
      <c r="AI99" s="165">
        <f>Baseline_Data_2012!AB100/Baseline_Data_2012!AB$271</f>
        <v>7.6934204683573267E-4</v>
      </c>
      <c r="AJ99" s="165">
        <f>Baseline_Data_2012!AC100/Baseline_Data_2012!AC$271</f>
        <v>0</v>
      </c>
      <c r="AK99" s="165">
        <f>Baseline_Data_2012!AD100/Baseline_Data_2012!AD$271</f>
        <v>9.9706168088806602E-4</v>
      </c>
      <c r="AL99" s="165">
        <f>Baseline_Data_2012!AE100/Baseline_Data_2012!AE$271</f>
        <v>1.5499992191717847E-3</v>
      </c>
      <c r="AM99" s="165">
        <f>Baseline_Data_2012!AF100/Baseline_Data_2012!AF$271</f>
        <v>3.8586776700230778E-3</v>
      </c>
      <c r="AN99" s="165">
        <f>Baseline_Data_2012!AG100/Baseline_Data_2012!AG$271</f>
        <v>6.9989970188430472E-4</v>
      </c>
      <c r="AO99" s="165">
        <f>Baseline_Data_2012!AH100/Baseline_Data_2012!AH$271</f>
        <v>3.9216150743579944E-3</v>
      </c>
      <c r="AP99" s="165">
        <f>Baseline_Data_2012!AI100/Baseline_Data_2012!AI$271</f>
        <v>5.5764189758203864E-4</v>
      </c>
      <c r="AQ99" s="165">
        <f>Baseline_Data_2012!AJ100/Baseline_Data_2012!AJ$271</f>
        <v>1.3089084933329883E-4</v>
      </c>
      <c r="AR99" s="165">
        <f>Baseline_Data_2012!AK100/Baseline_Data_2012!AK$271</f>
        <v>3.0960733577863222E-3</v>
      </c>
      <c r="AS99" s="165">
        <f>Baseline_Data_2012!AL100/Baseline_Data_2012!AL$271</f>
        <v>2.7722952069160691E-3</v>
      </c>
      <c r="AT99" s="165">
        <f>Baseline_Data_2012!AM100/Baseline_Data_2012!AM$271</f>
        <v>0</v>
      </c>
      <c r="AU99" s="165">
        <f>Baseline_Data_2012!AN100/Baseline_Data_2012!AN$271</f>
        <v>4.0700742652548694E-4</v>
      </c>
      <c r="AV99" s="165">
        <f>Baseline_Data_2012!AO100/Baseline_Data_2012!AO$271</f>
        <v>2.0704743750939265E-3</v>
      </c>
      <c r="AW99" s="165">
        <f>Baseline_Data_2012!AP100/Baseline_Data_2012!AP$271</f>
        <v>4.5413965788488177E-4</v>
      </c>
      <c r="AX99" s="165">
        <f>Baseline_Data_2012!AQ100/Baseline_Data_2012!AQ$271</f>
        <v>0</v>
      </c>
      <c r="AY99" s="165">
        <f>Baseline_Data_2012!AR100/Baseline_Data_2012!AR$271</f>
        <v>1.4100876040724108E-3</v>
      </c>
      <c r="AZ99" s="165">
        <f>Baseline_Data_2012!AS100/Baseline_Data_2012!AS$271</f>
        <v>1.7249649067983296E-3</v>
      </c>
      <c r="BA99" s="165">
        <f>Baseline_Data_2012!AT100/Baseline_Data_2012!AT$271</f>
        <v>7.0084325446813952E-4</v>
      </c>
      <c r="BB99" s="165">
        <f>Baseline_Data_2012!AU100/Baseline_Data_2012!AU$271</f>
        <v>2.7177441240807273E-3</v>
      </c>
      <c r="BC99" s="165">
        <f>Baseline_Data_2012!AV100/Baseline_Data_2012!AV$271</f>
        <v>1.2345651795485513E-3</v>
      </c>
      <c r="BD99">
        <v>99</v>
      </c>
    </row>
    <row r="100" spans="1:56" x14ac:dyDescent="0.2">
      <c r="A100" s="164">
        <v>1</v>
      </c>
      <c r="B100" s="31" t="s">
        <v>55</v>
      </c>
      <c r="C100">
        <f>'III Tool Overview'!$H$9/160</f>
        <v>0</v>
      </c>
      <c r="D100">
        <f>'III Tool Overview'!$H$9/32</f>
        <v>0</v>
      </c>
      <c r="E100">
        <f>'III Tool Overview'!$H$9/64</f>
        <v>0</v>
      </c>
      <c r="F100">
        <f>G100*'III Tool Overview'!$H$9</f>
        <v>0</v>
      </c>
      <c r="G100" s="165">
        <f>HLOOKUP('III Tool Overview'!$H$7,Targeting!$I$1:$BC$277,Targeting!BD100,FALSE)</f>
        <v>0</v>
      </c>
      <c r="H100" s="204">
        <f>Baseline_Data_2012!B101</f>
        <v>1401.8676390000001</v>
      </c>
      <c r="I100" s="165">
        <f>Baseline_Data_2012!B101/Baseline_Data_2012!B$271</f>
        <v>1.3950239385418387E-3</v>
      </c>
      <c r="J100" s="165">
        <f>Baseline_Data_2012!C101/Baseline_Data_2012!C$271</f>
        <v>2.3596402770739476E-3</v>
      </c>
      <c r="K100" s="165">
        <f>Baseline_Data_2012!D101/Baseline_Data_2012!D$271</f>
        <v>3.7191728706871129E-4</v>
      </c>
      <c r="L100" s="165">
        <f>Baseline_Data_2012!E101/Baseline_Data_2012!E$271</f>
        <v>6.1999962266281333E-4</v>
      </c>
      <c r="M100" s="165">
        <f>Baseline_Data_2012!F101/Baseline_Data_2012!F$271</f>
        <v>1.2628946754103302E-3</v>
      </c>
      <c r="N100" s="165">
        <f>Baseline_Data_2012!G101/Baseline_Data_2012!G$271</f>
        <v>1.0502110037873878E-3</v>
      </c>
      <c r="O100" s="165">
        <f>Baseline_Data_2012!H101/Baseline_Data_2012!H$271</f>
        <v>2.9364761181036009E-4</v>
      </c>
      <c r="P100" s="165">
        <f>Baseline_Data_2012!I101/Baseline_Data_2012!I$271</f>
        <v>2.6572333679313613E-3</v>
      </c>
      <c r="Q100" s="165">
        <f>Baseline_Data_2012!J101/Baseline_Data_2012!J$271</f>
        <v>6.079255756113027E-4</v>
      </c>
      <c r="R100" s="165">
        <f>Baseline_Data_2012!K101/Baseline_Data_2012!K$271</f>
        <v>1.917669397291787E-3</v>
      </c>
      <c r="S100" s="165">
        <f>Baseline_Data_2012!L101/Baseline_Data_2012!L$271</f>
        <v>6.4605433599106447E-4</v>
      </c>
      <c r="T100" s="165">
        <f>Baseline_Data_2012!M101/Baseline_Data_2012!M$271</f>
        <v>0</v>
      </c>
      <c r="U100" s="165">
        <f>Baseline_Data_2012!N101/Baseline_Data_2012!N$271</f>
        <v>0</v>
      </c>
      <c r="V100" s="165">
        <f>Baseline_Data_2012!O101/Baseline_Data_2012!O$271</f>
        <v>1.0710103906912288E-3</v>
      </c>
      <c r="W100" s="165">
        <f>Baseline_Data_2012!P101/Baseline_Data_2012!P$271</f>
        <v>0</v>
      </c>
      <c r="X100" s="165">
        <f>Baseline_Data_2012!Q101/Baseline_Data_2012!Q$271</f>
        <v>5.7354133499101703E-4</v>
      </c>
      <c r="Y100" s="165">
        <f>Baseline_Data_2012!R101/Baseline_Data_2012!R$271</f>
        <v>7.6804007730476963E-5</v>
      </c>
      <c r="Z100" s="165">
        <f>Baseline_Data_2012!S101/Baseline_Data_2012!S$271</f>
        <v>4.1612513887306197E-4</v>
      </c>
      <c r="AA100" s="165">
        <f>Baseline_Data_2012!T101/Baseline_Data_2012!T$271</f>
        <v>6.9799588150182886E-4</v>
      </c>
      <c r="AB100" s="165">
        <f>Baseline_Data_2012!U101/Baseline_Data_2012!U$271</f>
        <v>1.6658544578417845E-3</v>
      </c>
      <c r="AC100" s="165">
        <f>Baseline_Data_2012!V101/Baseline_Data_2012!V$271</f>
        <v>4.0178838469600566E-4</v>
      </c>
      <c r="AD100" s="165">
        <f>Baseline_Data_2012!W101/Baseline_Data_2012!W$271</f>
        <v>2.2150204765351779E-3</v>
      </c>
      <c r="AE100" s="165">
        <f>Baseline_Data_2012!X101/Baseline_Data_2012!X$271</f>
        <v>2.590045176685438E-3</v>
      </c>
      <c r="AF100" s="165">
        <f>Baseline_Data_2012!Y101/Baseline_Data_2012!Y$271</f>
        <v>2.2117186562676727E-4</v>
      </c>
      <c r="AG100" s="165">
        <f>Baseline_Data_2012!Z101/Baseline_Data_2012!Z$271</f>
        <v>2.0297766718941262E-4</v>
      </c>
      <c r="AH100" s="165">
        <f>Baseline_Data_2012!AA101/Baseline_Data_2012!AA$271</f>
        <v>5.0115374177799412E-4</v>
      </c>
      <c r="AI100" s="165">
        <f>Baseline_Data_2012!AB101/Baseline_Data_2012!AB$271</f>
        <v>6.342614913752698E-4</v>
      </c>
      <c r="AJ100" s="165">
        <f>Baseline_Data_2012!AC101/Baseline_Data_2012!AC$271</f>
        <v>0</v>
      </c>
      <c r="AK100" s="165">
        <f>Baseline_Data_2012!AD101/Baseline_Data_2012!AD$271</f>
        <v>1.0283502273594489E-3</v>
      </c>
      <c r="AL100" s="165">
        <f>Baseline_Data_2012!AE101/Baseline_Data_2012!AE$271</f>
        <v>1.263873554962531E-3</v>
      </c>
      <c r="AM100" s="165">
        <f>Baseline_Data_2012!AF101/Baseline_Data_2012!AF$271</f>
        <v>3.6905947551227748E-3</v>
      </c>
      <c r="AN100" s="165">
        <f>Baseline_Data_2012!AG101/Baseline_Data_2012!AG$271</f>
        <v>5.8402226779749936E-4</v>
      </c>
      <c r="AO100" s="165">
        <f>Baseline_Data_2012!AH101/Baseline_Data_2012!AH$271</f>
        <v>3.5256625319416129E-3</v>
      </c>
      <c r="AP100" s="165">
        <f>Baseline_Data_2012!AI101/Baseline_Data_2012!AI$271</f>
        <v>4.8742032529393005E-4</v>
      </c>
      <c r="AQ100" s="165">
        <f>Baseline_Data_2012!AJ101/Baseline_Data_2012!AJ$271</f>
        <v>1.3089084933329883E-4</v>
      </c>
      <c r="AR100" s="165">
        <f>Baseline_Data_2012!AK101/Baseline_Data_2012!AK$271</f>
        <v>2.881894570545147E-3</v>
      </c>
      <c r="AS100" s="165">
        <f>Baseline_Data_2012!AL101/Baseline_Data_2012!AL$271</f>
        <v>2.4127483882716641E-3</v>
      </c>
      <c r="AT100" s="165">
        <f>Baseline_Data_2012!AM101/Baseline_Data_2012!AM$271</f>
        <v>0</v>
      </c>
      <c r="AU100" s="165">
        <f>Baseline_Data_2012!AN101/Baseline_Data_2012!AN$271</f>
        <v>3.3716591546490045E-4</v>
      </c>
      <c r="AV100" s="165">
        <f>Baseline_Data_2012!AO101/Baseline_Data_2012!AO$271</f>
        <v>2.1434595571473303E-3</v>
      </c>
      <c r="AW100" s="165">
        <f>Baseline_Data_2012!AP101/Baseline_Data_2012!AP$271</f>
        <v>3.7156881099672146E-4</v>
      </c>
      <c r="AX100" s="165">
        <f>Baseline_Data_2012!AQ101/Baseline_Data_2012!AQ$271</f>
        <v>0</v>
      </c>
      <c r="AY100" s="165">
        <f>Baseline_Data_2012!AR101/Baseline_Data_2012!AR$271</f>
        <v>1.3623419741376791E-3</v>
      </c>
      <c r="AZ100" s="165">
        <f>Baseline_Data_2012!AS101/Baseline_Data_2012!AS$271</f>
        <v>1.4869241783248761E-3</v>
      </c>
      <c r="BA100" s="165">
        <f>Baseline_Data_2012!AT101/Baseline_Data_2012!AT$271</f>
        <v>6.2957105909849812E-4</v>
      </c>
      <c r="BB100" s="165">
        <f>Baseline_Data_2012!AU101/Baseline_Data_2012!AU$271</f>
        <v>2.2847607074419768E-3</v>
      </c>
      <c r="BC100" s="165">
        <f>Baseline_Data_2012!AV101/Baseline_Data_2012!AV$271</f>
        <v>1.0168182465861045E-3</v>
      </c>
      <c r="BD100">
        <v>100</v>
      </c>
    </row>
    <row r="101" spans="1:56" x14ac:dyDescent="0.2">
      <c r="A101" s="164">
        <v>1</v>
      </c>
      <c r="B101" s="31" t="s">
        <v>56</v>
      </c>
      <c r="C101">
        <f>'III Tool Overview'!$H$9/160</f>
        <v>0</v>
      </c>
      <c r="D101">
        <f>'III Tool Overview'!$H$9/32</f>
        <v>0</v>
      </c>
      <c r="E101">
        <f>'III Tool Overview'!$H$9/64</f>
        <v>0</v>
      </c>
      <c r="F101">
        <f>G101*'III Tool Overview'!$H$9</f>
        <v>0</v>
      </c>
      <c r="G101" s="165">
        <f>HLOOKUP('III Tool Overview'!$H$7,Targeting!$I$1:$BC$277,Targeting!BD101,FALSE)</f>
        <v>0</v>
      </c>
      <c r="H101" s="204">
        <f>Baseline_Data_2012!B102</f>
        <v>346.92958299999998</v>
      </c>
      <c r="I101" s="165">
        <f>Baseline_Data_2012!B102/Baseline_Data_2012!B$271</f>
        <v>3.4523592656620104E-4</v>
      </c>
      <c r="J101" s="165">
        <f>Baseline_Data_2012!C102/Baseline_Data_2012!C$271</f>
        <v>5.3835393031054473E-4</v>
      </c>
      <c r="K101" s="165">
        <f>Baseline_Data_2012!D102/Baseline_Data_2012!D$271</f>
        <v>7.5926215188871392E-5</v>
      </c>
      <c r="L101" s="165">
        <f>Baseline_Data_2012!E102/Baseline_Data_2012!E$271</f>
        <v>1.382492759731864E-4</v>
      </c>
      <c r="M101" s="165">
        <f>Baseline_Data_2012!F102/Baseline_Data_2012!F$271</f>
        <v>3.0319451735686813E-4</v>
      </c>
      <c r="N101" s="165">
        <f>Baseline_Data_2012!G102/Baseline_Data_2012!G$271</f>
        <v>2.6228688349668648E-4</v>
      </c>
      <c r="O101" s="165">
        <f>Baseline_Data_2012!H102/Baseline_Data_2012!H$271</f>
        <v>7.9729458668227024E-5</v>
      </c>
      <c r="P101" s="165">
        <f>Baseline_Data_2012!I102/Baseline_Data_2012!I$271</f>
        <v>6.8266811997563369E-4</v>
      </c>
      <c r="Q101" s="165">
        <f>Baseline_Data_2012!J102/Baseline_Data_2012!J$271</f>
        <v>1.372288026967551E-4</v>
      </c>
      <c r="R101" s="165">
        <f>Baseline_Data_2012!K102/Baseline_Data_2012!K$271</f>
        <v>4.5647127781844193E-4</v>
      </c>
      <c r="S101" s="165">
        <f>Baseline_Data_2012!L102/Baseline_Data_2012!L$271</f>
        <v>1.618352408591626E-4</v>
      </c>
      <c r="T101" s="165">
        <f>Baseline_Data_2012!M102/Baseline_Data_2012!M$271</f>
        <v>0</v>
      </c>
      <c r="U101" s="165">
        <f>Baseline_Data_2012!N102/Baseline_Data_2012!N$271</f>
        <v>0</v>
      </c>
      <c r="V101" s="165">
        <f>Baseline_Data_2012!O102/Baseline_Data_2012!O$271</f>
        <v>2.6531830672763164E-4</v>
      </c>
      <c r="W101" s="165">
        <f>Baseline_Data_2012!P102/Baseline_Data_2012!P$271</f>
        <v>0</v>
      </c>
      <c r="X101" s="165">
        <f>Baseline_Data_2012!Q102/Baseline_Data_2012!Q$271</f>
        <v>1.5231604689476097E-4</v>
      </c>
      <c r="Y101" s="165">
        <f>Baseline_Data_2012!R102/Baseline_Data_2012!R$271</f>
        <v>2.5971829430592665E-5</v>
      </c>
      <c r="Z101" s="165">
        <f>Baseline_Data_2012!S102/Baseline_Data_2012!S$271</f>
        <v>9.3546224104642533E-5</v>
      </c>
      <c r="AA101" s="165">
        <f>Baseline_Data_2012!T102/Baseline_Data_2012!T$271</f>
        <v>1.4415075619588085E-4</v>
      </c>
      <c r="AB101" s="165">
        <f>Baseline_Data_2012!U102/Baseline_Data_2012!U$271</f>
        <v>3.6936928755078611E-4</v>
      </c>
      <c r="AC101" s="165">
        <f>Baseline_Data_2012!V102/Baseline_Data_2012!V$271</f>
        <v>8.9591914653257894E-5</v>
      </c>
      <c r="AD101" s="165">
        <f>Baseline_Data_2012!W102/Baseline_Data_2012!W$271</f>
        <v>5.509934377857773E-4</v>
      </c>
      <c r="AE101" s="165">
        <f>Baseline_Data_2012!X102/Baseline_Data_2012!X$271</f>
        <v>6.5610706360925487E-4</v>
      </c>
      <c r="AF101" s="165">
        <f>Baseline_Data_2012!Y102/Baseline_Data_2012!Y$271</f>
        <v>4.3673080632299496E-5</v>
      </c>
      <c r="AG101" s="165">
        <f>Baseline_Data_2012!Z102/Baseline_Data_2012!Z$271</f>
        <v>4.6580635441653944E-5</v>
      </c>
      <c r="AH101" s="165">
        <f>Baseline_Data_2012!AA102/Baseline_Data_2012!AA$271</f>
        <v>1.1702454533260783E-4</v>
      </c>
      <c r="AI101" s="165">
        <f>Baseline_Data_2012!AB102/Baseline_Data_2012!AB$271</f>
        <v>1.6320082289728914E-4</v>
      </c>
      <c r="AJ101" s="165">
        <f>Baseline_Data_2012!AC102/Baseline_Data_2012!AC$271</f>
        <v>0</v>
      </c>
      <c r="AK101" s="165">
        <f>Baseline_Data_2012!AD102/Baseline_Data_2012!AD$271</f>
        <v>2.6493838596191194E-4</v>
      </c>
      <c r="AL101" s="165">
        <f>Baseline_Data_2012!AE102/Baseline_Data_2012!AE$271</f>
        <v>3.0342952580148262E-4</v>
      </c>
      <c r="AM101" s="165">
        <f>Baseline_Data_2012!AF102/Baseline_Data_2012!AF$271</f>
        <v>9.4734767983161252E-4</v>
      </c>
      <c r="AN101" s="165">
        <f>Baseline_Data_2012!AG102/Baseline_Data_2012!AG$271</f>
        <v>1.3676043785130495E-4</v>
      </c>
      <c r="AO101" s="165">
        <f>Baseline_Data_2012!AH102/Baseline_Data_2012!AH$271</f>
        <v>9.4811304199813326E-4</v>
      </c>
      <c r="AP101" s="165">
        <f>Baseline_Data_2012!AI102/Baseline_Data_2012!AI$271</f>
        <v>1.0678783394254742E-4</v>
      </c>
      <c r="AQ101" s="165">
        <f>Baseline_Data_2012!AJ102/Baseline_Data_2012!AJ$271</f>
        <v>3.0816376949433728E-5</v>
      </c>
      <c r="AR101" s="165">
        <f>Baseline_Data_2012!AK102/Baseline_Data_2012!AK$271</f>
        <v>6.1723133948215288E-4</v>
      </c>
      <c r="AS101" s="165">
        <f>Baseline_Data_2012!AL102/Baseline_Data_2012!AL$271</f>
        <v>5.816843543895771E-4</v>
      </c>
      <c r="AT101" s="165">
        <f>Baseline_Data_2012!AM102/Baseline_Data_2012!AM$271</f>
        <v>0</v>
      </c>
      <c r="AU101" s="165">
        <f>Baseline_Data_2012!AN102/Baseline_Data_2012!AN$271</f>
        <v>9.0007685113805783E-5</v>
      </c>
      <c r="AV101" s="165">
        <f>Baseline_Data_2012!AO102/Baseline_Data_2012!AO$271</f>
        <v>5.6292136192590556E-4</v>
      </c>
      <c r="AW101" s="165">
        <f>Baseline_Data_2012!AP102/Baseline_Data_2012!AP$271</f>
        <v>7.5855074453686405E-5</v>
      </c>
      <c r="AX101" s="165">
        <f>Baseline_Data_2012!AQ102/Baseline_Data_2012!AQ$271</f>
        <v>0</v>
      </c>
      <c r="AY101" s="165">
        <f>Baseline_Data_2012!AR102/Baseline_Data_2012!AR$271</f>
        <v>2.9963979952958391E-4</v>
      </c>
      <c r="AZ101" s="165">
        <f>Baseline_Data_2012!AS102/Baseline_Data_2012!AS$271</f>
        <v>3.5031886371133684E-4</v>
      </c>
      <c r="BA101" s="165">
        <f>Baseline_Data_2012!AT102/Baseline_Data_2012!AT$271</f>
        <v>1.7023599144220817E-4</v>
      </c>
      <c r="BB101" s="165">
        <f>Baseline_Data_2012!AU102/Baseline_Data_2012!AU$271</f>
        <v>5.8662331869638697E-4</v>
      </c>
      <c r="BC101" s="165">
        <f>Baseline_Data_2012!AV102/Baseline_Data_2012!AV$271</f>
        <v>2.5204855494038829E-4</v>
      </c>
      <c r="BD101">
        <v>101</v>
      </c>
    </row>
    <row r="102" spans="1:56" x14ac:dyDescent="0.2">
      <c r="A102" s="164">
        <v>1</v>
      </c>
      <c r="B102" s="31" t="s">
        <v>57</v>
      </c>
      <c r="C102">
        <f>'III Tool Overview'!$H$9/160</f>
        <v>0</v>
      </c>
      <c r="D102">
        <f>'III Tool Overview'!$H$9/32</f>
        <v>0</v>
      </c>
      <c r="E102">
        <f>'III Tool Overview'!$H$9/64</f>
        <v>0</v>
      </c>
      <c r="F102">
        <f>G102*'III Tool Overview'!$H$9</f>
        <v>0</v>
      </c>
      <c r="G102" s="165">
        <f>HLOOKUP('III Tool Overview'!$H$7,Targeting!$I$1:$BC$277,Targeting!BD102,FALSE)</f>
        <v>0</v>
      </c>
      <c r="H102" s="204">
        <f>Baseline_Data_2012!B103</f>
        <v>257.65010699999999</v>
      </c>
      <c r="I102" s="165">
        <f>Baseline_Data_2012!B103/Baseline_Data_2012!B$271</f>
        <v>2.56392299125514E-4</v>
      </c>
      <c r="J102" s="165">
        <f>Baseline_Data_2012!C103/Baseline_Data_2012!C$271</f>
        <v>3.990311795015344E-4</v>
      </c>
      <c r="K102" s="165">
        <f>Baseline_Data_2012!D103/Baseline_Data_2012!D$271</f>
        <v>6.2527471332011729E-5</v>
      </c>
      <c r="L102" s="165">
        <f>Baseline_Data_2012!E103/Baseline_Data_2012!E$271</f>
        <v>1.1074049146831769E-4</v>
      </c>
      <c r="M102" s="165">
        <f>Baseline_Data_2012!F103/Baseline_Data_2012!F$271</f>
        <v>2.3436808261509807E-4</v>
      </c>
      <c r="N102" s="165">
        <f>Baseline_Data_2012!G103/Baseline_Data_2012!G$271</f>
        <v>1.842833493712779E-4</v>
      </c>
      <c r="O102" s="165">
        <f>Baseline_Data_2012!H103/Baseline_Data_2012!H$271</f>
        <v>6.0222833829010315E-5</v>
      </c>
      <c r="P102" s="165">
        <f>Baseline_Data_2012!I103/Baseline_Data_2012!I$271</f>
        <v>5.0391914469441847E-4</v>
      </c>
      <c r="Q102" s="165">
        <f>Baseline_Data_2012!J103/Baseline_Data_2012!J$271</f>
        <v>1.1650317116818341E-4</v>
      </c>
      <c r="R102" s="165">
        <f>Baseline_Data_2012!K103/Baseline_Data_2012!K$271</f>
        <v>3.1813595435123724E-4</v>
      </c>
      <c r="S102" s="165">
        <f>Baseline_Data_2012!L103/Baseline_Data_2012!L$271</f>
        <v>1.1949004213748887E-4</v>
      </c>
      <c r="T102" s="165">
        <f>Baseline_Data_2012!M103/Baseline_Data_2012!M$271</f>
        <v>0</v>
      </c>
      <c r="U102" s="165">
        <f>Baseline_Data_2012!N103/Baseline_Data_2012!N$271</f>
        <v>0</v>
      </c>
      <c r="V102" s="165">
        <f>Baseline_Data_2012!O103/Baseline_Data_2012!O$271</f>
        <v>2.1713861421241494E-4</v>
      </c>
      <c r="W102" s="165">
        <f>Baseline_Data_2012!P103/Baseline_Data_2012!P$271</f>
        <v>0</v>
      </c>
      <c r="X102" s="165">
        <f>Baseline_Data_2012!Q103/Baseline_Data_2012!Q$271</f>
        <v>1.2133651193311467E-4</v>
      </c>
      <c r="Y102" s="165">
        <f>Baseline_Data_2012!R103/Baseline_Data_2012!R$271</f>
        <v>1.7558419896738704E-5</v>
      </c>
      <c r="Z102" s="165">
        <f>Baseline_Data_2012!S103/Baseline_Data_2012!S$271</f>
        <v>8.5042021913311392E-5</v>
      </c>
      <c r="AA102" s="165">
        <f>Baseline_Data_2012!T103/Baseline_Data_2012!T$271</f>
        <v>1.5832951910039374E-4</v>
      </c>
      <c r="AB102" s="165">
        <f>Baseline_Data_2012!U103/Baseline_Data_2012!U$271</f>
        <v>2.742841244189006E-4</v>
      </c>
      <c r="AC102" s="165">
        <f>Baseline_Data_2012!V103/Baseline_Data_2012!V$271</f>
        <v>7.1764952043681073E-5</v>
      </c>
      <c r="AD102" s="165">
        <f>Baseline_Data_2012!W103/Baseline_Data_2012!W$271</f>
        <v>4.4793834208939391E-4</v>
      </c>
      <c r="AE102" s="165">
        <f>Baseline_Data_2012!X103/Baseline_Data_2012!X$271</f>
        <v>4.9745822445783675E-4</v>
      </c>
      <c r="AF102" s="165">
        <f>Baseline_Data_2012!Y103/Baseline_Data_2012!Y$271</f>
        <v>3.1914943538988097E-5</v>
      </c>
      <c r="AG102" s="165">
        <f>Baseline_Data_2012!Z103/Baseline_Data_2012!Z$271</f>
        <v>3.8975633736894117E-5</v>
      </c>
      <c r="AH102" s="165">
        <f>Baseline_Data_2012!AA103/Baseline_Data_2012!AA$271</f>
        <v>7.3388274191635416E-5</v>
      </c>
      <c r="AI102" s="165">
        <f>Baseline_Data_2012!AB103/Baseline_Data_2012!AB$271</f>
        <v>1.2504998118103972E-4</v>
      </c>
      <c r="AJ102" s="165">
        <f>Baseline_Data_2012!AC103/Baseline_Data_2012!AC$271</f>
        <v>0</v>
      </c>
      <c r="AK102" s="165">
        <f>Baseline_Data_2012!AD103/Baseline_Data_2012!AD$271</f>
        <v>1.8815314578268525E-4</v>
      </c>
      <c r="AL102" s="165">
        <f>Baseline_Data_2012!AE103/Baseline_Data_2012!AE$271</f>
        <v>2.345497431511882E-4</v>
      </c>
      <c r="AM102" s="165">
        <f>Baseline_Data_2012!AF103/Baseline_Data_2012!AF$271</f>
        <v>7.0898714852301518E-4</v>
      </c>
      <c r="AN102" s="165">
        <f>Baseline_Data_2012!AG103/Baseline_Data_2012!AG$271</f>
        <v>1.0289594847860087E-4</v>
      </c>
      <c r="AO102" s="165">
        <f>Baseline_Data_2012!AH103/Baseline_Data_2012!AH$271</f>
        <v>6.7231985999368249E-4</v>
      </c>
      <c r="AP102" s="165">
        <f>Baseline_Data_2012!AI103/Baseline_Data_2012!AI$271</f>
        <v>9.9823409989772583E-5</v>
      </c>
      <c r="AQ102" s="165">
        <f>Baseline_Data_2012!AJ103/Baseline_Data_2012!AJ$271</f>
        <v>1.1928920109458215E-5</v>
      </c>
      <c r="AR102" s="165">
        <f>Baseline_Data_2012!AK103/Baseline_Data_2012!AK$271</f>
        <v>4.3935101846129417E-4</v>
      </c>
      <c r="AS102" s="165">
        <f>Baseline_Data_2012!AL103/Baseline_Data_2012!AL$271</f>
        <v>4.0974921256391232E-4</v>
      </c>
      <c r="AT102" s="165">
        <f>Baseline_Data_2012!AM103/Baseline_Data_2012!AM$271</f>
        <v>0</v>
      </c>
      <c r="AU102" s="165">
        <f>Baseline_Data_2012!AN103/Baseline_Data_2012!AN$271</f>
        <v>6.9028450237655552E-5</v>
      </c>
      <c r="AV102" s="165">
        <f>Baseline_Data_2012!AO103/Baseline_Data_2012!AO$271</f>
        <v>4.0154697341598629E-4</v>
      </c>
      <c r="AW102" s="165">
        <f>Baseline_Data_2012!AP103/Baseline_Data_2012!AP$271</f>
        <v>6.2468884844212331E-5</v>
      </c>
      <c r="AX102" s="165">
        <f>Baseline_Data_2012!AQ103/Baseline_Data_2012!AQ$271</f>
        <v>0</v>
      </c>
      <c r="AY102" s="165">
        <f>Baseline_Data_2012!AR103/Baseline_Data_2012!AR$271</f>
        <v>2.3523960380979274E-4</v>
      </c>
      <c r="AZ102" s="165">
        <f>Baseline_Data_2012!AS103/Baseline_Data_2012!AS$271</f>
        <v>2.4484986300250632E-4</v>
      </c>
      <c r="BA102" s="165">
        <f>Baseline_Data_2012!AT103/Baseline_Data_2012!AT$271</f>
        <v>1.0681473972844434E-4</v>
      </c>
      <c r="BB102" s="165">
        <f>Baseline_Data_2012!AU103/Baseline_Data_2012!AU$271</f>
        <v>4.4322650745949241E-4</v>
      </c>
      <c r="BC102" s="165">
        <f>Baseline_Data_2012!AV103/Baseline_Data_2012!AV$271</f>
        <v>1.5998627652118188E-4</v>
      </c>
      <c r="BD102">
        <v>102</v>
      </c>
    </row>
    <row r="103" spans="1:56" x14ac:dyDescent="0.2">
      <c r="A103" s="164">
        <v>1</v>
      </c>
      <c r="B103" s="31" t="s">
        <v>58</v>
      </c>
      <c r="C103">
        <f>'III Tool Overview'!$H$9/160</f>
        <v>0</v>
      </c>
      <c r="D103">
        <f>'III Tool Overview'!$H$9/32</f>
        <v>0</v>
      </c>
      <c r="E103">
        <f>'III Tool Overview'!$H$9/64</f>
        <v>0</v>
      </c>
      <c r="F103">
        <f>G103*'III Tool Overview'!$H$9</f>
        <v>0</v>
      </c>
      <c r="G103" s="165">
        <f>HLOOKUP('III Tool Overview'!$H$7,Targeting!$I$1:$BC$277,Targeting!BD103,FALSE)</f>
        <v>0</v>
      </c>
      <c r="H103" s="204">
        <f>Baseline_Data_2012!B104</f>
        <v>144.270984</v>
      </c>
      <c r="I103" s="165">
        <f>Baseline_Data_2012!B104/Baseline_Data_2012!B$271</f>
        <v>1.4356667542490191E-4</v>
      </c>
      <c r="J103" s="165">
        <f>Baseline_Data_2012!C104/Baseline_Data_2012!C$271</f>
        <v>2.1615316096388202E-4</v>
      </c>
      <c r="K103" s="165">
        <f>Baseline_Data_2012!D104/Baseline_Data_2012!D$271</f>
        <v>2.5904238123262006E-5</v>
      </c>
      <c r="L103" s="165">
        <f>Baseline_Data_2012!E104/Baseline_Data_2012!E$271</f>
        <v>5.6428275907423023E-5</v>
      </c>
      <c r="M103" s="165">
        <f>Baseline_Data_2012!F104/Baseline_Data_2012!F$271</f>
        <v>1.4814314392373558E-4</v>
      </c>
      <c r="N103" s="165">
        <f>Baseline_Data_2012!G104/Baseline_Data_2012!G$271</f>
        <v>9.9779520735418539E-5</v>
      </c>
      <c r="O103" s="165">
        <f>Baseline_Data_2012!H104/Baseline_Data_2012!H$271</f>
        <v>3.3749557261501922E-5</v>
      </c>
      <c r="P103" s="165">
        <f>Baseline_Data_2012!I104/Baseline_Data_2012!I$271</f>
        <v>2.8235557145215342E-4</v>
      </c>
      <c r="Q103" s="165">
        <f>Baseline_Data_2012!J104/Baseline_Data_2012!J$271</f>
        <v>7.253971035000098E-5</v>
      </c>
      <c r="R103" s="165">
        <f>Baseline_Data_2012!K104/Baseline_Data_2012!K$271</f>
        <v>1.688608476506567E-4</v>
      </c>
      <c r="S103" s="165">
        <f>Baseline_Data_2012!L104/Baseline_Data_2012!L$271</f>
        <v>6.5657582060467504E-5</v>
      </c>
      <c r="T103" s="165">
        <f>Baseline_Data_2012!M104/Baseline_Data_2012!M$271</f>
        <v>0</v>
      </c>
      <c r="U103" s="165">
        <f>Baseline_Data_2012!N104/Baseline_Data_2012!N$271</f>
        <v>0</v>
      </c>
      <c r="V103" s="165">
        <f>Baseline_Data_2012!O104/Baseline_Data_2012!O$271</f>
        <v>1.2759918565673827E-4</v>
      </c>
      <c r="W103" s="165">
        <f>Baseline_Data_2012!P104/Baseline_Data_2012!P$271</f>
        <v>0</v>
      </c>
      <c r="X103" s="165">
        <f>Baseline_Data_2012!Q104/Baseline_Data_2012!Q$271</f>
        <v>6.5647109799679064E-5</v>
      </c>
      <c r="Y103" s="165">
        <f>Baseline_Data_2012!R104/Baseline_Data_2012!R$271</f>
        <v>1.133981284997708E-5</v>
      </c>
      <c r="Z103" s="165">
        <f>Baseline_Data_2012!S104/Baseline_Data_2012!S$271</f>
        <v>4.3938377988544224E-5</v>
      </c>
      <c r="AA103" s="165">
        <f>Baseline_Data_2012!T104/Baseline_Data_2012!T$271</f>
        <v>9.2161958879333669E-5</v>
      </c>
      <c r="AB103" s="165">
        <f>Baseline_Data_2012!U104/Baseline_Data_2012!U$271</f>
        <v>1.7371327879863704E-4</v>
      </c>
      <c r="AC103" s="165">
        <f>Baseline_Data_2012!V104/Baseline_Data_2012!V$271</f>
        <v>3.6568128429901187E-5</v>
      </c>
      <c r="AD103" s="165">
        <f>Baseline_Data_2012!W104/Baseline_Data_2012!W$271</f>
        <v>2.7520394873466035E-4</v>
      </c>
      <c r="AE103" s="165">
        <f>Baseline_Data_2012!X104/Baseline_Data_2012!X$271</f>
        <v>2.554515206675378E-4</v>
      </c>
      <c r="AF103" s="165">
        <f>Baseline_Data_2012!Y104/Baseline_Data_2012!Y$271</f>
        <v>2.0996673380913221E-5</v>
      </c>
      <c r="AG103" s="165">
        <f>Baseline_Data_2012!Z104/Baseline_Data_2012!Z$271</f>
        <v>1.4259378196424678E-5</v>
      </c>
      <c r="AH103" s="165">
        <f>Baseline_Data_2012!AA104/Baseline_Data_2012!AA$271</f>
        <v>4.2644537705950309E-5</v>
      </c>
      <c r="AI103" s="165">
        <f>Baseline_Data_2012!AB104/Baseline_Data_2012!AB$271</f>
        <v>6.5704227400207327E-5</v>
      </c>
      <c r="AJ103" s="165">
        <f>Baseline_Data_2012!AC104/Baseline_Data_2012!AC$271</f>
        <v>0</v>
      </c>
      <c r="AK103" s="165">
        <f>Baseline_Data_2012!AD104/Baseline_Data_2012!AD$271</f>
        <v>1.0081726191470984E-4</v>
      </c>
      <c r="AL103" s="165">
        <f>Baseline_Data_2012!AE104/Baseline_Data_2012!AE$271</f>
        <v>1.4825797083464846E-4</v>
      </c>
      <c r="AM103" s="165">
        <f>Baseline_Data_2012!AF104/Baseline_Data_2012!AF$271</f>
        <v>3.8547367172562217E-4</v>
      </c>
      <c r="AN103" s="165">
        <f>Baseline_Data_2012!AG104/Baseline_Data_2012!AG$271</f>
        <v>6.642649838491956E-5</v>
      </c>
      <c r="AO103" s="165">
        <f>Baseline_Data_2012!AH104/Baseline_Data_2012!AH$271</f>
        <v>3.6693513485570699E-4</v>
      </c>
      <c r="AP103" s="165">
        <f>Baseline_Data_2012!AI104/Baseline_Data_2012!AI$271</f>
        <v>7.6608663480523135E-5</v>
      </c>
      <c r="AQ103" s="165">
        <f>Baseline_Data_2012!AJ104/Baseline_Data_2012!AJ$271</f>
        <v>8.946690082093662E-6</v>
      </c>
      <c r="AR103" s="165">
        <f>Baseline_Data_2012!AK104/Baseline_Data_2012!AK$271</f>
        <v>2.3472177698617081E-4</v>
      </c>
      <c r="AS103" s="165">
        <f>Baseline_Data_2012!AL104/Baseline_Data_2012!AL$271</f>
        <v>2.2156590441451638E-4</v>
      </c>
      <c r="AT103" s="165">
        <f>Baseline_Data_2012!AM104/Baseline_Data_2012!AM$271</f>
        <v>0</v>
      </c>
      <c r="AU103" s="165">
        <f>Baseline_Data_2012!AN104/Baseline_Data_2012!AN$271</f>
        <v>3.2483976582426153E-5</v>
      </c>
      <c r="AV103" s="165">
        <f>Baseline_Data_2012!AO104/Baseline_Data_2012!AO$271</f>
        <v>2.4017258490606708E-4</v>
      </c>
      <c r="AW103" s="165">
        <f>Baseline_Data_2012!AP104/Baseline_Data_2012!AP$271</f>
        <v>2.5879966578316535E-5</v>
      </c>
      <c r="AX103" s="165">
        <f>Baseline_Data_2012!AQ104/Baseline_Data_2012!AQ$271</f>
        <v>0</v>
      </c>
      <c r="AY103" s="165">
        <f>Baseline_Data_2012!AR104/Baseline_Data_2012!AR$271</f>
        <v>1.4579488753230501E-4</v>
      </c>
      <c r="AZ103" s="165">
        <f>Baseline_Data_2012!AS104/Baseline_Data_2012!AS$271</f>
        <v>1.2631390645364367E-4</v>
      </c>
      <c r="BA103" s="165">
        <f>Baseline_Data_2012!AT104/Baseline_Data_2012!AT$271</f>
        <v>4.4506141553518477E-5</v>
      </c>
      <c r="BB103" s="165">
        <f>Baseline_Data_2012!AU104/Baseline_Data_2012!AU$271</f>
        <v>3.063477330970021E-4</v>
      </c>
      <c r="BC103" s="165">
        <f>Baseline_Data_2012!AV104/Baseline_Data_2012!AV$271</f>
        <v>9.0378212350562408E-5</v>
      </c>
      <c r="BD103">
        <v>103</v>
      </c>
    </row>
    <row r="104" spans="1:56" x14ac:dyDescent="0.2">
      <c r="A104" s="164">
        <v>1</v>
      </c>
      <c r="B104" s="31" t="s">
        <v>221</v>
      </c>
      <c r="C104">
        <f>'III Tool Overview'!$H$9/160</f>
        <v>0</v>
      </c>
      <c r="D104">
        <f>'III Tool Overview'!$H$9/32</f>
        <v>0</v>
      </c>
      <c r="E104">
        <f>'III Tool Overview'!$H$9/64</f>
        <v>0</v>
      </c>
      <c r="F104">
        <f>G104*'III Tool Overview'!$H$9</f>
        <v>0</v>
      </c>
      <c r="G104" s="165">
        <f>HLOOKUP('III Tool Overview'!$H$7,Targeting!$I$1:$BC$277,Targeting!BD104,FALSE)</f>
        <v>0</v>
      </c>
      <c r="H104" s="204">
        <f>Baseline_Data_2012!B105</f>
        <v>80.816450000000003</v>
      </c>
      <c r="I104" s="165">
        <f>Baseline_Data_2012!B105/Baseline_Data_2012!B$271</f>
        <v>8.0421916621451858E-5</v>
      </c>
      <c r="J104" s="165">
        <f>Baseline_Data_2012!C105/Baseline_Data_2012!C$271</f>
        <v>1.3634692506357516E-4</v>
      </c>
      <c r="K104" s="165">
        <f>Baseline_Data_2012!D105/Baseline_Data_2012!D$271</f>
        <v>1.2505494266402346E-5</v>
      </c>
      <c r="L104" s="165">
        <f>Baseline_Data_2012!E105/Baseline_Data_2012!E$271</f>
        <v>1.9044543118755271E-5</v>
      </c>
      <c r="M104" s="165">
        <f>Baseline_Data_2012!F105/Baseline_Data_2012!F$271</f>
        <v>7.6502245307766728E-5</v>
      </c>
      <c r="N104" s="165">
        <f>Baseline_Data_2012!G105/Baseline_Data_2012!G$271</f>
        <v>5.557751806435365E-5</v>
      </c>
      <c r="O104" s="165">
        <f>Baseline_Data_2012!H105/Baseline_Data_2012!H$271</f>
        <v>1.6255520699347256E-5</v>
      </c>
      <c r="P104" s="165">
        <f>Baseline_Data_2012!I105/Baseline_Data_2012!I$271</f>
        <v>1.6905064093644705E-4</v>
      </c>
      <c r="Q104" s="165">
        <f>Baseline_Data_2012!J105/Baseline_Data_2012!J$271</f>
        <v>3.4542719214286179E-5</v>
      </c>
      <c r="R104" s="165">
        <f>Baseline_Data_2012!K105/Baseline_Data_2012!K$271</f>
        <v>8.3812855416992614E-5</v>
      </c>
      <c r="S104" s="165">
        <f>Baseline_Data_2012!L105/Baseline_Data_2012!L$271</f>
        <v>3.738990950956297E-5</v>
      </c>
      <c r="T104" s="165">
        <f>Baseline_Data_2012!M105/Baseline_Data_2012!M$271</f>
        <v>0</v>
      </c>
      <c r="U104" s="165">
        <f>Baseline_Data_2012!N105/Baseline_Data_2012!N$271</f>
        <v>0</v>
      </c>
      <c r="V104" s="165">
        <f>Baseline_Data_2012!O105/Baseline_Data_2012!O$271</f>
        <v>5.9179622313211369E-5</v>
      </c>
      <c r="W104" s="165">
        <f>Baseline_Data_2012!P105/Baseline_Data_2012!P$271</f>
        <v>0</v>
      </c>
      <c r="X104" s="165">
        <f>Baseline_Data_2012!Q105/Baseline_Data_2012!Q$271</f>
        <v>3.4298770850394119E-5</v>
      </c>
      <c r="Y104" s="165">
        <f>Baseline_Data_2012!R105/Baseline_Data_2012!R$271</f>
        <v>3.6580041451538966E-6</v>
      </c>
      <c r="Z104" s="165">
        <f>Baseline_Data_2012!S105/Baseline_Data_2012!S$271</f>
        <v>1.8425771414550802E-5</v>
      </c>
      <c r="AA104" s="165">
        <f>Baseline_Data_2012!T105/Baseline_Data_2012!T$271</f>
        <v>4.4899415864290763E-5</v>
      </c>
      <c r="AB104" s="165">
        <f>Baseline_Data_2012!U105/Baseline_Data_2012!U$271</f>
        <v>8.5942358984588852E-5</v>
      </c>
      <c r="AC104" s="165">
        <f>Baseline_Data_2012!V105/Baseline_Data_2012!V$271</f>
        <v>1.2341743345091651E-5</v>
      </c>
      <c r="AD104" s="165">
        <f>Baseline_Data_2012!W105/Baseline_Data_2012!W$271</f>
        <v>1.1886468424071498E-4</v>
      </c>
      <c r="AE104" s="165">
        <f>Baseline_Data_2012!X105/Baseline_Data_2012!X$271</f>
        <v>1.6850837152806002E-4</v>
      </c>
      <c r="AF104" s="165">
        <f>Baseline_Data_2012!Y105/Baseline_Data_2012!Y$271</f>
        <v>1.427773789902099E-5</v>
      </c>
      <c r="AG104" s="165">
        <f>Baseline_Data_2012!Z105/Baseline_Data_2012!Z$271</f>
        <v>9.5062521309497854E-6</v>
      </c>
      <c r="AH104" s="165">
        <f>Baseline_Data_2012!AA105/Baseline_Data_2012!AA$271</f>
        <v>2.4793335875552507E-5</v>
      </c>
      <c r="AI104" s="165">
        <f>Baseline_Data_2012!AB105/Baseline_Data_2012!AB$271</f>
        <v>3.5260626434715357E-5</v>
      </c>
      <c r="AJ104" s="165">
        <f>Baseline_Data_2012!AC105/Baseline_Data_2012!AC$271</f>
        <v>0</v>
      </c>
      <c r="AK104" s="165">
        <f>Baseline_Data_2012!AD105/Baseline_Data_2012!AD$271</f>
        <v>5.3339365315340673E-5</v>
      </c>
      <c r="AL104" s="165">
        <f>Baseline_Data_2012!AE105/Baseline_Data_2012!AE$271</f>
        <v>7.6561542797167335E-5</v>
      </c>
      <c r="AM104" s="165">
        <f>Baseline_Data_2012!AF105/Baseline_Data_2012!AF$271</f>
        <v>2.3632904950767177E-4</v>
      </c>
      <c r="AN104" s="165">
        <f>Baseline_Data_2012!AG105/Baseline_Data_2012!AG$271</f>
        <v>3.1259528651726846E-5</v>
      </c>
      <c r="AO104" s="165">
        <f>Baseline_Data_2012!AH105/Baseline_Data_2012!AH$271</f>
        <v>1.9767150813194539E-4</v>
      </c>
      <c r="AP104" s="165">
        <f>Baseline_Data_2012!AI105/Baseline_Data_2012!AI$271</f>
        <v>3.2500645112949209E-5</v>
      </c>
      <c r="AQ104" s="165">
        <f>Baseline_Data_2012!AJ105/Baseline_Data_2012!AJ$271</f>
        <v>1.9881533515763692E-6</v>
      </c>
      <c r="AR104" s="165">
        <f>Baseline_Data_2012!AK105/Baseline_Data_2012!AK$271</f>
        <v>1.491252315325245E-4</v>
      </c>
      <c r="AS104" s="165">
        <f>Baseline_Data_2012!AL105/Baseline_Data_2012!AL$271</f>
        <v>1.028065796483356E-4</v>
      </c>
      <c r="AT104" s="165">
        <f>Baseline_Data_2012!AM105/Baseline_Data_2012!AM$271</f>
        <v>0</v>
      </c>
      <c r="AU104" s="165">
        <f>Baseline_Data_2012!AN105/Baseline_Data_2012!AN$271</f>
        <v>2.7069980485355122E-5</v>
      </c>
      <c r="AV104" s="165">
        <f>Baseline_Data_2012!AO105/Baseline_Data_2012!AO$271</f>
        <v>1.4302412359574782E-4</v>
      </c>
      <c r="AW104" s="165">
        <f>Baseline_Data_2012!AP105/Baseline_Data_2012!AP$271</f>
        <v>1.2493776968842467E-5</v>
      </c>
      <c r="AX104" s="165">
        <f>Baseline_Data_2012!AQ105/Baseline_Data_2012!AQ$271</f>
        <v>0</v>
      </c>
      <c r="AY104" s="165">
        <f>Baseline_Data_2012!AR105/Baseline_Data_2012!AR$271</f>
        <v>8.3183586138063588E-5</v>
      </c>
      <c r="AZ104" s="165">
        <f>Baseline_Data_2012!AS105/Baseline_Data_2012!AS$271</f>
        <v>7.622390906685393E-5</v>
      </c>
      <c r="BA104" s="165">
        <f>Baseline_Data_2012!AT105/Baseline_Data_2012!AT$271</f>
        <v>3.671756678165274E-5</v>
      </c>
      <c r="BB104" s="165">
        <f>Baseline_Data_2012!AU105/Baseline_Data_2012!AU$271</f>
        <v>1.6946895873451177E-4</v>
      </c>
      <c r="BC104" s="165">
        <f>Baseline_Data_2012!AV105/Baseline_Data_2012!AV$271</f>
        <v>6.231044453982874E-5</v>
      </c>
      <c r="BD104">
        <v>104</v>
      </c>
    </row>
    <row r="105" spans="1:56" ht="13.5" thickBot="1" x14ac:dyDescent="0.25">
      <c r="A105" s="170"/>
      <c r="B105" s="169" t="s">
        <v>182</v>
      </c>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v>105</v>
      </c>
    </row>
    <row r="106" spans="1:56" ht="13.5" thickBot="1" x14ac:dyDescent="0.25">
      <c r="A106" s="162"/>
      <c r="B106" s="30" t="s">
        <v>60</v>
      </c>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v>106</v>
      </c>
    </row>
    <row r="107" spans="1:56" x14ac:dyDescent="0.2">
      <c r="A107" s="164">
        <v>2</v>
      </c>
      <c r="B107" s="31" t="s">
        <v>21</v>
      </c>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v>107</v>
      </c>
    </row>
    <row r="108" spans="1:56" x14ac:dyDescent="0.2">
      <c r="A108" s="164">
        <v>2</v>
      </c>
      <c r="B108" s="31" t="s">
        <v>22</v>
      </c>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v>108</v>
      </c>
    </row>
    <row r="109" spans="1:56" x14ac:dyDescent="0.2">
      <c r="A109" s="164">
        <v>2</v>
      </c>
      <c r="B109" s="31" t="s">
        <v>23</v>
      </c>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v>109</v>
      </c>
    </row>
    <row r="110" spans="1:56" x14ac:dyDescent="0.2">
      <c r="A110" s="164">
        <v>2</v>
      </c>
      <c r="B110" s="31" t="s">
        <v>24</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v>110</v>
      </c>
    </row>
    <row r="111" spans="1:56" x14ac:dyDescent="0.2">
      <c r="A111" s="164">
        <v>2</v>
      </c>
      <c r="B111" s="31" t="s">
        <v>25</v>
      </c>
      <c r="C111">
        <f>'III Tool Overview'!$H$9/160</f>
        <v>0</v>
      </c>
      <c r="D111">
        <v>0</v>
      </c>
      <c r="E111">
        <f>'III Tool Overview'!$H$9/64</f>
        <v>0</v>
      </c>
      <c r="F111">
        <f>G111*'III Tool Overview'!$H$9</f>
        <v>0</v>
      </c>
      <c r="G111" s="165">
        <f>HLOOKUP('III Tool Overview'!$H$7,Targeting!$I$1:$BC$277,Targeting!BD111,FALSE)</f>
        <v>8.1332488895724548E-3</v>
      </c>
      <c r="H111" s="204">
        <f>Baseline_Data_2012!B111</f>
        <v>7102.342592</v>
      </c>
      <c r="I111" s="165">
        <f>Baseline_Data_2012!B111/Baseline_Data_2012!B$271</f>
        <v>7.0676700566630951E-3</v>
      </c>
      <c r="J111" s="165">
        <f>Baseline_Data_2012!C111/Baseline_Data_2012!C$271</f>
        <v>1.0110100374560383E-2</v>
      </c>
      <c r="K111" s="165">
        <f>Baseline_Data_2012!D111/Baseline_Data_2012!D$271</f>
        <v>4.3676361183801237E-3</v>
      </c>
      <c r="L111" s="165">
        <f>Baseline_Data_2012!E111/Baseline_Data_2012!E$271</f>
        <v>7.7353887273251603E-3</v>
      </c>
      <c r="M111" s="165">
        <f>Baseline_Data_2012!F111/Baseline_Data_2012!F$271</f>
        <v>7.4617213054684276E-3</v>
      </c>
      <c r="N111" s="165">
        <f>Baseline_Data_2012!G111/Baseline_Data_2012!G$271</f>
        <v>8.520985681913543E-3</v>
      </c>
      <c r="O111" s="165">
        <f>Baseline_Data_2012!H111/Baseline_Data_2012!H$271</f>
        <v>3.7930287837822331E-3</v>
      </c>
      <c r="P111" s="165">
        <f>Baseline_Data_2012!I111/Baseline_Data_2012!I$271</f>
        <v>6.6658867713353916E-3</v>
      </c>
      <c r="Q111" s="165">
        <f>Baseline_Data_2012!J111/Baseline_Data_2012!J$271</f>
        <v>6.5410821606405505E-3</v>
      </c>
      <c r="R111" s="165">
        <f>Baseline_Data_2012!K111/Baseline_Data_2012!K$271</f>
        <v>1.0486759784051974E-2</v>
      </c>
      <c r="S111" s="165">
        <f>Baseline_Data_2012!L111/Baseline_Data_2012!L$271</f>
        <v>6.4123575856281046E-3</v>
      </c>
      <c r="T111" s="165">
        <f>Baseline_Data_2012!M111/Baseline_Data_2012!M$271</f>
        <v>8.1332488895724548E-3</v>
      </c>
      <c r="U111" s="165">
        <f>Baseline_Data_2012!N111/Baseline_Data_2012!N$271</f>
        <v>1.5541303513458798E-3</v>
      </c>
      <c r="V111" s="165">
        <f>Baseline_Data_2012!O111/Baseline_Data_2012!O$271</f>
        <v>6.6254366861415049E-3</v>
      </c>
      <c r="W111" s="165">
        <f>Baseline_Data_2012!P111/Baseline_Data_2012!P$271</f>
        <v>1.2407457477456202E-2</v>
      </c>
      <c r="X111" s="165">
        <f>Baseline_Data_2012!Q111/Baseline_Data_2012!Q$271</f>
        <v>5.9537442819965081E-3</v>
      </c>
      <c r="Y111" s="165">
        <f>Baseline_Data_2012!R111/Baseline_Data_2012!R$271</f>
        <v>1.9785223998040262E-3</v>
      </c>
      <c r="Z111" s="165">
        <f>Baseline_Data_2012!S111/Baseline_Data_2012!S$271</f>
        <v>7.1347074146706343E-3</v>
      </c>
      <c r="AA111" s="165">
        <f>Baseline_Data_2012!T111/Baseline_Data_2012!T$271</f>
        <v>6.1419669316855772E-3</v>
      </c>
      <c r="AB111" s="165">
        <f>Baseline_Data_2012!U111/Baseline_Data_2012!U$271</f>
        <v>6.9925593890289971E-3</v>
      </c>
      <c r="AC111" s="165">
        <f>Baseline_Data_2012!V111/Baseline_Data_2012!V$271</f>
        <v>4.9919962845143221E-3</v>
      </c>
      <c r="AD111" s="165">
        <f>Baseline_Data_2012!W111/Baseline_Data_2012!W$271</f>
        <v>9.7202689107977174E-3</v>
      </c>
      <c r="AE111" s="165">
        <f>Baseline_Data_2012!X111/Baseline_Data_2012!X$271</f>
        <v>1.0729217332558272E-2</v>
      </c>
      <c r="AF111" s="165">
        <f>Baseline_Data_2012!Y111/Baseline_Data_2012!Y$271</f>
        <v>6.401015592398614E-3</v>
      </c>
      <c r="AG111" s="165">
        <f>Baseline_Data_2012!Z111/Baseline_Data_2012!Z$271</f>
        <v>7.2786807724362019E-3</v>
      </c>
      <c r="AH111" s="165">
        <f>Baseline_Data_2012!AA111/Baseline_Data_2012!AA$271</f>
        <v>3.8508367942297109E-3</v>
      </c>
      <c r="AI111" s="165">
        <f>Baseline_Data_2012!AB111/Baseline_Data_2012!AB$271</f>
        <v>3.8959395444209642E-3</v>
      </c>
      <c r="AJ111" s="165">
        <f>Baseline_Data_2012!AC111/Baseline_Data_2012!AC$271</f>
        <v>1.2399525994686356E-2</v>
      </c>
      <c r="AK111" s="165">
        <f>Baseline_Data_2012!AD111/Baseline_Data_2012!AD$271</f>
        <v>1.0773980279381123E-2</v>
      </c>
      <c r="AL111" s="165">
        <f>Baseline_Data_2012!AE111/Baseline_Data_2012!AE$271</f>
        <v>7.4576273845330969E-3</v>
      </c>
      <c r="AM111" s="165">
        <f>Baseline_Data_2012!AF111/Baseline_Data_2012!AF$271</f>
        <v>6.6867489959360031E-3</v>
      </c>
      <c r="AN111" s="165">
        <f>Baseline_Data_2012!AG111/Baseline_Data_2012!AG$271</f>
        <v>6.6147729217569274E-3</v>
      </c>
      <c r="AO111" s="165">
        <f>Baseline_Data_2012!AH111/Baseline_Data_2012!AH$271</f>
        <v>5.4141477991739226E-3</v>
      </c>
      <c r="AP111" s="165">
        <f>Baseline_Data_2012!AI111/Baseline_Data_2012!AI$271</f>
        <v>1.0870603091315861E-2</v>
      </c>
      <c r="AQ111" s="165">
        <f>Baseline_Data_2012!AJ111/Baseline_Data_2012!AJ$271</f>
        <v>3.5512611682335772E-3</v>
      </c>
      <c r="AR111" s="165">
        <f>Baseline_Data_2012!AK111/Baseline_Data_2012!AK$271</f>
        <v>1.0250652555592057E-2</v>
      </c>
      <c r="AS111" s="165">
        <f>Baseline_Data_2012!AL111/Baseline_Data_2012!AL$271</f>
        <v>1.1683956315675875E-2</v>
      </c>
      <c r="AT111" s="165">
        <f>Baseline_Data_2012!AM111/Baseline_Data_2012!AM$271</f>
        <v>8.1444552159261521E-3</v>
      </c>
      <c r="AU111" s="165">
        <f>Baseline_Data_2012!AN111/Baseline_Data_2012!AN$271</f>
        <v>3.5574094190539167E-3</v>
      </c>
      <c r="AV111" s="165">
        <f>Baseline_Data_2012!AO111/Baseline_Data_2012!AO$271</f>
        <v>6.1206268170537429E-3</v>
      </c>
      <c r="AW111" s="165">
        <f>Baseline_Data_2012!AP111/Baseline_Data_2012!AP$271</f>
        <v>4.3709147903196691E-3</v>
      </c>
      <c r="AX111" s="165">
        <f>Baseline_Data_2012!AQ111/Baseline_Data_2012!AQ$271</f>
        <v>1.5530765496292057E-3</v>
      </c>
      <c r="AY111" s="165">
        <f>Baseline_Data_2012!AR111/Baseline_Data_2012!AR$271</f>
        <v>9.2395719646457854E-3</v>
      </c>
      <c r="AZ111" s="165">
        <f>Baseline_Data_2012!AS111/Baseline_Data_2012!AS$271</f>
        <v>8.4166018923477141E-3</v>
      </c>
      <c r="BA111" s="165">
        <f>Baseline_Data_2012!AT111/Baseline_Data_2012!AT$271</f>
        <v>6.2168913867108296E-3</v>
      </c>
      <c r="BB111" s="165">
        <f>Baseline_Data_2012!AU111/Baseline_Data_2012!AU$271</f>
        <v>1.2413305482197242E-2</v>
      </c>
      <c r="BC111" s="165">
        <f>Baseline_Data_2012!AV111/Baseline_Data_2012!AV$271</f>
        <v>1.1801749240872038E-2</v>
      </c>
      <c r="BD111">
        <v>111</v>
      </c>
    </row>
    <row r="112" spans="1:56" x14ac:dyDescent="0.2">
      <c r="A112" s="164">
        <v>2</v>
      </c>
      <c r="B112" s="31" t="s">
        <v>26</v>
      </c>
      <c r="C112">
        <f>'III Tool Overview'!$H$9/160</f>
        <v>0</v>
      </c>
      <c r="D112">
        <v>0</v>
      </c>
      <c r="E112">
        <f>'III Tool Overview'!$H$9/64</f>
        <v>0</v>
      </c>
      <c r="F112">
        <f>G112*'III Tool Overview'!$H$9</f>
        <v>0</v>
      </c>
      <c r="G112" s="165">
        <f>HLOOKUP('III Tool Overview'!$H$7,Targeting!$I$1:$BC$277,Targeting!BD112,FALSE)</f>
        <v>1.1173715764178981E-2</v>
      </c>
      <c r="H112" s="204">
        <f>Baseline_Data_2012!B112</f>
        <v>10779.286904000001</v>
      </c>
      <c r="I112" s="165">
        <f>Baseline_Data_2012!B112/Baseline_Data_2012!B$271</f>
        <v>1.0726664096631266E-2</v>
      </c>
      <c r="J112" s="165">
        <f>Baseline_Data_2012!C112/Baseline_Data_2012!C$271</f>
        <v>1.1906800068299573E-2</v>
      </c>
      <c r="K112" s="165">
        <f>Baseline_Data_2012!D112/Baseline_Data_2012!D$271</f>
        <v>6.2025601681137844E-3</v>
      </c>
      <c r="L112" s="165">
        <f>Baseline_Data_2012!E112/Baseline_Data_2012!E$271</f>
        <v>8.3646756700987961E-3</v>
      </c>
      <c r="M112" s="165">
        <f>Baseline_Data_2012!F112/Baseline_Data_2012!F$271</f>
        <v>9.9744283662405037E-3</v>
      </c>
      <c r="N112" s="165">
        <f>Baseline_Data_2012!G112/Baseline_Data_2012!G$271</f>
        <v>1.1493073465270351E-2</v>
      </c>
      <c r="O112" s="165">
        <f>Baseline_Data_2012!H112/Baseline_Data_2012!H$271</f>
        <v>7.7827704965106187E-3</v>
      </c>
      <c r="P112" s="165">
        <f>Baseline_Data_2012!I112/Baseline_Data_2012!I$271</f>
        <v>1.1620602382443205E-2</v>
      </c>
      <c r="Q112" s="165">
        <f>Baseline_Data_2012!J112/Baseline_Data_2012!J$271</f>
        <v>7.7919289289585855E-3</v>
      </c>
      <c r="R112" s="165">
        <f>Baseline_Data_2012!K112/Baseline_Data_2012!K$271</f>
        <v>1.3134086430514917E-2</v>
      </c>
      <c r="S112" s="165">
        <f>Baseline_Data_2012!L112/Baseline_Data_2012!L$271</f>
        <v>1.0484120940261929E-2</v>
      </c>
      <c r="T112" s="165">
        <f>Baseline_Data_2012!M112/Baseline_Data_2012!M$271</f>
        <v>1.1173715764178981E-2</v>
      </c>
      <c r="U112" s="165">
        <f>Baseline_Data_2012!N112/Baseline_Data_2012!N$271</f>
        <v>1.7932273284760154E-3</v>
      </c>
      <c r="V112" s="165">
        <f>Baseline_Data_2012!O112/Baseline_Data_2012!O$271</f>
        <v>1.3441238031997498E-2</v>
      </c>
      <c r="W112" s="165">
        <f>Baseline_Data_2012!P112/Baseline_Data_2012!P$271</f>
        <v>1.6499969629706152E-2</v>
      </c>
      <c r="X112" s="165">
        <f>Baseline_Data_2012!Q112/Baseline_Data_2012!Q$271</f>
        <v>1.4281328727875868E-2</v>
      </c>
      <c r="Y112" s="165">
        <f>Baseline_Data_2012!R112/Baseline_Data_2012!R$271</f>
        <v>3.0119963907631118E-3</v>
      </c>
      <c r="Z112" s="165">
        <f>Baseline_Data_2012!S112/Baseline_Data_2012!S$271</f>
        <v>8.9971812377774279E-3</v>
      </c>
      <c r="AA112" s="165">
        <f>Baseline_Data_2012!T112/Baseline_Data_2012!T$271</f>
        <v>7.0487197099009967E-3</v>
      </c>
      <c r="AB112" s="165">
        <f>Baseline_Data_2012!U112/Baseline_Data_2012!U$271</f>
        <v>7.0849720681791604E-3</v>
      </c>
      <c r="AC112" s="165">
        <f>Baseline_Data_2012!V112/Baseline_Data_2012!V$271</f>
        <v>5.3981036167964642E-3</v>
      </c>
      <c r="AD112" s="165">
        <f>Baseline_Data_2012!W112/Baseline_Data_2012!W$271</f>
        <v>2.349967016185061E-2</v>
      </c>
      <c r="AE112" s="165">
        <f>Baseline_Data_2012!X112/Baseline_Data_2012!X$271</f>
        <v>1.3017153688547129E-2</v>
      </c>
      <c r="AF112" s="165">
        <f>Baseline_Data_2012!Y112/Baseline_Data_2012!Y$271</f>
        <v>8.0181142683730007E-3</v>
      </c>
      <c r="AG112" s="165">
        <f>Baseline_Data_2012!Z112/Baseline_Data_2012!Z$271</f>
        <v>8.436652713505596E-3</v>
      </c>
      <c r="AH112" s="165">
        <f>Baseline_Data_2012!AA112/Baseline_Data_2012!AA$271</f>
        <v>4.0576999278040338E-3</v>
      </c>
      <c r="AI112" s="165">
        <f>Baseline_Data_2012!AB112/Baseline_Data_2012!AB$271</f>
        <v>9.2793196629645421E-3</v>
      </c>
      <c r="AJ112" s="165">
        <f>Baseline_Data_2012!AC112/Baseline_Data_2012!AC$271</f>
        <v>1.6489422003404895E-2</v>
      </c>
      <c r="AK112" s="165">
        <f>Baseline_Data_2012!AD112/Baseline_Data_2012!AD$271</f>
        <v>1.2452645762004246E-2</v>
      </c>
      <c r="AL112" s="165">
        <f>Baseline_Data_2012!AE112/Baseline_Data_2012!AE$271</f>
        <v>9.9689558325669961E-3</v>
      </c>
      <c r="AM112" s="165">
        <f>Baseline_Data_2012!AF112/Baseline_Data_2012!AF$271</f>
        <v>1.4386112722327067E-2</v>
      </c>
      <c r="AN112" s="165">
        <f>Baseline_Data_2012!AG112/Baseline_Data_2012!AG$271</f>
        <v>7.9800312864218743E-3</v>
      </c>
      <c r="AO112" s="165">
        <f>Baseline_Data_2012!AH112/Baseline_Data_2012!AH$271</f>
        <v>8.7505414613954918E-3</v>
      </c>
      <c r="AP112" s="165">
        <f>Baseline_Data_2012!AI112/Baseline_Data_2012!AI$271</f>
        <v>1.3643341379810279E-2</v>
      </c>
      <c r="AQ112" s="165">
        <f>Baseline_Data_2012!AJ112/Baseline_Data_2012!AJ$271</f>
        <v>5.0517940562195968E-3</v>
      </c>
      <c r="AR112" s="165">
        <f>Baseline_Data_2012!AK112/Baseline_Data_2012!AK$271</f>
        <v>1.1317911780508423E-2</v>
      </c>
      <c r="AS112" s="165">
        <f>Baseline_Data_2012!AL112/Baseline_Data_2012!AL$271</f>
        <v>1.4622983614514062E-2</v>
      </c>
      <c r="AT112" s="165">
        <f>Baseline_Data_2012!AM112/Baseline_Data_2012!AM$271</f>
        <v>1.1189111371412565E-2</v>
      </c>
      <c r="AU112" s="165">
        <f>Baseline_Data_2012!AN112/Baseline_Data_2012!AN$271</f>
        <v>7.5278162376813743E-3</v>
      </c>
      <c r="AV112" s="165">
        <f>Baseline_Data_2012!AO112/Baseline_Data_2012!AO$271</f>
        <v>8.23793667527873E-3</v>
      </c>
      <c r="AW112" s="165">
        <f>Baseline_Data_2012!AP112/Baseline_Data_2012!AP$271</f>
        <v>6.2072162702764538E-3</v>
      </c>
      <c r="AX112" s="165">
        <f>Baseline_Data_2012!AQ112/Baseline_Data_2012!AQ$271</f>
        <v>1.7920114034183142E-3</v>
      </c>
      <c r="AY112" s="165">
        <f>Baseline_Data_2012!AR112/Baseline_Data_2012!AR$271</f>
        <v>1.1267770688592423E-2</v>
      </c>
      <c r="AZ112" s="165">
        <f>Baseline_Data_2012!AS112/Baseline_Data_2012!AS$271</f>
        <v>1.0700898037853851E-2</v>
      </c>
      <c r="BA112" s="165">
        <f>Baseline_Data_2012!AT112/Baseline_Data_2012!AT$271</f>
        <v>1.2567960285365059E-2</v>
      </c>
      <c r="BB112" s="165">
        <f>Baseline_Data_2012!AU112/Baseline_Data_2012!AU$271</f>
        <v>1.6337156845845999E-2</v>
      </c>
      <c r="BC112" s="165">
        <f>Baseline_Data_2012!AV112/Baseline_Data_2012!AV$271</f>
        <v>1.3973200484891875E-2</v>
      </c>
      <c r="BD112">
        <v>112</v>
      </c>
    </row>
    <row r="113" spans="1:56" x14ac:dyDescent="0.2">
      <c r="A113" s="164">
        <v>2</v>
      </c>
      <c r="B113" s="31" t="s">
        <v>27</v>
      </c>
      <c r="C113">
        <f>'III Tool Overview'!$H$9/160</f>
        <v>0</v>
      </c>
      <c r="D113">
        <v>0</v>
      </c>
      <c r="E113">
        <f>'III Tool Overview'!$H$9/64</f>
        <v>0</v>
      </c>
      <c r="F113">
        <f>G113*'III Tool Overview'!$H$9</f>
        <v>0</v>
      </c>
      <c r="G113" s="165">
        <f>HLOOKUP('III Tool Overview'!$H$7,Targeting!$I$1:$BC$277,Targeting!BD113,FALSE)</f>
        <v>1.3752945424569512E-2</v>
      </c>
      <c r="H113" s="204">
        <f>Baseline_Data_2012!B113</f>
        <v>12408.851307999999</v>
      </c>
      <c r="I113" s="165">
        <f>Baseline_Data_2012!B113/Baseline_Data_2012!B$271</f>
        <v>1.2348273219870084E-2</v>
      </c>
      <c r="J113" s="165">
        <f>Baseline_Data_2012!C113/Baseline_Data_2012!C$271</f>
        <v>1.3829182409856082E-2</v>
      </c>
      <c r="K113" s="165">
        <f>Baseline_Data_2012!D113/Baseline_Data_2012!D$271</f>
        <v>6.414522810422249E-3</v>
      </c>
      <c r="L113" s="165">
        <f>Baseline_Data_2012!E113/Baseline_Data_2012!E$271</f>
        <v>9.454494026325394E-3</v>
      </c>
      <c r="M113" s="165">
        <f>Baseline_Data_2012!F113/Baseline_Data_2012!F$271</f>
        <v>1.0923662962737885E-2</v>
      </c>
      <c r="N113" s="165">
        <f>Baseline_Data_2012!G113/Baseline_Data_2012!G$271</f>
        <v>1.330088802266364E-2</v>
      </c>
      <c r="O113" s="165">
        <f>Baseline_Data_2012!H113/Baseline_Data_2012!H$271</f>
        <v>9.3659204788320953E-3</v>
      </c>
      <c r="P113" s="165">
        <f>Baseline_Data_2012!I113/Baseline_Data_2012!I$271</f>
        <v>1.3680806924537454E-2</v>
      </c>
      <c r="Q113" s="165">
        <f>Baseline_Data_2012!J113/Baseline_Data_2012!J$271</f>
        <v>9.2172213091304654E-3</v>
      </c>
      <c r="R113" s="165">
        <f>Baseline_Data_2012!K113/Baseline_Data_2012!K$271</f>
        <v>1.5411588490558114E-2</v>
      </c>
      <c r="S113" s="165">
        <f>Baseline_Data_2012!L113/Baseline_Data_2012!L$271</f>
        <v>1.2480100858398482E-2</v>
      </c>
      <c r="T113" s="165">
        <f>Baseline_Data_2012!M113/Baseline_Data_2012!M$271</f>
        <v>1.3752945424569512E-2</v>
      </c>
      <c r="U113" s="165">
        <f>Baseline_Data_2012!N113/Baseline_Data_2012!N$271</f>
        <v>1.2478932499757989E-3</v>
      </c>
      <c r="V113" s="165">
        <f>Baseline_Data_2012!O113/Baseline_Data_2012!O$271</f>
        <v>1.3230015013047733E-2</v>
      </c>
      <c r="W113" s="165">
        <f>Baseline_Data_2012!P113/Baseline_Data_2012!P$271</f>
        <v>1.619864636973109E-2</v>
      </c>
      <c r="X113" s="165">
        <f>Baseline_Data_2012!Q113/Baseline_Data_2012!Q$271</f>
        <v>1.7052256033053242E-2</v>
      </c>
      <c r="Y113" s="165">
        <f>Baseline_Data_2012!R113/Baseline_Data_2012!R$271</f>
        <v>3.6472123316789867E-3</v>
      </c>
      <c r="Z113" s="165">
        <f>Baseline_Data_2012!S113/Baseline_Data_2012!S$271</f>
        <v>1.0700979422018954E-2</v>
      </c>
      <c r="AA113" s="165">
        <f>Baseline_Data_2012!T113/Baseline_Data_2012!T$271</f>
        <v>7.7387081548046868E-3</v>
      </c>
      <c r="AB113" s="165">
        <f>Baseline_Data_2012!U113/Baseline_Data_2012!U$271</f>
        <v>9.8250289019284395E-3</v>
      </c>
      <c r="AC113" s="165">
        <f>Baseline_Data_2012!V113/Baseline_Data_2012!V$271</f>
        <v>6.1014127040128121E-3</v>
      </c>
      <c r="AD113" s="165">
        <f>Baseline_Data_2012!W113/Baseline_Data_2012!W$271</f>
        <v>1.9182982639637861E-2</v>
      </c>
      <c r="AE113" s="165">
        <f>Baseline_Data_2012!X113/Baseline_Data_2012!X$271</f>
        <v>1.5921574970860747E-2</v>
      </c>
      <c r="AF113" s="165">
        <f>Baseline_Data_2012!Y113/Baseline_Data_2012!Y$271</f>
        <v>8.1273592196437778E-3</v>
      </c>
      <c r="AG113" s="165">
        <f>Baseline_Data_2012!Z113/Baseline_Data_2012!Z$271</f>
        <v>9.7152357230005666E-3</v>
      </c>
      <c r="AH113" s="165">
        <f>Baseline_Data_2012!AA113/Baseline_Data_2012!AA$271</f>
        <v>3.8018747350341952E-3</v>
      </c>
      <c r="AI113" s="165">
        <f>Baseline_Data_2012!AB113/Baseline_Data_2012!AB$271</f>
        <v>1.1160951978343958E-2</v>
      </c>
      <c r="AJ113" s="165">
        <f>Baseline_Data_2012!AC113/Baseline_Data_2012!AC$271</f>
        <v>1.6188291364702078E-2</v>
      </c>
      <c r="AK113" s="165">
        <f>Baseline_Data_2012!AD113/Baseline_Data_2012!AD$271</f>
        <v>1.6012196098614793E-2</v>
      </c>
      <c r="AL113" s="165">
        <f>Baseline_Data_2012!AE113/Baseline_Data_2012!AE$271</f>
        <v>1.0917669625455125E-2</v>
      </c>
      <c r="AM113" s="165">
        <f>Baseline_Data_2012!AF113/Baseline_Data_2012!AF$271</f>
        <v>1.7758516246014478E-2</v>
      </c>
      <c r="AN113" s="165">
        <f>Baseline_Data_2012!AG113/Baseline_Data_2012!AG$271</f>
        <v>9.6642783789094213E-3</v>
      </c>
      <c r="AO113" s="165">
        <f>Baseline_Data_2012!AH113/Baseline_Data_2012!AH$271</f>
        <v>8.7124339300280497E-3</v>
      </c>
      <c r="AP113" s="165">
        <f>Baseline_Data_2012!AI113/Baseline_Data_2012!AI$271</f>
        <v>1.3928377117073856E-2</v>
      </c>
      <c r="AQ113" s="165">
        <f>Baseline_Data_2012!AJ113/Baseline_Data_2012!AJ$271</f>
        <v>6.3619425559632301E-3</v>
      </c>
      <c r="AR113" s="165">
        <f>Baseline_Data_2012!AK113/Baseline_Data_2012!AK$271</f>
        <v>1.2608586685968308E-2</v>
      </c>
      <c r="AS113" s="165">
        <f>Baseline_Data_2012!AL113/Baseline_Data_2012!AL$271</f>
        <v>1.7250144259999742E-2</v>
      </c>
      <c r="AT113" s="165">
        <f>Baseline_Data_2012!AM113/Baseline_Data_2012!AM$271</f>
        <v>1.3771894800992742E-2</v>
      </c>
      <c r="AU113" s="165">
        <f>Baseline_Data_2012!AN113/Baseline_Data_2012!AN$271</f>
        <v>9.6236039565574093E-3</v>
      </c>
      <c r="AV113" s="165">
        <f>Baseline_Data_2012!AO113/Baseline_Data_2012!AO$271</f>
        <v>9.9259794320291327E-3</v>
      </c>
      <c r="AW113" s="165">
        <f>Baseline_Data_2012!AP113/Baseline_Data_2012!AP$271</f>
        <v>6.4193380274811069E-3</v>
      </c>
      <c r="AX113" s="165">
        <f>Baseline_Data_2012!AQ113/Baseline_Data_2012!AQ$271</f>
        <v>1.2470470969823181E-3</v>
      </c>
      <c r="AY113" s="165">
        <f>Baseline_Data_2012!AR113/Baseline_Data_2012!AR$271</f>
        <v>1.2776471615879305E-2</v>
      </c>
      <c r="AZ113" s="165">
        <f>Baseline_Data_2012!AS113/Baseline_Data_2012!AS$271</f>
        <v>1.2286044768616174E-2</v>
      </c>
      <c r="BA113" s="165">
        <f>Baseline_Data_2012!AT113/Baseline_Data_2012!AT$271</f>
        <v>1.1412268922022012E-2</v>
      </c>
      <c r="BB113" s="165">
        <f>Baseline_Data_2012!AU113/Baseline_Data_2012!AU$271</f>
        <v>1.7778531612414723E-2</v>
      </c>
      <c r="BC113" s="165">
        <f>Baseline_Data_2012!AV113/Baseline_Data_2012!AV$271</f>
        <v>1.7568031249790741E-2</v>
      </c>
      <c r="BD113">
        <v>113</v>
      </c>
    </row>
    <row r="114" spans="1:56" x14ac:dyDescent="0.2">
      <c r="A114" s="164">
        <v>2</v>
      </c>
      <c r="B114" s="31" t="s">
        <v>28</v>
      </c>
      <c r="C114">
        <f>'III Tool Overview'!$H$9/160</f>
        <v>0</v>
      </c>
      <c r="D114">
        <v>0</v>
      </c>
      <c r="E114">
        <f>'III Tool Overview'!$H$9/64</f>
        <v>0</v>
      </c>
      <c r="F114">
        <f>G114*'III Tool Overview'!$H$9</f>
        <v>0</v>
      </c>
      <c r="G114" s="165">
        <f>HLOOKUP('III Tool Overview'!$H$7,Targeting!$I$1:$BC$277,Targeting!BD114,FALSE)</f>
        <v>1.0579188788130394E-2</v>
      </c>
      <c r="H114" s="204">
        <f>Baseline_Data_2012!B114</f>
        <v>11427.905334999999</v>
      </c>
      <c r="I114" s="165">
        <f>Baseline_Data_2012!B114/Baseline_Data_2012!B$271</f>
        <v>1.1372116073017495E-2</v>
      </c>
      <c r="J114" s="165">
        <f>Baseline_Data_2012!C114/Baseline_Data_2012!C$271</f>
        <v>1.2376802522062977E-2</v>
      </c>
      <c r="K114" s="165">
        <f>Baseline_Data_2012!D114/Baseline_Data_2012!D$271</f>
        <v>6.7142668669840366E-3</v>
      </c>
      <c r="L114" s="165">
        <f>Baseline_Data_2012!E114/Baseline_Data_2012!E$271</f>
        <v>8.6348051143043079E-3</v>
      </c>
      <c r="M114" s="165">
        <f>Baseline_Data_2012!F114/Baseline_Data_2012!F$271</f>
        <v>1.1307640299868825E-2</v>
      </c>
      <c r="N114" s="165">
        <f>Baseline_Data_2012!G114/Baseline_Data_2012!G$271</f>
        <v>1.2714766866342077E-2</v>
      </c>
      <c r="O114" s="165">
        <f>Baseline_Data_2012!H114/Baseline_Data_2012!H$271</f>
        <v>7.6021322062725209E-3</v>
      </c>
      <c r="P114" s="165">
        <f>Baseline_Data_2012!I114/Baseline_Data_2012!I$271</f>
        <v>1.2084615424908992E-2</v>
      </c>
      <c r="Q114" s="165">
        <f>Baseline_Data_2012!J114/Baseline_Data_2012!J$271</f>
        <v>9.3426627825683364E-3</v>
      </c>
      <c r="R114" s="165">
        <f>Baseline_Data_2012!K114/Baseline_Data_2012!K$271</f>
        <v>1.5693278775722661E-2</v>
      </c>
      <c r="S114" s="165">
        <f>Baseline_Data_2012!L114/Baseline_Data_2012!L$271</f>
        <v>1.1559676429134302E-2</v>
      </c>
      <c r="T114" s="165">
        <f>Baseline_Data_2012!M114/Baseline_Data_2012!M$271</f>
        <v>1.0579188788130394E-2</v>
      </c>
      <c r="U114" s="165">
        <f>Baseline_Data_2012!N114/Baseline_Data_2012!N$271</f>
        <v>1.0399110416464991E-3</v>
      </c>
      <c r="V114" s="165">
        <f>Baseline_Data_2012!O114/Baseline_Data_2012!O$271</f>
        <v>1.1013467995154919E-2</v>
      </c>
      <c r="W114" s="165">
        <f>Baseline_Data_2012!P114/Baseline_Data_2012!P$271</f>
        <v>1.6500016534749341E-2</v>
      </c>
      <c r="X114" s="165">
        <f>Baseline_Data_2012!Q114/Baseline_Data_2012!Q$271</f>
        <v>1.3100040442059133E-2</v>
      </c>
      <c r="Y114" s="165">
        <f>Baseline_Data_2012!R114/Baseline_Data_2012!R$271</f>
        <v>3.3138994296626292E-3</v>
      </c>
      <c r="Z114" s="165">
        <f>Baseline_Data_2012!S114/Baseline_Data_2012!S$271</f>
        <v>1.1083157258519633E-2</v>
      </c>
      <c r="AA114" s="165">
        <f>Baseline_Data_2012!T114/Baseline_Data_2012!T$271</f>
        <v>7.4212226920434684E-3</v>
      </c>
      <c r="AB114" s="165">
        <f>Baseline_Data_2012!U114/Baseline_Data_2012!U$271</f>
        <v>9.1104813454245519E-3</v>
      </c>
      <c r="AC114" s="165">
        <f>Baseline_Data_2012!V114/Baseline_Data_2012!V$271</f>
        <v>5.5724303674416298E-3</v>
      </c>
      <c r="AD114" s="165">
        <f>Baseline_Data_2012!W114/Baseline_Data_2012!W$271</f>
        <v>1.3922727583349731E-2</v>
      </c>
      <c r="AE114" s="165">
        <f>Baseline_Data_2012!X114/Baseline_Data_2012!X$271</f>
        <v>1.4399248942945114E-2</v>
      </c>
      <c r="AF114" s="165">
        <f>Baseline_Data_2012!Y114/Baseline_Data_2012!Y$271</f>
        <v>7.2521051498359856E-3</v>
      </c>
      <c r="AG114" s="165">
        <f>Baseline_Data_2012!Z114/Baseline_Data_2012!Z$271</f>
        <v>9.558257048840774E-3</v>
      </c>
      <c r="AH114" s="165">
        <f>Baseline_Data_2012!AA114/Baseline_Data_2012!AA$271</f>
        <v>4.0233431662012355E-3</v>
      </c>
      <c r="AI114" s="165">
        <f>Baseline_Data_2012!AB114/Baseline_Data_2012!AB$271</f>
        <v>1.029996425430028E-2</v>
      </c>
      <c r="AJ114" s="165">
        <f>Baseline_Data_2012!AC114/Baseline_Data_2012!AC$271</f>
        <v>1.6489468878463975E-2</v>
      </c>
      <c r="AK114" s="165">
        <f>Baseline_Data_2012!AD114/Baseline_Data_2012!AD$271</f>
        <v>1.6543182704685293E-2</v>
      </c>
      <c r="AL114" s="165">
        <f>Baseline_Data_2012!AE114/Baseline_Data_2012!AE$271</f>
        <v>1.1301436290973601E-2</v>
      </c>
      <c r="AM114" s="165">
        <f>Baseline_Data_2012!AF114/Baseline_Data_2012!AF$271</f>
        <v>1.5215799878487726E-2</v>
      </c>
      <c r="AN114" s="165">
        <f>Baseline_Data_2012!AG114/Baseline_Data_2012!AG$271</f>
        <v>9.9542067302767039E-3</v>
      </c>
      <c r="AO114" s="165">
        <f>Baseline_Data_2012!AH114/Baseline_Data_2012!AH$271</f>
        <v>9.3380608345779367E-3</v>
      </c>
      <c r="AP114" s="165">
        <f>Baseline_Data_2012!AI114/Baseline_Data_2012!AI$271</f>
        <v>1.2799624843060225E-2</v>
      </c>
      <c r="AQ114" s="165">
        <f>Baseline_Data_2012!AJ114/Baseline_Data_2012!AJ$271</f>
        <v>6.0332099618861023E-3</v>
      </c>
      <c r="AR114" s="165">
        <f>Baseline_Data_2012!AK114/Baseline_Data_2012!AK$271</f>
        <v>1.0521548935437023E-2</v>
      </c>
      <c r="AS114" s="165">
        <f>Baseline_Data_2012!AL114/Baseline_Data_2012!AL$271</f>
        <v>1.7869408817845787E-2</v>
      </c>
      <c r="AT114" s="165">
        <f>Baseline_Data_2012!AM114/Baseline_Data_2012!AM$271</f>
        <v>1.0593765231532879E-2</v>
      </c>
      <c r="AU114" s="165">
        <f>Baseline_Data_2012!AN114/Baseline_Data_2012!AN$271</f>
        <v>8.360778098004628E-3</v>
      </c>
      <c r="AV114" s="165">
        <f>Baseline_Data_2012!AO114/Baseline_Data_2012!AO$271</f>
        <v>8.3369972776294581E-3</v>
      </c>
      <c r="AW114" s="165">
        <f>Baseline_Data_2012!AP114/Baseline_Data_2012!AP$271</f>
        <v>6.7193070941858318E-3</v>
      </c>
      <c r="AX114" s="165">
        <f>Baseline_Data_2012!AQ114/Baseline_Data_2012!AQ$271</f>
        <v>1.0392059141519315E-3</v>
      </c>
      <c r="AY114" s="165">
        <f>Baseline_Data_2012!AR114/Baseline_Data_2012!AR$271</f>
        <v>1.2084604921878621E-2</v>
      </c>
      <c r="AZ114" s="165">
        <f>Baseline_Data_2012!AS114/Baseline_Data_2012!AS$271</f>
        <v>1.2132540275903247E-2</v>
      </c>
      <c r="BA114" s="165">
        <f>Baseline_Data_2012!AT114/Baseline_Data_2012!AT$271</f>
        <v>9.2335630369087193E-3</v>
      </c>
      <c r="BB114" s="165">
        <f>Baseline_Data_2012!AU114/Baseline_Data_2012!AU$271</f>
        <v>1.69916827252624E-2</v>
      </c>
      <c r="BC114" s="165">
        <f>Baseline_Data_2012!AV114/Baseline_Data_2012!AV$271</f>
        <v>1.611426642609011E-2</v>
      </c>
      <c r="BD114">
        <v>114</v>
      </c>
    </row>
    <row r="115" spans="1:56" x14ac:dyDescent="0.2">
      <c r="A115" s="164">
        <v>2</v>
      </c>
      <c r="B115" s="31" t="s">
        <v>29</v>
      </c>
      <c r="C115">
        <f>'III Tool Overview'!$H$9/160</f>
        <v>0</v>
      </c>
      <c r="D115">
        <v>0</v>
      </c>
      <c r="E115">
        <f>'III Tool Overview'!$H$9/64</f>
        <v>0</v>
      </c>
      <c r="F115">
        <f>G115*'III Tool Overview'!$H$9</f>
        <v>0</v>
      </c>
      <c r="G115" s="165">
        <f>HLOOKUP('III Tool Overview'!$H$7,Targeting!$I$1:$BC$277,Targeting!BD115,FALSE)</f>
        <v>7.8856768352782956E-3</v>
      </c>
      <c r="H115" s="204">
        <f>Baseline_Data_2012!B115</f>
        <v>7382.5548609999996</v>
      </c>
      <c r="I115" s="165">
        <f>Baseline_Data_2012!B115/Baseline_Data_2012!B$271</f>
        <v>7.3465143728119221E-3</v>
      </c>
      <c r="J115" s="165">
        <f>Baseline_Data_2012!C115/Baseline_Data_2012!C$271</f>
        <v>9.0060487165823135E-3</v>
      </c>
      <c r="K115" s="165">
        <f>Baseline_Data_2012!D115/Baseline_Data_2012!D$271</f>
        <v>4.4399570286358329E-3</v>
      </c>
      <c r="L115" s="165">
        <f>Baseline_Data_2012!E115/Baseline_Data_2012!E$271</f>
        <v>6.4922524955217595E-3</v>
      </c>
      <c r="M115" s="165">
        <f>Baseline_Data_2012!F115/Baseline_Data_2012!F$271</f>
        <v>7.7040237638956776E-3</v>
      </c>
      <c r="N115" s="165">
        <f>Baseline_Data_2012!G115/Baseline_Data_2012!G$271</f>
        <v>8.8035883251935346E-3</v>
      </c>
      <c r="O115" s="165">
        <f>Baseline_Data_2012!H115/Baseline_Data_2012!H$271</f>
        <v>4.5126924454228536E-3</v>
      </c>
      <c r="P115" s="165">
        <f>Baseline_Data_2012!I115/Baseline_Data_2012!I$271</f>
        <v>7.0371334141403922E-3</v>
      </c>
      <c r="Q115" s="165">
        <f>Baseline_Data_2012!J115/Baseline_Data_2012!J$271</f>
        <v>5.9868242775923796E-3</v>
      </c>
      <c r="R115" s="165">
        <f>Baseline_Data_2012!K115/Baseline_Data_2012!K$271</f>
        <v>1.1180514202212936E-2</v>
      </c>
      <c r="S115" s="165">
        <f>Baseline_Data_2012!L115/Baseline_Data_2012!L$271</f>
        <v>7.6007239983947083E-3</v>
      </c>
      <c r="T115" s="165">
        <f>Baseline_Data_2012!M115/Baseline_Data_2012!M$271</f>
        <v>7.8856768352782956E-3</v>
      </c>
      <c r="U115" s="165">
        <f>Baseline_Data_2012!N115/Baseline_Data_2012!N$271</f>
        <v>1.091403776521704E-3</v>
      </c>
      <c r="V115" s="165">
        <f>Baseline_Data_2012!O115/Baseline_Data_2012!O$271</f>
        <v>5.9727159020814997E-3</v>
      </c>
      <c r="W115" s="165">
        <f>Baseline_Data_2012!P115/Baseline_Data_2012!P$271</f>
        <v>1.3478392965979512E-2</v>
      </c>
      <c r="X115" s="165">
        <f>Baseline_Data_2012!Q115/Baseline_Data_2012!Q$271</f>
        <v>7.3192276293361017E-3</v>
      </c>
      <c r="Y115" s="165">
        <f>Baseline_Data_2012!R115/Baseline_Data_2012!R$271</f>
        <v>2.2842096655149614E-3</v>
      </c>
      <c r="Z115" s="165">
        <f>Baseline_Data_2012!S115/Baseline_Data_2012!S$271</f>
        <v>6.825074477106707E-3</v>
      </c>
      <c r="AA115" s="165">
        <f>Baseline_Data_2012!T115/Baseline_Data_2012!T$271</f>
        <v>5.0690890272186958E-3</v>
      </c>
      <c r="AB115" s="165">
        <f>Baseline_Data_2012!U115/Baseline_Data_2012!U$271</f>
        <v>6.7749307064870956E-3</v>
      </c>
      <c r="AC115" s="165">
        <f>Baseline_Data_2012!V115/Baseline_Data_2012!V$271</f>
        <v>4.1897442362900314E-3</v>
      </c>
      <c r="AD115" s="165">
        <f>Baseline_Data_2012!W115/Baseline_Data_2012!W$271</f>
        <v>6.9892442437475121E-3</v>
      </c>
      <c r="AE115" s="165">
        <f>Baseline_Data_2012!X115/Baseline_Data_2012!X$271</f>
        <v>1.0083938353053289E-2</v>
      </c>
      <c r="AF115" s="165">
        <f>Baseline_Data_2012!Y115/Baseline_Data_2012!Y$271</f>
        <v>5.3460356360613172E-3</v>
      </c>
      <c r="AG115" s="165">
        <f>Baseline_Data_2012!Z115/Baseline_Data_2012!Z$271</f>
        <v>6.7648048825536267E-3</v>
      </c>
      <c r="AH115" s="165">
        <f>Baseline_Data_2012!AA115/Baseline_Data_2012!AA$271</f>
        <v>2.9054346054127557E-3</v>
      </c>
      <c r="AI115" s="165">
        <f>Baseline_Data_2012!AB115/Baseline_Data_2012!AB$271</f>
        <v>5.9077632994510038E-3</v>
      </c>
      <c r="AJ115" s="165">
        <f>Baseline_Data_2012!AC115/Baseline_Data_2012!AC$271</f>
        <v>1.3469776886354087E-2</v>
      </c>
      <c r="AK115" s="165">
        <f>Baseline_Data_2012!AD115/Baseline_Data_2012!AD$271</f>
        <v>1.133978723601948E-2</v>
      </c>
      <c r="AL115" s="165">
        <f>Baseline_Data_2012!AE115/Baseline_Data_2012!AE$271</f>
        <v>7.6997969021727428E-3</v>
      </c>
      <c r="AM115" s="165">
        <f>Baseline_Data_2012!AF115/Baseline_Data_2012!AF$271</f>
        <v>8.2323243946238103E-3</v>
      </c>
      <c r="AN115" s="165">
        <f>Baseline_Data_2012!AG115/Baseline_Data_2012!AG$271</f>
        <v>6.2612404566669772E-3</v>
      </c>
      <c r="AO115" s="165">
        <f>Baseline_Data_2012!AH115/Baseline_Data_2012!AH$271</f>
        <v>5.5380383712060801E-3</v>
      </c>
      <c r="AP115" s="165">
        <f>Baseline_Data_2012!AI115/Baseline_Data_2012!AI$271</f>
        <v>9.5706239745239393E-3</v>
      </c>
      <c r="AQ115" s="165">
        <f>Baseline_Data_2012!AJ115/Baseline_Data_2012!AJ$271</f>
        <v>3.8190976985205609E-3</v>
      </c>
      <c r="AR115" s="165">
        <f>Baseline_Data_2012!AK115/Baseline_Data_2012!AK$271</f>
        <v>8.3117730817507708E-3</v>
      </c>
      <c r="AS115" s="165">
        <f>Baseline_Data_2012!AL115/Baseline_Data_2012!AL$271</f>
        <v>1.2683184259502938E-2</v>
      </c>
      <c r="AT115" s="165">
        <f>Baseline_Data_2012!AM115/Baseline_Data_2012!AM$271</f>
        <v>7.896542046626891E-3</v>
      </c>
      <c r="AU115" s="165">
        <f>Baseline_Data_2012!AN115/Baseline_Data_2012!AN$271</f>
        <v>4.4871005475715601E-3</v>
      </c>
      <c r="AV115" s="165">
        <f>Baseline_Data_2012!AO115/Baseline_Data_2012!AO$271</f>
        <v>5.5227799270171551E-3</v>
      </c>
      <c r="AW115" s="165">
        <f>Baseline_Data_2012!AP115/Baseline_Data_2012!AP$271</f>
        <v>4.4432899900199822E-3</v>
      </c>
      <c r="AX115" s="165">
        <f>Baseline_Data_2012!AQ115/Baseline_Data_2012!AQ$271</f>
        <v>1.0906637335952615E-3</v>
      </c>
      <c r="AY115" s="165">
        <f>Baseline_Data_2012!AR115/Baseline_Data_2012!AR$271</f>
        <v>8.5264736472646999E-3</v>
      </c>
      <c r="AZ115" s="165">
        <f>Baseline_Data_2012!AS115/Baseline_Data_2012!AS$271</f>
        <v>8.5760197812471389E-3</v>
      </c>
      <c r="BA115" s="165">
        <f>Baseline_Data_2012!AT115/Baseline_Data_2012!AT$271</f>
        <v>6.3351348438829124E-3</v>
      </c>
      <c r="BB115" s="165">
        <f>Baseline_Data_2012!AU115/Baseline_Data_2012!AU$271</f>
        <v>1.0408869256988043E-2</v>
      </c>
      <c r="BC115" s="165">
        <f>Baseline_Data_2012!AV115/Baseline_Data_2012!AV$271</f>
        <v>1.2534691862099101E-2</v>
      </c>
      <c r="BD115">
        <v>115</v>
      </c>
    </row>
    <row r="116" spans="1:56" x14ac:dyDescent="0.2">
      <c r="A116" s="164">
        <v>2</v>
      </c>
      <c r="B116" s="31" t="s">
        <v>30</v>
      </c>
      <c r="C116">
        <f>'III Tool Overview'!$H$9/160</f>
        <v>0</v>
      </c>
      <c r="D116">
        <v>0</v>
      </c>
      <c r="E116">
        <f>'III Tool Overview'!$H$9/64</f>
        <v>0</v>
      </c>
      <c r="F116">
        <f>G116*'III Tool Overview'!$H$9</f>
        <v>0</v>
      </c>
      <c r="G116" s="165">
        <f>HLOOKUP('III Tool Overview'!$H$7,Targeting!$I$1:$BC$277,Targeting!BD116,FALSE)</f>
        <v>8.264189323371654E-3</v>
      </c>
      <c r="H116" s="204">
        <f>Baseline_Data_2012!B116</f>
        <v>8334.9753629999996</v>
      </c>
      <c r="I116" s="165">
        <f>Baseline_Data_2012!B116/Baseline_Data_2012!B$271</f>
        <v>8.2942853055911429E-3</v>
      </c>
      <c r="J116" s="165">
        <f>Baseline_Data_2012!C116/Baseline_Data_2012!C$271</f>
        <v>1.1630350831989357E-2</v>
      </c>
      <c r="K116" s="165">
        <f>Baseline_Data_2012!D116/Baseline_Data_2012!D$271</f>
        <v>5.5445840188519946E-3</v>
      </c>
      <c r="L116" s="165">
        <f>Baseline_Data_2012!E116/Baseline_Data_2012!E$271</f>
        <v>8.3402946662767159E-3</v>
      </c>
      <c r="M116" s="165">
        <f>Baseline_Data_2012!F116/Baseline_Data_2012!F$271</f>
        <v>9.5217083830864274E-3</v>
      </c>
      <c r="N116" s="165">
        <f>Baseline_Data_2012!G116/Baseline_Data_2012!G$271</f>
        <v>1.0854990510403726E-2</v>
      </c>
      <c r="O116" s="165">
        <f>Baseline_Data_2012!H116/Baseline_Data_2012!H$271</f>
        <v>4.5357163864709294E-3</v>
      </c>
      <c r="P116" s="165">
        <f>Baseline_Data_2012!I116/Baseline_Data_2012!I$271</f>
        <v>7.5815864151453144E-3</v>
      </c>
      <c r="Q116" s="165">
        <f>Baseline_Data_2012!J116/Baseline_Data_2012!J$271</f>
        <v>7.1264283773687653E-3</v>
      </c>
      <c r="R116" s="165">
        <f>Baseline_Data_2012!K116/Baseline_Data_2012!K$271</f>
        <v>1.2817724915718075E-2</v>
      </c>
      <c r="S116" s="165">
        <f>Baseline_Data_2012!L116/Baseline_Data_2012!L$271</f>
        <v>7.8953041606725279E-3</v>
      </c>
      <c r="T116" s="165">
        <f>Baseline_Data_2012!M116/Baseline_Data_2012!M$271</f>
        <v>8.264189323371654E-3</v>
      </c>
      <c r="U116" s="165">
        <f>Baseline_Data_2012!N116/Baseline_Data_2012!N$271</f>
        <v>2.9765557541501026E-4</v>
      </c>
      <c r="V116" s="165">
        <f>Baseline_Data_2012!O116/Baseline_Data_2012!O$271</f>
        <v>6.2763083078926961E-3</v>
      </c>
      <c r="W116" s="165">
        <f>Baseline_Data_2012!P116/Baseline_Data_2012!P$271</f>
        <v>1.8276700861868219E-2</v>
      </c>
      <c r="X116" s="165">
        <f>Baseline_Data_2012!Q116/Baseline_Data_2012!Q$271</f>
        <v>6.9432036339071119E-3</v>
      </c>
      <c r="Y116" s="165">
        <f>Baseline_Data_2012!R116/Baseline_Data_2012!R$271</f>
        <v>2.3346640958777417E-3</v>
      </c>
      <c r="Z116" s="165">
        <f>Baseline_Data_2012!S116/Baseline_Data_2012!S$271</f>
        <v>7.6336198855444359E-3</v>
      </c>
      <c r="AA116" s="165">
        <f>Baseline_Data_2012!T116/Baseline_Data_2012!T$271</f>
        <v>6.3044132439358568E-3</v>
      </c>
      <c r="AB116" s="165">
        <f>Baseline_Data_2012!U116/Baseline_Data_2012!U$271</f>
        <v>9.8428238565944591E-3</v>
      </c>
      <c r="AC116" s="165">
        <f>Baseline_Data_2012!V116/Baseline_Data_2012!V$271</f>
        <v>5.382369452065658E-3</v>
      </c>
      <c r="AD116" s="165">
        <f>Baseline_Data_2012!W116/Baseline_Data_2012!W$271</f>
        <v>6.9083918039098162E-3</v>
      </c>
      <c r="AE116" s="165">
        <f>Baseline_Data_2012!X116/Baseline_Data_2012!X$271</f>
        <v>1.2812298284057796E-2</v>
      </c>
      <c r="AF116" s="165">
        <f>Baseline_Data_2012!Y116/Baseline_Data_2012!Y$271</f>
        <v>6.0506386592242105E-3</v>
      </c>
      <c r="AG116" s="165">
        <f>Baseline_Data_2012!Z116/Baseline_Data_2012!Z$271</f>
        <v>7.9005931561927038E-3</v>
      </c>
      <c r="AH116" s="165">
        <f>Baseline_Data_2012!AA116/Baseline_Data_2012!AA$271</f>
        <v>3.31483675435728E-3</v>
      </c>
      <c r="AI116" s="165">
        <f>Baseline_Data_2012!AB116/Baseline_Data_2012!AB$271</f>
        <v>5.5723283033060449E-3</v>
      </c>
      <c r="AJ116" s="165">
        <f>Baseline_Data_2012!AC116/Baseline_Data_2012!AC$271</f>
        <v>1.8265017457896143E-2</v>
      </c>
      <c r="AK116" s="165">
        <f>Baseline_Data_2012!AD116/Baseline_Data_2012!AD$271</f>
        <v>1.3324038911719092E-2</v>
      </c>
      <c r="AL116" s="165">
        <f>Baseline_Data_2012!AE116/Baseline_Data_2012!AE$271</f>
        <v>9.5164842371161067E-3</v>
      </c>
      <c r="AM116" s="165">
        <f>Baseline_Data_2012!AF116/Baseline_Data_2012!AF$271</f>
        <v>8.0687956978233877E-3</v>
      </c>
      <c r="AN116" s="165">
        <f>Baseline_Data_2012!AG116/Baseline_Data_2012!AG$271</f>
        <v>7.3517708675562973E-3</v>
      </c>
      <c r="AO116" s="165">
        <f>Baseline_Data_2012!AH116/Baseline_Data_2012!AH$271</f>
        <v>6.1349526866654189E-3</v>
      </c>
      <c r="AP116" s="165">
        <f>Baseline_Data_2012!AI116/Baseline_Data_2012!AI$271</f>
        <v>1.0469774953022207E-2</v>
      </c>
      <c r="AQ116" s="165">
        <f>Baseline_Data_2012!AJ116/Baseline_Data_2012!AJ$271</f>
        <v>4.8015467441544736E-3</v>
      </c>
      <c r="AR116" s="165">
        <f>Baseline_Data_2012!AK116/Baseline_Data_2012!AK$271</f>
        <v>1.0587983553952653E-2</v>
      </c>
      <c r="AS116" s="165">
        <f>Baseline_Data_2012!AL116/Baseline_Data_2012!AL$271</f>
        <v>1.4060489443490509E-2</v>
      </c>
      <c r="AT116" s="165">
        <f>Baseline_Data_2012!AM116/Baseline_Data_2012!AM$271</f>
        <v>8.2755760648649795E-3</v>
      </c>
      <c r="AU116" s="165">
        <f>Baseline_Data_2012!AN116/Baseline_Data_2012!AN$271</f>
        <v>4.7909146471467167E-3</v>
      </c>
      <c r="AV116" s="165">
        <f>Baseline_Data_2012!AO116/Baseline_Data_2012!AO$271</f>
        <v>6.4678545669345291E-3</v>
      </c>
      <c r="AW116" s="165">
        <f>Baseline_Data_2012!AP116/Baseline_Data_2012!AP$271</f>
        <v>5.5487461952664994E-3</v>
      </c>
      <c r="AX116" s="165">
        <f>Baseline_Data_2012!AQ116/Baseline_Data_2012!AQ$271</f>
        <v>2.974537455259804E-4</v>
      </c>
      <c r="AY116" s="165">
        <f>Baseline_Data_2012!AR116/Baseline_Data_2012!AR$271</f>
        <v>1.1397969933633846E-2</v>
      </c>
      <c r="AZ116" s="165">
        <f>Baseline_Data_2012!AS116/Baseline_Data_2012!AS$271</f>
        <v>1.0646794956130818E-2</v>
      </c>
      <c r="BA116" s="165">
        <f>Baseline_Data_2012!AT116/Baseline_Data_2012!AT$271</f>
        <v>8.0550249675151869E-3</v>
      </c>
      <c r="BB116" s="165">
        <f>Baseline_Data_2012!AU116/Baseline_Data_2012!AU$271</f>
        <v>1.3741533536637722E-2</v>
      </c>
      <c r="BC116" s="165">
        <f>Baseline_Data_2012!AV116/Baseline_Data_2012!AV$271</f>
        <v>1.4065814363080228E-2</v>
      </c>
      <c r="BD116">
        <v>116</v>
      </c>
    </row>
    <row r="117" spans="1:56" x14ac:dyDescent="0.2">
      <c r="A117" s="164">
        <v>2</v>
      </c>
      <c r="B117" s="31" t="s">
        <v>31</v>
      </c>
      <c r="C117">
        <f>'III Tool Overview'!$H$9/160</f>
        <v>0</v>
      </c>
      <c r="D117">
        <v>0</v>
      </c>
      <c r="E117">
        <f>'III Tool Overview'!$H$9/64</f>
        <v>0</v>
      </c>
      <c r="F117">
        <f>G117*'III Tool Overview'!$H$9</f>
        <v>0</v>
      </c>
      <c r="G117" s="165">
        <f>HLOOKUP('III Tool Overview'!$H$7,Targeting!$I$1:$BC$277,Targeting!BD117,FALSE)</f>
        <v>1.1933673986853887E-2</v>
      </c>
      <c r="H117" s="204">
        <f>Baseline_Data_2012!B117</f>
        <v>9858.1927640000013</v>
      </c>
      <c r="I117" s="165">
        <f>Baseline_Data_2012!B117/Baseline_Data_2012!B$271</f>
        <v>9.8100665954098214E-3</v>
      </c>
      <c r="J117" s="165">
        <f>Baseline_Data_2012!C117/Baseline_Data_2012!C$271</f>
        <v>1.4383353282788738E-2</v>
      </c>
      <c r="K117" s="165">
        <f>Baseline_Data_2012!D117/Baseline_Data_2012!D$271</f>
        <v>6.7503479455141751E-3</v>
      </c>
      <c r="L117" s="165">
        <f>Baseline_Data_2012!E117/Baseline_Data_2012!E$271</f>
        <v>1.0386323723303354E-2</v>
      </c>
      <c r="M117" s="165">
        <f>Baseline_Data_2012!F117/Baseline_Data_2012!F$271</f>
        <v>1.111803031452702E-2</v>
      </c>
      <c r="N117" s="165">
        <f>Baseline_Data_2012!G117/Baseline_Data_2012!G$271</f>
        <v>1.2563986373320093E-2</v>
      </c>
      <c r="O117" s="165">
        <f>Baseline_Data_2012!H117/Baseline_Data_2012!H$271</f>
        <v>5.0435540361295494E-3</v>
      </c>
      <c r="P117" s="165">
        <f>Baseline_Data_2012!I117/Baseline_Data_2012!I$271</f>
        <v>8.9604228675462493E-3</v>
      </c>
      <c r="Q117" s="165">
        <f>Baseline_Data_2012!J117/Baseline_Data_2012!J$271</f>
        <v>9.4173616330919079E-3</v>
      </c>
      <c r="R117" s="165">
        <f>Baseline_Data_2012!K117/Baseline_Data_2012!K$271</f>
        <v>1.478826035541347E-2</v>
      </c>
      <c r="S117" s="165">
        <f>Baseline_Data_2012!L117/Baseline_Data_2012!L$271</f>
        <v>9.0183592928786745E-3</v>
      </c>
      <c r="T117" s="165">
        <f>Baseline_Data_2012!M117/Baseline_Data_2012!M$271</f>
        <v>1.1933673986853887E-2</v>
      </c>
      <c r="U117" s="165">
        <f>Baseline_Data_2012!N117/Baseline_Data_2012!N$271</f>
        <v>1.6199316649001462E-3</v>
      </c>
      <c r="V117" s="165">
        <f>Baseline_Data_2012!O117/Baseline_Data_2012!O$271</f>
        <v>7.6496116031865447E-3</v>
      </c>
      <c r="W117" s="165">
        <f>Baseline_Data_2012!P117/Baseline_Data_2012!P$271</f>
        <v>2.2339932140497381E-2</v>
      </c>
      <c r="X117" s="165">
        <f>Baseline_Data_2012!Q117/Baseline_Data_2012!Q$271</f>
        <v>7.6271744688943717E-3</v>
      </c>
      <c r="Y117" s="165">
        <f>Baseline_Data_2012!R117/Baseline_Data_2012!R$271</f>
        <v>2.5978288324230831E-3</v>
      </c>
      <c r="Z117" s="165">
        <f>Baseline_Data_2012!S117/Baseline_Data_2012!S$271</f>
        <v>9.5861550726274811E-3</v>
      </c>
      <c r="AA117" s="165">
        <f>Baseline_Data_2012!T117/Baseline_Data_2012!T$271</f>
        <v>8.7295181179168155E-3</v>
      </c>
      <c r="AB117" s="165">
        <f>Baseline_Data_2012!U117/Baseline_Data_2012!U$271</f>
        <v>1.0939022250307599E-2</v>
      </c>
      <c r="AC117" s="165">
        <f>Baseline_Data_2012!V117/Baseline_Data_2012!V$271</f>
        <v>6.702764562217696E-3</v>
      </c>
      <c r="AD117" s="165">
        <f>Baseline_Data_2012!W117/Baseline_Data_2012!W$271</f>
        <v>8.7094292846023984E-3</v>
      </c>
      <c r="AE117" s="165">
        <f>Baseline_Data_2012!X117/Baseline_Data_2012!X$271</f>
        <v>1.5821959257291327E-2</v>
      </c>
      <c r="AF117" s="165">
        <f>Baseline_Data_2012!Y117/Baseline_Data_2012!Y$271</f>
        <v>8.5634504839344847E-3</v>
      </c>
      <c r="AG117" s="165">
        <f>Baseline_Data_2012!Z117/Baseline_Data_2012!Z$271</f>
        <v>1.084948725368535E-2</v>
      </c>
      <c r="AH117" s="165">
        <f>Baseline_Data_2012!AA117/Baseline_Data_2012!AA$271</f>
        <v>4.8626398195799362E-3</v>
      </c>
      <c r="AI117" s="165">
        <f>Baseline_Data_2012!AB117/Baseline_Data_2012!AB$271</f>
        <v>5.7605316850619717E-3</v>
      </c>
      <c r="AJ117" s="165">
        <f>Baseline_Data_2012!AC117/Baseline_Data_2012!AC$271</f>
        <v>2.2325651310829111E-2</v>
      </c>
      <c r="AK117" s="165">
        <f>Baseline_Data_2012!AD117/Baseline_Data_2012!AD$271</f>
        <v>1.5753872535493863E-2</v>
      </c>
      <c r="AL117" s="165">
        <f>Baseline_Data_2012!AE117/Baseline_Data_2012!AE$271</f>
        <v>1.1111930336358319E-2</v>
      </c>
      <c r="AM117" s="165">
        <f>Baseline_Data_2012!AF117/Baseline_Data_2012!AF$271</f>
        <v>8.6472242045429401E-3</v>
      </c>
      <c r="AN117" s="165">
        <f>Baseline_Data_2012!AG117/Baseline_Data_2012!AG$271</f>
        <v>9.5658763195270828E-3</v>
      </c>
      <c r="AO117" s="165">
        <f>Baseline_Data_2012!AH117/Baseline_Data_2012!AH$271</f>
        <v>8.4015213014923835E-3</v>
      </c>
      <c r="AP117" s="165">
        <f>Baseline_Data_2012!AI117/Baseline_Data_2012!AI$271</f>
        <v>1.4088335717897719E-2</v>
      </c>
      <c r="AQ117" s="165">
        <f>Baseline_Data_2012!AJ117/Baseline_Data_2012!AJ$271</f>
        <v>5.5778989006025096E-3</v>
      </c>
      <c r="AR117" s="165">
        <f>Baseline_Data_2012!AK117/Baseline_Data_2012!AK$271</f>
        <v>1.3777566294336326E-2</v>
      </c>
      <c r="AS117" s="165">
        <f>Baseline_Data_2012!AL117/Baseline_Data_2012!AL$271</f>
        <v>1.6232092199337824E-2</v>
      </c>
      <c r="AT117" s="165">
        <f>Baseline_Data_2012!AM117/Baseline_Data_2012!AM$271</f>
        <v>1.1950116695925139E-2</v>
      </c>
      <c r="AU117" s="165">
        <f>Baseline_Data_2012!AN117/Baseline_Data_2012!AN$271</f>
        <v>5.4033108808515867E-3</v>
      </c>
      <c r="AV117" s="165">
        <f>Baseline_Data_2012!AO117/Baseline_Data_2012!AO$271</f>
        <v>8.1390695012171048E-3</v>
      </c>
      <c r="AW117" s="165">
        <f>Baseline_Data_2012!AP117/Baseline_Data_2012!AP$271</f>
        <v>6.7554152578523053E-3</v>
      </c>
      <c r="AX117" s="165">
        <f>Baseline_Data_2012!AQ117/Baseline_Data_2012!AQ$271</f>
        <v>1.6188332456022485E-3</v>
      </c>
      <c r="AY117" s="165">
        <f>Baseline_Data_2012!AR117/Baseline_Data_2012!AR$271</f>
        <v>1.3391504480610031E-2</v>
      </c>
      <c r="AZ117" s="165">
        <f>Baseline_Data_2012!AS117/Baseline_Data_2012!AS$271</f>
        <v>1.2478379691038835E-2</v>
      </c>
      <c r="BA117" s="165">
        <f>Baseline_Data_2012!AT117/Baseline_Data_2012!AT$271</f>
        <v>9.0559743626945355E-3</v>
      </c>
      <c r="BB117" s="165">
        <f>Baseline_Data_2012!AU117/Baseline_Data_2012!AU$271</f>
        <v>1.7100701193183021E-2</v>
      </c>
      <c r="BC117" s="165">
        <f>Baseline_Data_2012!AV117/Baseline_Data_2012!AV$271</f>
        <v>1.5912257778328241E-2</v>
      </c>
      <c r="BD117">
        <v>117</v>
      </c>
    </row>
    <row r="118" spans="1:56" x14ac:dyDescent="0.2">
      <c r="A118" s="164">
        <v>2</v>
      </c>
      <c r="B118" s="31" t="s">
        <v>32</v>
      </c>
      <c r="C118">
        <f>'III Tool Overview'!$H$9/160</f>
        <v>0</v>
      </c>
      <c r="D118">
        <v>0</v>
      </c>
      <c r="E118">
        <f>'III Tool Overview'!$H$9/64</f>
        <v>0</v>
      </c>
      <c r="F118">
        <f>G118*'III Tool Overview'!$H$9</f>
        <v>0</v>
      </c>
      <c r="G118" s="165">
        <f>HLOOKUP('III Tool Overview'!$H$7,Targeting!$I$1:$BC$277,Targeting!BD118,FALSE)</f>
        <v>1.0228863417303332E-2</v>
      </c>
      <c r="H118" s="204">
        <f>Baseline_Data_2012!B118</f>
        <v>9248.2243830000007</v>
      </c>
      <c r="I118" s="165">
        <f>Baseline_Data_2012!B118/Baseline_Data_2012!B$271</f>
        <v>9.2030759854720666E-3</v>
      </c>
      <c r="J118" s="165">
        <f>Baseline_Data_2012!C118/Baseline_Data_2012!C$271</f>
        <v>1.3334444798492853E-2</v>
      </c>
      <c r="K118" s="165">
        <f>Baseline_Data_2012!D118/Baseline_Data_2012!D$271</f>
        <v>6.4846813000735458E-3</v>
      </c>
      <c r="L118" s="165">
        <f>Baseline_Data_2012!E118/Baseline_Data_2012!E$271</f>
        <v>9.870626465264775E-3</v>
      </c>
      <c r="M118" s="165">
        <f>Baseline_Data_2012!F118/Baseline_Data_2012!F$271</f>
        <v>1.0265238121297156E-2</v>
      </c>
      <c r="N118" s="165">
        <f>Baseline_Data_2012!G118/Baseline_Data_2012!G$271</f>
        <v>1.1409053498660598E-2</v>
      </c>
      <c r="O118" s="165">
        <f>Baseline_Data_2012!H118/Baseline_Data_2012!H$271</f>
        <v>5.0341268323237003E-3</v>
      </c>
      <c r="P118" s="165">
        <f>Baseline_Data_2012!I118/Baseline_Data_2012!I$271</f>
        <v>8.3732592416886562E-3</v>
      </c>
      <c r="Q118" s="165">
        <f>Baseline_Data_2012!J118/Baseline_Data_2012!J$271</f>
        <v>9.4437284878742481E-3</v>
      </c>
      <c r="R118" s="165">
        <f>Baseline_Data_2012!K118/Baseline_Data_2012!K$271</f>
        <v>1.3950998684540812E-2</v>
      </c>
      <c r="S118" s="165">
        <f>Baseline_Data_2012!L118/Baseline_Data_2012!L$271</f>
        <v>8.1202784056280918E-3</v>
      </c>
      <c r="T118" s="165">
        <f>Baseline_Data_2012!M118/Baseline_Data_2012!M$271</f>
        <v>1.0228863417303332E-2</v>
      </c>
      <c r="U118" s="165">
        <f>Baseline_Data_2012!N118/Baseline_Data_2012!N$271</f>
        <v>1.1171942516552734E-3</v>
      </c>
      <c r="V118" s="165">
        <f>Baseline_Data_2012!O118/Baseline_Data_2012!O$271</f>
        <v>7.3740441993325832E-3</v>
      </c>
      <c r="W118" s="165">
        <f>Baseline_Data_2012!P118/Baseline_Data_2012!P$271</f>
        <v>2.3857590573955083E-2</v>
      </c>
      <c r="X118" s="165">
        <f>Baseline_Data_2012!Q118/Baseline_Data_2012!Q$271</f>
        <v>7.5019433009140893E-3</v>
      </c>
      <c r="Y118" s="165">
        <f>Baseline_Data_2012!R118/Baseline_Data_2012!R$271</f>
        <v>2.7321102432441569E-3</v>
      </c>
      <c r="Z118" s="165">
        <f>Baseline_Data_2012!S118/Baseline_Data_2012!S$271</f>
        <v>8.6087956867311032E-3</v>
      </c>
      <c r="AA118" s="165">
        <f>Baseline_Data_2012!T118/Baseline_Data_2012!T$271</f>
        <v>8.5536487052847929E-3</v>
      </c>
      <c r="AB118" s="165">
        <f>Baseline_Data_2012!U118/Baseline_Data_2012!U$271</f>
        <v>9.499677217372389E-3</v>
      </c>
      <c r="AC118" s="165">
        <f>Baseline_Data_2012!V118/Baseline_Data_2012!V$271</f>
        <v>6.3699617921424267E-3</v>
      </c>
      <c r="AD118" s="165">
        <f>Baseline_Data_2012!W118/Baseline_Data_2012!W$271</f>
        <v>8.5678125482674013E-3</v>
      </c>
      <c r="AE118" s="165">
        <f>Baseline_Data_2012!X118/Baseline_Data_2012!X$271</f>
        <v>1.4257768406108189E-2</v>
      </c>
      <c r="AF118" s="165">
        <f>Baseline_Data_2012!Y118/Baseline_Data_2012!Y$271</f>
        <v>7.9967515548505837E-3</v>
      </c>
      <c r="AG118" s="165">
        <f>Baseline_Data_2012!Z118/Baseline_Data_2012!Z$271</f>
        <v>9.5143819569235514E-3</v>
      </c>
      <c r="AH118" s="165">
        <f>Baseline_Data_2012!AA118/Baseline_Data_2012!AA$271</f>
        <v>4.7734170705968186E-3</v>
      </c>
      <c r="AI118" s="165">
        <f>Baseline_Data_2012!AB118/Baseline_Data_2012!AB$271</f>
        <v>5.244087943448477E-3</v>
      </c>
      <c r="AJ118" s="165">
        <f>Baseline_Data_2012!AC118/Baseline_Data_2012!AC$271</f>
        <v>2.3842339579227829E-2</v>
      </c>
      <c r="AK118" s="165">
        <f>Baseline_Data_2012!AD118/Baseline_Data_2012!AD$271</f>
        <v>1.399499117214663E-2</v>
      </c>
      <c r="AL118" s="165">
        <f>Baseline_Data_2012!AE118/Baseline_Data_2012!AE$271</f>
        <v>1.025960603299869E-2</v>
      </c>
      <c r="AM118" s="165">
        <f>Baseline_Data_2012!AF118/Baseline_Data_2012!AF$271</f>
        <v>8.1041505550393002E-3</v>
      </c>
      <c r="AN118" s="165">
        <f>Baseline_Data_2012!AG118/Baseline_Data_2012!AG$271</f>
        <v>9.6677046836047033E-3</v>
      </c>
      <c r="AO118" s="165">
        <f>Baseline_Data_2012!AH118/Baseline_Data_2012!AH$271</f>
        <v>8.0467904020960386E-3</v>
      </c>
      <c r="AP118" s="165">
        <f>Baseline_Data_2012!AI118/Baseline_Data_2012!AI$271</f>
        <v>1.3504896723490261E-2</v>
      </c>
      <c r="AQ118" s="165">
        <f>Baseline_Data_2012!AJ118/Baseline_Data_2012!AJ$271</f>
        <v>5.4376723919281446E-3</v>
      </c>
      <c r="AR118" s="165">
        <f>Baseline_Data_2012!AK118/Baseline_Data_2012!AK$271</f>
        <v>1.2641033047833832E-2</v>
      </c>
      <c r="AS118" s="165">
        <f>Baseline_Data_2012!AL118/Baseline_Data_2012!AL$271</f>
        <v>1.4636303572706717E-2</v>
      </c>
      <c r="AT118" s="165">
        <f>Baseline_Data_2012!AM118/Baseline_Data_2012!AM$271</f>
        <v>1.0242957167935834E-2</v>
      </c>
      <c r="AU118" s="165">
        <f>Baseline_Data_2012!AN118/Baseline_Data_2012!AN$271</f>
        <v>5.473483749434075E-3</v>
      </c>
      <c r="AV118" s="165">
        <f>Baseline_Data_2012!AO118/Baseline_Data_2012!AO$271</f>
        <v>7.1081761221048262E-3</v>
      </c>
      <c r="AW118" s="165">
        <f>Baseline_Data_2012!AP118/Baseline_Data_2012!AP$271</f>
        <v>6.4895491833035553E-3</v>
      </c>
      <c r="AX118" s="165">
        <f>Baseline_Data_2012!AQ118/Baseline_Data_2012!AQ$271</f>
        <v>1.116436721104999E-3</v>
      </c>
      <c r="AY118" s="165">
        <f>Baseline_Data_2012!AR118/Baseline_Data_2012!AR$271</f>
        <v>1.3007474287364047E-2</v>
      </c>
      <c r="AZ118" s="165">
        <f>Baseline_Data_2012!AS118/Baseline_Data_2012!AS$271</f>
        <v>1.220352551282212E-2</v>
      </c>
      <c r="BA118" s="165">
        <f>Baseline_Data_2012!AT118/Baseline_Data_2012!AT$271</f>
        <v>8.888787143690945E-3</v>
      </c>
      <c r="BB118" s="165">
        <f>Baseline_Data_2012!AU118/Baseline_Data_2012!AU$271</f>
        <v>1.7289185875673015E-2</v>
      </c>
      <c r="BC118" s="165">
        <f>Baseline_Data_2012!AV118/Baseline_Data_2012!AV$271</f>
        <v>1.3899509775263396E-2</v>
      </c>
      <c r="BD118">
        <v>118</v>
      </c>
    </row>
    <row r="119" spans="1:56" x14ac:dyDescent="0.2">
      <c r="A119" s="164">
        <v>2</v>
      </c>
      <c r="B119" s="31" t="s">
        <v>33</v>
      </c>
      <c r="C119">
        <f>'III Tool Overview'!$H$9/160</f>
        <v>0</v>
      </c>
      <c r="D119">
        <v>0</v>
      </c>
      <c r="E119">
        <f>'III Tool Overview'!$H$9/64</f>
        <v>0</v>
      </c>
      <c r="F119">
        <f>G119*'III Tool Overview'!$H$9</f>
        <v>0</v>
      </c>
      <c r="G119" s="165">
        <f>HLOOKUP('III Tool Overview'!$H$7,Targeting!$I$1:$BC$277,Targeting!BD119,FALSE)</f>
        <v>1.2086663834766611E-2</v>
      </c>
      <c r="H119" s="204">
        <f>Baseline_Data_2012!B119</f>
        <v>8565.8506739999993</v>
      </c>
      <c r="I119" s="165">
        <f>Baseline_Data_2012!B119/Baseline_Data_2012!B$271</f>
        <v>8.5240335191193763E-3</v>
      </c>
      <c r="J119" s="165">
        <f>Baseline_Data_2012!C119/Baseline_Data_2012!C$271</f>
        <v>1.2529804883238601E-2</v>
      </c>
      <c r="K119" s="165">
        <f>Baseline_Data_2012!D119/Baseline_Data_2012!D$271</f>
        <v>6.4051937389712765E-3</v>
      </c>
      <c r="L119" s="165">
        <f>Baseline_Data_2012!E119/Baseline_Data_2012!E$271</f>
        <v>1.0034839391997778E-2</v>
      </c>
      <c r="M119" s="165">
        <f>Baseline_Data_2012!F119/Baseline_Data_2012!F$271</f>
        <v>1.0298637308852068E-2</v>
      </c>
      <c r="N119" s="165">
        <f>Baseline_Data_2012!G119/Baseline_Data_2012!G$271</f>
        <v>9.8076372923055263E-3</v>
      </c>
      <c r="O119" s="165">
        <f>Baseline_Data_2012!H119/Baseline_Data_2012!H$271</f>
        <v>4.6463692299967196E-3</v>
      </c>
      <c r="P119" s="165">
        <f>Baseline_Data_2012!I119/Baseline_Data_2012!I$271</f>
        <v>7.3870050355323517E-3</v>
      </c>
      <c r="Q119" s="165">
        <f>Baseline_Data_2012!J119/Baseline_Data_2012!J$271</f>
        <v>9.2959351276738975E-3</v>
      </c>
      <c r="R119" s="165">
        <f>Baseline_Data_2012!K119/Baseline_Data_2012!K$271</f>
        <v>1.3349967362540738E-2</v>
      </c>
      <c r="S119" s="165">
        <f>Baseline_Data_2012!L119/Baseline_Data_2012!L$271</f>
        <v>7.3030479645764248E-3</v>
      </c>
      <c r="T119" s="165">
        <f>Baseline_Data_2012!M119/Baseline_Data_2012!M$271</f>
        <v>1.2086663834766611E-2</v>
      </c>
      <c r="U119" s="165">
        <f>Baseline_Data_2012!N119/Baseline_Data_2012!N$271</f>
        <v>8.8006854114725094E-4</v>
      </c>
      <c r="V119" s="165">
        <f>Baseline_Data_2012!O119/Baseline_Data_2012!O$271</f>
        <v>6.3932652892579678E-3</v>
      </c>
      <c r="W119" s="165">
        <f>Baseline_Data_2012!P119/Baseline_Data_2012!P$271</f>
        <v>2.4612054990408666E-2</v>
      </c>
      <c r="X119" s="165">
        <f>Baseline_Data_2012!Q119/Baseline_Data_2012!Q$271</f>
        <v>7.0464796167004976E-3</v>
      </c>
      <c r="Y119" s="165">
        <f>Baseline_Data_2012!R119/Baseline_Data_2012!R$271</f>
        <v>2.3271607361807045E-3</v>
      </c>
      <c r="Z119" s="165">
        <f>Baseline_Data_2012!S119/Baseline_Data_2012!S$271</f>
        <v>7.8608548463557307E-3</v>
      </c>
      <c r="AA119" s="165">
        <f>Baseline_Data_2012!T119/Baseline_Data_2012!T$271</f>
        <v>8.8498270683814526E-3</v>
      </c>
      <c r="AB119" s="165">
        <f>Baseline_Data_2012!U119/Baseline_Data_2012!U$271</f>
        <v>8.4962595321138902E-3</v>
      </c>
      <c r="AC119" s="165">
        <f>Baseline_Data_2012!V119/Baseline_Data_2012!V$271</f>
        <v>6.4759358225391951E-3</v>
      </c>
      <c r="AD119" s="165">
        <f>Baseline_Data_2012!W119/Baseline_Data_2012!W$271</f>
        <v>6.8634994785213305E-3</v>
      </c>
      <c r="AE119" s="165">
        <f>Baseline_Data_2012!X119/Baseline_Data_2012!X$271</f>
        <v>1.3474303758893235E-2</v>
      </c>
      <c r="AF119" s="165">
        <f>Baseline_Data_2012!Y119/Baseline_Data_2012!Y$271</f>
        <v>6.8252116117606294E-3</v>
      </c>
      <c r="AG119" s="165">
        <f>Baseline_Data_2012!Z119/Baseline_Data_2012!Z$271</f>
        <v>8.6942825423731562E-3</v>
      </c>
      <c r="AH119" s="165">
        <f>Baseline_Data_2012!AA119/Baseline_Data_2012!AA$271</f>
        <v>3.998442509210518E-3</v>
      </c>
      <c r="AI119" s="165">
        <f>Baseline_Data_2012!AB119/Baseline_Data_2012!AB$271</f>
        <v>4.6093678574695958E-3</v>
      </c>
      <c r="AJ119" s="165">
        <f>Baseline_Data_2012!AC119/Baseline_Data_2012!AC$271</f>
        <v>2.4596321703355972E-2</v>
      </c>
      <c r="AK119" s="165">
        <f>Baseline_Data_2012!AD119/Baseline_Data_2012!AD$271</f>
        <v>1.2732144087322131E-2</v>
      </c>
      <c r="AL119" s="165">
        <f>Baseline_Data_2012!AE119/Baseline_Data_2012!AE$271</f>
        <v>1.0292986895876556E-2</v>
      </c>
      <c r="AM119" s="165">
        <f>Baseline_Data_2012!AF119/Baseline_Data_2012!AF$271</f>
        <v>7.0823565149726398E-3</v>
      </c>
      <c r="AN119" s="165">
        <f>Baseline_Data_2012!AG119/Baseline_Data_2012!AG$271</f>
        <v>9.3552921643425442E-3</v>
      </c>
      <c r="AO119" s="165">
        <f>Baseline_Data_2012!AH119/Baseline_Data_2012!AH$271</f>
        <v>6.9026304626093873E-3</v>
      </c>
      <c r="AP119" s="165">
        <f>Baseline_Data_2012!AI119/Baseline_Data_2012!AI$271</f>
        <v>1.3553795126993524E-2</v>
      </c>
      <c r="AQ119" s="165">
        <f>Baseline_Data_2012!AJ119/Baseline_Data_2012!AJ$271</f>
        <v>5.285872401873901E-3</v>
      </c>
      <c r="AR119" s="165">
        <f>Baseline_Data_2012!AK119/Baseline_Data_2012!AK$271</f>
        <v>1.157194112087557E-2</v>
      </c>
      <c r="AS119" s="165">
        <f>Baseline_Data_2012!AL119/Baseline_Data_2012!AL$271</f>
        <v>1.431537570716903E-2</v>
      </c>
      <c r="AT119" s="165">
        <f>Baseline_Data_2012!AM119/Baseline_Data_2012!AM$271</f>
        <v>1.2103317339571252E-2</v>
      </c>
      <c r="AU119" s="165">
        <f>Baseline_Data_2012!AN119/Baseline_Data_2012!AN$271</f>
        <v>4.9750739937129296E-3</v>
      </c>
      <c r="AV119" s="165">
        <f>Baseline_Data_2012!AO119/Baseline_Data_2012!AO$271</f>
        <v>6.4355563041559411E-3</v>
      </c>
      <c r="AW119" s="165">
        <f>Baseline_Data_2012!AP119/Baseline_Data_2012!AP$271</f>
        <v>6.41000195293648E-3</v>
      </c>
      <c r="AX119" s="165">
        <f>Baseline_Data_2012!AQ119/Baseline_Data_2012!AQ$271</f>
        <v>8.7947179729069543E-4</v>
      </c>
      <c r="AY119" s="165">
        <f>Baseline_Data_2012!AR119/Baseline_Data_2012!AR$271</f>
        <v>1.2465098861353175E-2</v>
      </c>
      <c r="AZ119" s="165">
        <f>Baseline_Data_2012!AS119/Baseline_Data_2012!AS$271</f>
        <v>1.1297327706002069E-2</v>
      </c>
      <c r="BA119" s="165">
        <f>Baseline_Data_2012!AT119/Baseline_Data_2012!AT$271</f>
        <v>6.4533758330198848E-3</v>
      </c>
      <c r="BB119" s="165">
        <f>Baseline_Data_2012!AU119/Baseline_Data_2012!AU$271</f>
        <v>1.5891709660131394E-2</v>
      </c>
      <c r="BC119" s="165">
        <f>Baseline_Data_2012!AV119/Baseline_Data_2012!AV$271</f>
        <v>1.2086493613101865E-2</v>
      </c>
      <c r="BD119">
        <v>119</v>
      </c>
    </row>
    <row r="120" spans="1:56" x14ac:dyDescent="0.2">
      <c r="A120" s="164">
        <v>2</v>
      </c>
      <c r="B120" s="31" t="s">
        <v>34</v>
      </c>
      <c r="C120">
        <f>'III Tool Overview'!$H$9/160</f>
        <v>0</v>
      </c>
      <c r="D120">
        <v>0</v>
      </c>
      <c r="E120">
        <f>'III Tool Overview'!$H$9/64</f>
        <v>0</v>
      </c>
      <c r="F120">
        <f>G120*'III Tool Overview'!$H$9</f>
        <v>0</v>
      </c>
      <c r="G120" s="165">
        <f>HLOOKUP('III Tool Overview'!$H$7,Targeting!$I$1:$BC$277,Targeting!BD120,FALSE)</f>
        <v>1.1191355402561678E-2</v>
      </c>
      <c r="H120" s="204">
        <f>Baseline_Data_2012!B120</f>
        <v>8191.8715080000002</v>
      </c>
      <c r="I120" s="165">
        <f>Baseline_Data_2012!B120/Baseline_Data_2012!B$271</f>
        <v>8.1518800614234239E-3</v>
      </c>
      <c r="J120" s="165">
        <f>Baseline_Data_2012!C120/Baseline_Data_2012!C$271</f>
        <v>1.3051880086706876E-2</v>
      </c>
      <c r="K120" s="165">
        <f>Baseline_Data_2012!D120/Baseline_Data_2012!D$271</f>
        <v>6.0881049400123028E-3</v>
      </c>
      <c r="L120" s="165">
        <f>Baseline_Data_2012!E120/Baseline_Data_2012!E$271</f>
        <v>1.0158374346634115E-2</v>
      </c>
      <c r="M120" s="165">
        <f>Baseline_Data_2012!F120/Baseline_Data_2012!F$271</f>
        <v>9.6403910730921069E-3</v>
      </c>
      <c r="N120" s="165">
        <f>Baseline_Data_2012!G120/Baseline_Data_2012!G$271</f>
        <v>1.0421535470341674E-2</v>
      </c>
      <c r="O120" s="165">
        <f>Baseline_Data_2012!H120/Baseline_Data_2012!H$271</f>
        <v>4.5745819589951718E-3</v>
      </c>
      <c r="P120" s="165">
        <f>Baseline_Data_2012!I120/Baseline_Data_2012!I$271</f>
        <v>6.4897379022219141E-3</v>
      </c>
      <c r="Q120" s="165">
        <f>Baseline_Data_2012!J120/Baseline_Data_2012!J$271</f>
        <v>9.2728568378832466E-3</v>
      </c>
      <c r="R120" s="165">
        <f>Baseline_Data_2012!K120/Baseline_Data_2012!K$271</f>
        <v>1.2062649081152883E-2</v>
      </c>
      <c r="S120" s="165">
        <f>Baseline_Data_2012!L120/Baseline_Data_2012!L$271</f>
        <v>6.9825946898031573E-3</v>
      </c>
      <c r="T120" s="165">
        <f>Baseline_Data_2012!M120/Baseline_Data_2012!M$271</f>
        <v>1.1191355402561678E-2</v>
      </c>
      <c r="U120" s="165">
        <f>Baseline_Data_2012!N120/Baseline_Data_2012!N$271</f>
        <v>1.173424721529668E-3</v>
      </c>
      <c r="V120" s="165">
        <f>Baseline_Data_2012!O120/Baseline_Data_2012!O$271</f>
        <v>6.4445579620657683E-3</v>
      </c>
      <c r="W120" s="165">
        <f>Baseline_Data_2012!P120/Baseline_Data_2012!P$271</f>
        <v>2.5249672995341529E-2</v>
      </c>
      <c r="X120" s="165">
        <f>Baseline_Data_2012!Q120/Baseline_Data_2012!Q$271</f>
        <v>6.3950717232455177E-3</v>
      </c>
      <c r="Y120" s="165">
        <f>Baseline_Data_2012!R120/Baseline_Data_2012!R$271</f>
        <v>2.6797608477232356E-3</v>
      </c>
      <c r="Z120" s="165">
        <f>Baseline_Data_2012!S120/Baseline_Data_2012!S$271</f>
        <v>8.4514736362429239E-3</v>
      </c>
      <c r="AA120" s="165">
        <f>Baseline_Data_2012!T120/Baseline_Data_2012!T$271</f>
        <v>8.5307630943790846E-3</v>
      </c>
      <c r="AB120" s="165">
        <f>Baseline_Data_2012!U120/Baseline_Data_2012!U$271</f>
        <v>8.4660237330672211E-3</v>
      </c>
      <c r="AC120" s="165">
        <f>Baseline_Data_2012!V120/Baseline_Data_2012!V$271</f>
        <v>6.5556585173242414E-3</v>
      </c>
      <c r="AD120" s="165">
        <f>Baseline_Data_2012!W120/Baseline_Data_2012!W$271</f>
        <v>7.5753484956435115E-3</v>
      </c>
      <c r="AE120" s="165">
        <f>Baseline_Data_2012!X120/Baseline_Data_2012!X$271</f>
        <v>1.4041642864530844E-2</v>
      </c>
      <c r="AF120" s="165">
        <f>Baseline_Data_2012!Y120/Baseline_Data_2012!Y$271</f>
        <v>5.7009034974202155E-3</v>
      </c>
      <c r="AG120" s="165">
        <f>Baseline_Data_2012!Z120/Baseline_Data_2012!Z$271</f>
        <v>8.4138218151998297E-3</v>
      </c>
      <c r="AH120" s="165">
        <f>Baseline_Data_2012!AA120/Baseline_Data_2012!AA$271</f>
        <v>3.6860641881784461E-3</v>
      </c>
      <c r="AI120" s="165">
        <f>Baseline_Data_2012!AB120/Baseline_Data_2012!AB$271</f>
        <v>4.3098129205965709E-3</v>
      </c>
      <c r="AJ120" s="165">
        <f>Baseline_Data_2012!AC120/Baseline_Data_2012!AC$271</f>
        <v>2.5233532110178664E-2</v>
      </c>
      <c r="AK120" s="165">
        <f>Baseline_Data_2012!AD120/Baseline_Data_2012!AD$271</f>
        <v>1.3810631586483536E-2</v>
      </c>
      <c r="AL120" s="165">
        <f>Baseline_Data_2012!AE120/Baseline_Data_2012!AE$271</f>
        <v>9.635101811107747E-3</v>
      </c>
      <c r="AM120" s="165">
        <f>Baseline_Data_2012!AF120/Baseline_Data_2012!AF$271</f>
        <v>5.8485135548806211E-3</v>
      </c>
      <c r="AN120" s="165">
        <f>Baseline_Data_2012!AG120/Baseline_Data_2012!AG$271</f>
        <v>9.4433715794742159E-3</v>
      </c>
      <c r="AO120" s="165">
        <f>Baseline_Data_2012!AH120/Baseline_Data_2012!AH$271</f>
        <v>7.0202889364038654E-3</v>
      </c>
      <c r="AP120" s="165">
        <f>Baseline_Data_2012!AI120/Baseline_Data_2012!AI$271</f>
        <v>1.1967712718515558E-2</v>
      </c>
      <c r="AQ120" s="165">
        <f>Baseline_Data_2012!AJ120/Baseline_Data_2012!AJ$271</f>
        <v>5.4495217022415129E-3</v>
      </c>
      <c r="AR120" s="165">
        <f>Baseline_Data_2012!AK120/Baseline_Data_2012!AK$271</f>
        <v>1.2522058391852723E-2</v>
      </c>
      <c r="AS120" s="165">
        <f>Baseline_Data_2012!AL120/Baseline_Data_2012!AL$271</f>
        <v>1.2809239542727434E-2</v>
      </c>
      <c r="AT120" s="165">
        <f>Baseline_Data_2012!AM120/Baseline_Data_2012!AM$271</f>
        <v>1.1206775314417827E-2</v>
      </c>
      <c r="AU120" s="165">
        <f>Baseline_Data_2012!AN120/Baseline_Data_2012!AN$271</f>
        <v>4.099829494818988E-3</v>
      </c>
      <c r="AV120" s="165">
        <f>Baseline_Data_2012!AO120/Baseline_Data_2012!AO$271</f>
        <v>5.9552909083234089E-3</v>
      </c>
      <c r="AW120" s="165">
        <f>Baseline_Data_2012!AP120/Baseline_Data_2012!AP$271</f>
        <v>6.0926751235831893E-3</v>
      </c>
      <c r="AX120" s="165">
        <f>Baseline_Data_2012!AQ120/Baseline_Data_2012!AQ$271</f>
        <v>1.1726290630542607E-3</v>
      </c>
      <c r="AY120" s="165">
        <f>Baseline_Data_2012!AR120/Baseline_Data_2012!AR$271</f>
        <v>1.247811044680344E-2</v>
      </c>
      <c r="AZ120" s="165">
        <f>Baseline_Data_2012!AS120/Baseline_Data_2012!AS$271</f>
        <v>1.067664828774216E-2</v>
      </c>
      <c r="BA120" s="165">
        <f>Baseline_Data_2012!AT120/Baseline_Data_2012!AT$271</f>
        <v>6.7167789282451869E-3</v>
      </c>
      <c r="BB120" s="165">
        <f>Baseline_Data_2012!AU120/Baseline_Data_2012!AU$271</f>
        <v>1.3983984604668282E-2</v>
      </c>
      <c r="BC120" s="165">
        <f>Baseline_Data_2012!AV120/Baseline_Data_2012!AV$271</f>
        <v>1.2285769135038312E-2</v>
      </c>
      <c r="BD120">
        <v>120</v>
      </c>
    </row>
    <row r="121" spans="1:56" x14ac:dyDescent="0.2">
      <c r="A121" s="164">
        <v>2</v>
      </c>
      <c r="B121" s="31" t="s">
        <v>35</v>
      </c>
      <c r="C121">
        <f>'III Tool Overview'!$H$9/160</f>
        <v>0</v>
      </c>
      <c r="D121">
        <v>0</v>
      </c>
      <c r="E121">
        <f>'III Tool Overview'!$H$9/64</f>
        <v>0</v>
      </c>
      <c r="F121">
        <f>G121*'III Tool Overview'!$H$9</f>
        <v>0</v>
      </c>
      <c r="G121" s="165">
        <f>HLOOKUP('III Tool Overview'!$H$7,Targeting!$I$1:$BC$277,Targeting!BD121,FALSE)</f>
        <v>9.2536371370500765E-3</v>
      </c>
      <c r="H121" s="204">
        <f>Baseline_Data_2012!B121</f>
        <v>5358.5697680000003</v>
      </c>
      <c r="I121" s="165">
        <f>Baseline_Data_2012!B121/Baseline_Data_2012!B$271</f>
        <v>5.332410061223038E-3</v>
      </c>
      <c r="J121" s="165">
        <f>Baseline_Data_2012!C121/Baseline_Data_2012!C$271</f>
        <v>8.8242523682633273E-3</v>
      </c>
      <c r="K121" s="165">
        <f>Baseline_Data_2012!D121/Baseline_Data_2012!D$271</f>
        <v>4.0275669751284231E-3</v>
      </c>
      <c r="L121" s="165">
        <f>Baseline_Data_2012!E121/Baseline_Data_2012!E$271</f>
        <v>6.929617675820985E-3</v>
      </c>
      <c r="M121" s="165">
        <f>Baseline_Data_2012!F121/Baseline_Data_2012!F$271</f>
        <v>6.6239320641724659E-3</v>
      </c>
      <c r="N121" s="165">
        <f>Baseline_Data_2012!G121/Baseline_Data_2012!G$271</f>
        <v>6.7224061755874042E-3</v>
      </c>
      <c r="O121" s="165">
        <f>Baseline_Data_2012!H121/Baseline_Data_2012!H$271</f>
        <v>2.68367429973514E-3</v>
      </c>
      <c r="P121" s="165">
        <f>Baseline_Data_2012!I121/Baseline_Data_2012!I$271</f>
        <v>4.1803108993054682E-3</v>
      </c>
      <c r="Q121" s="165">
        <f>Baseline_Data_2012!J121/Baseline_Data_2012!J$271</f>
        <v>6.069588310197215E-3</v>
      </c>
      <c r="R121" s="165">
        <f>Baseline_Data_2012!K121/Baseline_Data_2012!K$271</f>
        <v>8.1478585942497458E-3</v>
      </c>
      <c r="S121" s="165">
        <f>Baseline_Data_2012!L121/Baseline_Data_2012!L$271</f>
        <v>4.4877683640211592E-3</v>
      </c>
      <c r="T121" s="165">
        <f>Baseline_Data_2012!M121/Baseline_Data_2012!M$271</f>
        <v>9.2536371370500765E-3</v>
      </c>
      <c r="U121" s="165">
        <f>Baseline_Data_2012!N121/Baseline_Data_2012!N$271</f>
        <v>8.3289793940088887E-4</v>
      </c>
      <c r="V121" s="165">
        <f>Baseline_Data_2012!O121/Baseline_Data_2012!O$271</f>
        <v>4.0595827119391786E-3</v>
      </c>
      <c r="W121" s="165">
        <f>Baseline_Data_2012!P121/Baseline_Data_2012!P$271</f>
        <v>1.5435422836870522E-2</v>
      </c>
      <c r="X121" s="165">
        <f>Baseline_Data_2012!Q121/Baseline_Data_2012!Q$271</f>
        <v>3.4771340992681456E-3</v>
      </c>
      <c r="Y121" s="165">
        <f>Baseline_Data_2012!R121/Baseline_Data_2012!R$271</f>
        <v>1.8076606164530767E-3</v>
      </c>
      <c r="Z121" s="165">
        <f>Baseline_Data_2012!S121/Baseline_Data_2012!S$271</f>
        <v>5.148337362496991E-3</v>
      </c>
      <c r="AA121" s="165">
        <f>Baseline_Data_2012!T121/Baseline_Data_2012!T$271</f>
        <v>6.1354437241892745E-3</v>
      </c>
      <c r="AB121" s="165">
        <f>Baseline_Data_2012!U121/Baseline_Data_2012!U$271</f>
        <v>6.4836012262452884E-3</v>
      </c>
      <c r="AC121" s="165">
        <f>Baseline_Data_2012!V121/Baseline_Data_2012!V$271</f>
        <v>4.4719957729603349E-3</v>
      </c>
      <c r="AD121" s="165">
        <f>Baseline_Data_2012!W121/Baseline_Data_2012!W$271</f>
        <v>4.9534824133675914E-3</v>
      </c>
      <c r="AE121" s="165">
        <f>Baseline_Data_2012!X121/Baseline_Data_2012!X$271</f>
        <v>9.2726470676974659E-3</v>
      </c>
      <c r="AF121" s="165">
        <f>Baseline_Data_2012!Y121/Baseline_Data_2012!Y$271</f>
        <v>3.7258101223849563E-3</v>
      </c>
      <c r="AG121" s="165">
        <f>Baseline_Data_2012!Z121/Baseline_Data_2012!Z$271</f>
        <v>5.7901618947359982E-3</v>
      </c>
      <c r="AH121" s="165">
        <f>Baseline_Data_2012!AA121/Baseline_Data_2012!AA$271</f>
        <v>1.9138490787690811E-3</v>
      </c>
      <c r="AI121" s="165">
        <f>Baseline_Data_2012!AB121/Baseline_Data_2012!AB$271</f>
        <v>2.5970619802489336E-3</v>
      </c>
      <c r="AJ121" s="165">
        <f>Baseline_Data_2012!AC121/Baseline_Data_2012!AC$271</f>
        <v>1.5425555723443108E-2</v>
      </c>
      <c r="AK121" s="165">
        <f>Baseline_Data_2012!AD121/Baseline_Data_2012!AD$271</f>
        <v>8.7369772292272534E-3</v>
      </c>
      <c r="AL121" s="165">
        <f>Baseline_Data_2012!AE121/Baseline_Data_2012!AE$271</f>
        <v>6.6202978016422038E-3</v>
      </c>
      <c r="AM121" s="165">
        <f>Baseline_Data_2012!AF121/Baseline_Data_2012!AF$271</f>
        <v>3.5594683504700944E-3</v>
      </c>
      <c r="AN121" s="165">
        <f>Baseline_Data_2012!AG121/Baseline_Data_2012!AG$271</f>
        <v>5.9745456766872283E-3</v>
      </c>
      <c r="AO121" s="165">
        <f>Baseline_Data_2012!AH121/Baseline_Data_2012!AH$271</f>
        <v>4.3075689657925765E-3</v>
      </c>
      <c r="AP121" s="165">
        <f>Baseline_Data_2012!AI121/Baseline_Data_2012!AI$271</f>
        <v>8.1607232299045224E-3</v>
      </c>
      <c r="AQ121" s="165">
        <f>Baseline_Data_2012!AJ121/Baseline_Data_2012!AJ$271</f>
        <v>3.203527031929808E-3</v>
      </c>
      <c r="AR121" s="165">
        <f>Baseline_Data_2012!AK121/Baseline_Data_2012!AK$271</f>
        <v>7.7814704651716464E-3</v>
      </c>
      <c r="AS121" s="165">
        <f>Baseline_Data_2012!AL121/Baseline_Data_2012!AL$271</f>
        <v>8.6498179714533698E-3</v>
      </c>
      <c r="AT121" s="165">
        <f>Baseline_Data_2012!AM121/Baseline_Data_2012!AM$271</f>
        <v>9.2663871806211561E-3</v>
      </c>
      <c r="AU121" s="165">
        <f>Baseline_Data_2012!AN121/Baseline_Data_2012!AN$271</f>
        <v>2.5400665738201499E-3</v>
      </c>
      <c r="AV121" s="165">
        <f>Baseline_Data_2012!AO121/Baseline_Data_2012!AO$271</f>
        <v>4.4952181958618914E-3</v>
      </c>
      <c r="AW121" s="165">
        <f>Baseline_Data_2012!AP121/Baseline_Data_2012!AP$271</f>
        <v>4.0305903659210813E-3</v>
      </c>
      <c r="AX121" s="165">
        <f>Baseline_Data_2012!AQ121/Baseline_Data_2012!AQ$271</f>
        <v>8.3233318028811873E-4</v>
      </c>
      <c r="AY121" s="165">
        <f>Baseline_Data_2012!AR121/Baseline_Data_2012!AR$271</f>
        <v>9.4106262236832664E-3</v>
      </c>
      <c r="AZ121" s="165">
        <f>Baseline_Data_2012!AS121/Baseline_Data_2012!AS$271</f>
        <v>7.1215587004638337E-3</v>
      </c>
      <c r="BA121" s="165">
        <f>Baseline_Data_2012!AT121/Baseline_Data_2012!AT$271</f>
        <v>4.0891488513096963E-3</v>
      </c>
      <c r="BB121" s="165">
        <f>Baseline_Data_2012!AU121/Baseline_Data_2012!AU$271</f>
        <v>9.9641687744355476E-3</v>
      </c>
      <c r="BC121" s="165">
        <f>Baseline_Data_2012!AV121/Baseline_Data_2012!AV$271</f>
        <v>8.0012444461876418E-3</v>
      </c>
      <c r="BD121">
        <v>121</v>
      </c>
    </row>
    <row r="122" spans="1:56" x14ac:dyDescent="0.2">
      <c r="A122" s="164">
        <v>2</v>
      </c>
      <c r="B122" s="31" t="s">
        <v>36</v>
      </c>
      <c r="C122">
        <f>'III Tool Overview'!$H$9/160</f>
        <v>0</v>
      </c>
      <c r="E122">
        <f>'III Tool Overview'!$H$9/64</f>
        <v>0</v>
      </c>
      <c r="F122">
        <f>G122*'III Tool Overview'!$H$9</f>
        <v>0</v>
      </c>
      <c r="G122" s="165">
        <f>HLOOKUP('III Tool Overview'!$H$7,Targeting!$I$1:$BC$277,Targeting!BD122,FALSE)</f>
        <v>7.2468242639548795E-3</v>
      </c>
      <c r="H122" s="204">
        <f>Baseline_Data_2012!B122</f>
        <v>4104.7110819999998</v>
      </c>
      <c r="I122" s="165">
        <f>Baseline_Data_2012!B122/Baseline_Data_2012!B$271</f>
        <v>4.0846725189210044E-3</v>
      </c>
      <c r="J122" s="165">
        <f>Baseline_Data_2012!C122/Baseline_Data_2012!C$271</f>
        <v>6.4592421616629933E-3</v>
      </c>
      <c r="K122" s="165">
        <f>Baseline_Data_2012!D122/Baseline_Data_2012!D$271</f>
        <v>3.1178106701582379E-3</v>
      </c>
      <c r="L122" s="165">
        <f>Baseline_Data_2012!E122/Baseline_Data_2012!E$271</f>
        <v>5.5806142348312441E-3</v>
      </c>
      <c r="M122" s="165">
        <f>Baseline_Data_2012!F122/Baseline_Data_2012!F$271</f>
        <v>4.6255465448121636E-3</v>
      </c>
      <c r="N122" s="165">
        <f>Baseline_Data_2012!G122/Baseline_Data_2012!G$271</f>
        <v>5.1078544740271112E-3</v>
      </c>
      <c r="O122" s="165">
        <f>Baseline_Data_2012!H122/Baseline_Data_2012!H$271</f>
        <v>2.175052361466936E-3</v>
      </c>
      <c r="P122" s="165">
        <f>Baseline_Data_2012!I122/Baseline_Data_2012!I$271</f>
        <v>3.2836725332295665E-3</v>
      </c>
      <c r="Q122" s="165">
        <f>Baseline_Data_2012!J122/Baseline_Data_2012!J$271</f>
        <v>4.6246124568036732E-3</v>
      </c>
      <c r="R122" s="165">
        <f>Baseline_Data_2012!K122/Baseline_Data_2012!K$271</f>
        <v>6.2776311539859591E-3</v>
      </c>
      <c r="S122" s="165">
        <f>Baseline_Data_2012!L122/Baseline_Data_2012!L$271</f>
        <v>3.4355063974093577E-3</v>
      </c>
      <c r="T122" s="165">
        <f>Baseline_Data_2012!M122/Baseline_Data_2012!M$271</f>
        <v>7.2468242639548795E-3</v>
      </c>
      <c r="U122" s="165">
        <f>Baseline_Data_2012!N122/Baseline_Data_2012!N$271</f>
        <v>4.383673365267836E-4</v>
      </c>
      <c r="V122" s="165">
        <f>Baseline_Data_2012!O122/Baseline_Data_2012!O$271</f>
        <v>3.2246719046961241E-3</v>
      </c>
      <c r="W122" s="165">
        <f>Baseline_Data_2012!P122/Baseline_Data_2012!P$271</f>
        <v>1.224352984282631E-2</v>
      </c>
      <c r="X122" s="165">
        <f>Baseline_Data_2012!Q122/Baseline_Data_2012!Q$271</f>
        <v>2.9108713455515299E-3</v>
      </c>
      <c r="Y122" s="165">
        <f>Baseline_Data_2012!R122/Baseline_Data_2012!R$271</f>
        <v>1.3212945313087511E-3</v>
      </c>
      <c r="Z122" s="165">
        <f>Baseline_Data_2012!S122/Baseline_Data_2012!S$271</f>
        <v>4.0136017805588783E-3</v>
      </c>
      <c r="AA122" s="165">
        <f>Baseline_Data_2012!T122/Baseline_Data_2012!T$271</f>
        <v>5.0689555512729379E-3</v>
      </c>
      <c r="AB122" s="165">
        <f>Baseline_Data_2012!U122/Baseline_Data_2012!U$271</f>
        <v>4.4504161727188917E-3</v>
      </c>
      <c r="AC122" s="165">
        <f>Baseline_Data_2012!V122/Baseline_Data_2012!V$271</f>
        <v>3.6014228253553517E-3</v>
      </c>
      <c r="AD122" s="165">
        <f>Baseline_Data_2012!W122/Baseline_Data_2012!W$271</f>
        <v>4.1040871918446228E-3</v>
      </c>
      <c r="AE122" s="165">
        <f>Baseline_Data_2012!X122/Baseline_Data_2012!X$271</f>
        <v>6.5615016869516336E-3</v>
      </c>
      <c r="AF122" s="165">
        <f>Baseline_Data_2012!Y122/Baseline_Data_2012!Y$271</f>
        <v>3.1822569215065144E-3</v>
      </c>
      <c r="AG122" s="165">
        <f>Baseline_Data_2012!Z122/Baseline_Data_2012!Z$271</f>
        <v>4.996082549172204E-3</v>
      </c>
      <c r="AH122" s="165">
        <f>Baseline_Data_2012!AA122/Baseline_Data_2012!AA$271</f>
        <v>1.517075489268174E-3</v>
      </c>
      <c r="AI122" s="165">
        <f>Baseline_Data_2012!AB122/Baseline_Data_2012!AB$271</f>
        <v>1.9457801327175629E-3</v>
      </c>
      <c r="AJ122" s="165">
        <f>Baseline_Data_2012!AC122/Baseline_Data_2012!AC$271</f>
        <v>1.2235703151002713E-2</v>
      </c>
      <c r="AK122" s="165">
        <f>Baseline_Data_2012!AD122/Baseline_Data_2012!AD$271</f>
        <v>6.5657898904525908E-3</v>
      </c>
      <c r="AL122" s="165">
        <f>Baseline_Data_2012!AE122/Baseline_Data_2012!AE$271</f>
        <v>4.6230087092294717E-3</v>
      </c>
      <c r="AM122" s="165">
        <f>Baseline_Data_2012!AF122/Baseline_Data_2012!AF$271</f>
        <v>2.7491680014165225E-3</v>
      </c>
      <c r="AN122" s="165">
        <f>Baseline_Data_2012!AG122/Baseline_Data_2012!AG$271</f>
        <v>4.4045234453626535E-3</v>
      </c>
      <c r="AO122" s="165">
        <f>Baseline_Data_2012!AH122/Baseline_Data_2012!AH$271</f>
        <v>3.1940477365400735E-3</v>
      </c>
      <c r="AP122" s="165">
        <f>Baseline_Data_2012!AI122/Baseline_Data_2012!AI$271</f>
        <v>6.2080749323201066E-3</v>
      </c>
      <c r="AQ122" s="165">
        <f>Baseline_Data_2012!AJ122/Baseline_Data_2012!AJ$271</f>
        <v>2.7878021499236497E-3</v>
      </c>
      <c r="AR122" s="165">
        <f>Baseline_Data_2012!AK122/Baseline_Data_2012!AK$271</f>
        <v>6.0704570763385826E-3</v>
      </c>
      <c r="AS122" s="165">
        <f>Baseline_Data_2012!AL122/Baseline_Data_2012!AL$271</f>
        <v>6.7977974025247318E-3</v>
      </c>
      <c r="AT122" s="165">
        <f>Baseline_Data_2012!AM122/Baseline_Data_2012!AM$271</f>
        <v>7.2568092378358451E-3</v>
      </c>
      <c r="AU122" s="165">
        <f>Baseline_Data_2012!AN122/Baseline_Data_2012!AN$271</f>
        <v>1.920538141181089E-3</v>
      </c>
      <c r="AV122" s="165">
        <f>Baseline_Data_2012!AO122/Baseline_Data_2012!AO$271</f>
        <v>4.0385196853969683E-3</v>
      </c>
      <c r="AW122" s="165">
        <f>Baseline_Data_2012!AP122/Baseline_Data_2012!AP$271</f>
        <v>3.1201511303247903E-3</v>
      </c>
      <c r="AX122" s="165">
        <f>Baseline_Data_2012!AQ122/Baseline_Data_2012!AQ$271</f>
        <v>4.3807009488848356E-4</v>
      </c>
      <c r="AY122" s="165">
        <f>Baseline_Data_2012!AR122/Baseline_Data_2012!AR$271</f>
        <v>6.7371528646823402E-3</v>
      </c>
      <c r="AZ122" s="165">
        <f>Baseline_Data_2012!AS122/Baseline_Data_2012!AS$271</f>
        <v>5.2845488590014308E-3</v>
      </c>
      <c r="BA122" s="165">
        <f>Baseline_Data_2012!AT122/Baseline_Data_2012!AT$271</f>
        <v>3.444069219685974E-3</v>
      </c>
      <c r="BB122" s="165">
        <f>Baseline_Data_2012!AU122/Baseline_Data_2012!AU$271</f>
        <v>7.2478906469915791E-3</v>
      </c>
      <c r="BC122" s="165">
        <f>Baseline_Data_2012!AV122/Baseline_Data_2012!AV$271</f>
        <v>5.9491453446977698E-3</v>
      </c>
      <c r="BD122">
        <v>122</v>
      </c>
    </row>
    <row r="123" spans="1:56" x14ac:dyDescent="0.2">
      <c r="A123" s="164">
        <v>2</v>
      </c>
      <c r="B123" s="31" t="s">
        <v>37</v>
      </c>
      <c r="C123">
        <f>'III Tool Overview'!$H$9/160</f>
        <v>0</v>
      </c>
      <c r="E123">
        <f>'III Tool Overview'!$H$9/64</f>
        <v>0</v>
      </c>
      <c r="F123">
        <f>G123*'III Tool Overview'!$H$9</f>
        <v>0</v>
      </c>
      <c r="G123" s="165">
        <f>HLOOKUP('III Tool Overview'!$H$7,Targeting!$I$1:$BC$277,Targeting!BD123,FALSE)</f>
        <v>2.4927808142742231E-3</v>
      </c>
      <c r="H123" s="204">
        <f>Baseline_Data_2012!B123</f>
        <v>1712.1918210000001</v>
      </c>
      <c r="I123" s="165">
        <f>Baseline_Data_2012!B123/Baseline_Data_2012!B$271</f>
        <v>1.7038331660001625E-3</v>
      </c>
      <c r="J123" s="165">
        <f>Baseline_Data_2012!C123/Baseline_Data_2012!C$271</f>
        <v>2.7616737609775944E-3</v>
      </c>
      <c r="K123" s="165">
        <f>Baseline_Data_2012!D123/Baseline_Data_2012!D$271</f>
        <v>1.2814096422293412E-3</v>
      </c>
      <c r="L123" s="165">
        <f>Baseline_Data_2012!E123/Baseline_Data_2012!E$271</f>
        <v>2.3887844576892928E-3</v>
      </c>
      <c r="M123" s="165">
        <f>Baseline_Data_2012!F123/Baseline_Data_2012!F$271</f>
        <v>2.0332427792891382E-3</v>
      </c>
      <c r="N123" s="165">
        <f>Baseline_Data_2012!G123/Baseline_Data_2012!G$271</f>
        <v>2.113620297320571E-3</v>
      </c>
      <c r="O123" s="165">
        <f>Baseline_Data_2012!H123/Baseline_Data_2012!H$271</f>
        <v>1.0102065624677619E-3</v>
      </c>
      <c r="P123" s="165">
        <f>Baseline_Data_2012!I123/Baseline_Data_2012!I$271</f>
        <v>1.3828282717181155E-3</v>
      </c>
      <c r="Q123" s="165">
        <f>Baseline_Data_2012!J123/Baseline_Data_2012!J$271</f>
        <v>1.7477686501758819E-3</v>
      </c>
      <c r="R123" s="165">
        <f>Baseline_Data_2012!K123/Baseline_Data_2012!K$271</f>
        <v>2.5074945814851646E-3</v>
      </c>
      <c r="S123" s="165">
        <f>Baseline_Data_2012!L123/Baseline_Data_2012!L$271</f>
        <v>1.4458678601351935E-3</v>
      </c>
      <c r="T123" s="165">
        <f>Baseline_Data_2012!M123/Baseline_Data_2012!M$271</f>
        <v>2.4927808142742231E-3</v>
      </c>
      <c r="U123" s="165">
        <f>Baseline_Data_2012!N123/Baseline_Data_2012!N$271</f>
        <v>1.1668327789964672E-4</v>
      </c>
      <c r="V123" s="165">
        <f>Baseline_Data_2012!O123/Baseline_Data_2012!O$271</f>
        <v>1.3275749534102938E-3</v>
      </c>
      <c r="W123" s="165">
        <f>Baseline_Data_2012!P123/Baseline_Data_2012!P$271</f>
        <v>4.565059641134692E-3</v>
      </c>
      <c r="X123" s="165">
        <f>Baseline_Data_2012!Q123/Baseline_Data_2012!Q$271</f>
        <v>1.412589959693197E-3</v>
      </c>
      <c r="Y123" s="165">
        <f>Baseline_Data_2012!R123/Baseline_Data_2012!R$271</f>
        <v>6.0414404452742692E-4</v>
      </c>
      <c r="Z123" s="165">
        <f>Baseline_Data_2012!S123/Baseline_Data_2012!S$271</f>
        <v>1.6556291290825043E-3</v>
      </c>
      <c r="AA123" s="165">
        <f>Baseline_Data_2012!T123/Baseline_Data_2012!T$271</f>
        <v>1.8568736086183913E-3</v>
      </c>
      <c r="AB123" s="165">
        <f>Baseline_Data_2012!U123/Baseline_Data_2012!U$271</f>
        <v>1.7317983479458166E-3</v>
      </c>
      <c r="AC123" s="165">
        <f>Baseline_Data_2012!V123/Baseline_Data_2012!V$271</f>
        <v>1.5415906760013623E-3</v>
      </c>
      <c r="AD123" s="165">
        <f>Baseline_Data_2012!W123/Baseline_Data_2012!W$271</f>
        <v>1.7749076288068578E-3</v>
      </c>
      <c r="AE123" s="165">
        <f>Baseline_Data_2012!X123/Baseline_Data_2012!X$271</f>
        <v>3.032316824856275E-3</v>
      </c>
      <c r="AF123" s="165">
        <f>Baseline_Data_2012!Y123/Baseline_Data_2012!Y$271</f>
        <v>1.4731189943682113E-3</v>
      </c>
      <c r="AG123" s="165">
        <f>Baseline_Data_2012!Z123/Baseline_Data_2012!Z$271</f>
        <v>2.2075964059856436E-3</v>
      </c>
      <c r="AH123" s="165">
        <f>Baseline_Data_2012!AA123/Baseline_Data_2012!AA$271</f>
        <v>7.8277115651819492E-4</v>
      </c>
      <c r="AI123" s="165">
        <f>Baseline_Data_2012!AB123/Baseline_Data_2012!AB$271</f>
        <v>8.7375824364274658E-4</v>
      </c>
      <c r="AJ123" s="165">
        <f>Baseline_Data_2012!AC123/Baseline_Data_2012!AC$271</f>
        <v>4.5621414210277305E-3</v>
      </c>
      <c r="AK123" s="165">
        <f>Baseline_Data_2012!AD123/Baseline_Data_2012!AD$271</f>
        <v>2.732707677372321E-3</v>
      </c>
      <c r="AL123" s="165">
        <f>Baseline_Data_2012!AE123/Baseline_Data_2012!AE$271</f>
        <v>2.0321272276838218E-3</v>
      </c>
      <c r="AM123" s="165">
        <f>Baseline_Data_2012!AF123/Baseline_Data_2012!AF$271</f>
        <v>1.2181479519737721E-3</v>
      </c>
      <c r="AN123" s="165">
        <f>Baseline_Data_2012!AG123/Baseline_Data_2012!AG$271</f>
        <v>1.6866293818280805E-3</v>
      </c>
      <c r="AO123" s="165">
        <f>Baseline_Data_2012!AH123/Baseline_Data_2012!AH$271</f>
        <v>1.2401735460063792E-3</v>
      </c>
      <c r="AP123" s="165">
        <f>Baseline_Data_2012!AI123/Baseline_Data_2012!AI$271</f>
        <v>2.3657584211996202E-3</v>
      </c>
      <c r="AQ123" s="165">
        <f>Baseline_Data_2012!AJ123/Baseline_Data_2012!AJ$271</f>
        <v>1.1651465741983876E-3</v>
      </c>
      <c r="AR123" s="165">
        <f>Baseline_Data_2012!AK123/Baseline_Data_2012!AK$271</f>
        <v>2.4031322134467751E-3</v>
      </c>
      <c r="AS123" s="165">
        <f>Baseline_Data_2012!AL123/Baseline_Data_2012!AL$271</f>
        <v>2.5634189094656339E-3</v>
      </c>
      <c r="AT123" s="165">
        <f>Baseline_Data_2012!AM123/Baseline_Data_2012!AM$271</f>
        <v>2.4962154706719654E-3</v>
      </c>
      <c r="AU123" s="165">
        <f>Baseline_Data_2012!AN123/Baseline_Data_2012!AN$271</f>
        <v>7.1458480079465789E-4</v>
      </c>
      <c r="AV123" s="165">
        <f>Baseline_Data_2012!AO123/Baseline_Data_2012!AO$271</f>
        <v>1.6289390243145519E-3</v>
      </c>
      <c r="AW123" s="165">
        <f>Baseline_Data_2012!AP123/Baseline_Data_2012!AP$271</f>
        <v>1.2823715634432814E-3</v>
      </c>
      <c r="AX123" s="165">
        <f>Baseline_Data_2012!AQ123/Baseline_Data_2012!AQ$271</f>
        <v>1.1660415902879309E-4</v>
      </c>
      <c r="AY123" s="165">
        <f>Baseline_Data_2012!AR123/Baseline_Data_2012!AR$271</f>
        <v>2.8361170798853006E-3</v>
      </c>
      <c r="AZ123" s="165">
        <f>Baseline_Data_2012!AS123/Baseline_Data_2012!AS$271</f>
        <v>2.239117449875312E-3</v>
      </c>
      <c r="BA123" s="165">
        <f>Baseline_Data_2012!AT123/Baseline_Data_2012!AT$271</f>
        <v>1.4551298716525426E-3</v>
      </c>
      <c r="BB123" s="165">
        <f>Baseline_Data_2012!AU123/Baseline_Data_2012!AU$271</f>
        <v>2.6701282941535877E-3</v>
      </c>
      <c r="BC123" s="165">
        <f>Baseline_Data_2012!AV123/Baseline_Data_2012!AV$271</f>
        <v>2.384765017745915E-3</v>
      </c>
      <c r="BD123">
        <v>123</v>
      </c>
    </row>
    <row r="124" spans="1:56" x14ac:dyDescent="0.2">
      <c r="A124" s="164">
        <v>2</v>
      </c>
      <c r="B124" s="31" t="s">
        <v>38</v>
      </c>
      <c r="C124">
        <f>'III Tool Overview'!$H$9/160</f>
        <v>0</v>
      </c>
      <c r="E124">
        <f>'III Tool Overview'!$H$9/64</f>
        <v>0</v>
      </c>
      <c r="F124">
        <f>G124*'III Tool Overview'!$H$9</f>
        <v>0</v>
      </c>
      <c r="G124" s="165">
        <f>HLOOKUP('III Tool Overview'!$H$7,Targeting!$I$1:$BC$277,Targeting!BD124,FALSE)</f>
        <v>1.4541221416599637E-3</v>
      </c>
      <c r="H124" s="204">
        <f>Baseline_Data_2012!B124</f>
        <v>1106.2131400000001</v>
      </c>
      <c r="I124" s="165">
        <f>Baseline_Data_2012!B124/Baseline_Data_2012!B$271</f>
        <v>1.1008127789655998E-3</v>
      </c>
      <c r="J124" s="165">
        <f>Baseline_Data_2012!C124/Baseline_Data_2012!C$271</f>
        <v>1.7544558588093303E-3</v>
      </c>
      <c r="K124" s="165">
        <f>Baseline_Data_2012!D124/Baseline_Data_2012!D$271</f>
        <v>1.1300620466904428E-3</v>
      </c>
      <c r="L124" s="165">
        <f>Baseline_Data_2012!E124/Baseline_Data_2012!E$271</f>
        <v>1.3795986187604302E-3</v>
      </c>
      <c r="M124" s="165">
        <f>Baseline_Data_2012!F124/Baseline_Data_2012!F$271</f>
        <v>1.3057826488018264E-3</v>
      </c>
      <c r="N124" s="165">
        <f>Baseline_Data_2012!G124/Baseline_Data_2012!G$271</f>
        <v>1.2677814907218581E-3</v>
      </c>
      <c r="O124" s="165">
        <f>Baseline_Data_2012!H124/Baseline_Data_2012!H$271</f>
        <v>6.5279429913852455E-4</v>
      </c>
      <c r="P124" s="165">
        <f>Baseline_Data_2012!I124/Baseline_Data_2012!I$271</f>
        <v>9.177889737994032E-4</v>
      </c>
      <c r="Q124" s="165">
        <f>Baseline_Data_2012!J124/Baseline_Data_2012!J$271</f>
        <v>1.0758323834065826E-3</v>
      </c>
      <c r="R124" s="165">
        <f>Baseline_Data_2012!K124/Baseline_Data_2012!K$271</f>
        <v>1.6035322491682439E-3</v>
      </c>
      <c r="S124" s="165">
        <f>Baseline_Data_2012!L124/Baseline_Data_2012!L$271</f>
        <v>9.2752553957135603E-4</v>
      </c>
      <c r="T124" s="165">
        <f>Baseline_Data_2012!M124/Baseline_Data_2012!M$271</f>
        <v>1.4541221416599637E-3</v>
      </c>
      <c r="U124" s="165">
        <f>Baseline_Data_2012!N124/Baseline_Data_2012!N$271</f>
        <v>1.8669324463943475E-4</v>
      </c>
      <c r="V124" s="165">
        <f>Baseline_Data_2012!O124/Baseline_Data_2012!O$271</f>
        <v>9.2828237686318031E-4</v>
      </c>
      <c r="W124" s="165">
        <f>Baseline_Data_2012!P124/Baseline_Data_2012!P$271</f>
        <v>3.2969875185972775E-3</v>
      </c>
      <c r="X124" s="165">
        <f>Baseline_Data_2012!Q124/Baseline_Data_2012!Q$271</f>
        <v>9.691313832815761E-4</v>
      </c>
      <c r="Y124" s="165">
        <f>Baseline_Data_2012!R124/Baseline_Data_2012!R$271</f>
        <v>3.4522516830138683E-4</v>
      </c>
      <c r="Z124" s="165">
        <f>Baseline_Data_2012!S124/Baseline_Data_2012!S$271</f>
        <v>1.1186683304611517E-3</v>
      </c>
      <c r="AA124" s="165">
        <f>Baseline_Data_2012!T124/Baseline_Data_2012!T$271</f>
        <v>1.142177651344406E-3</v>
      </c>
      <c r="AB124" s="165">
        <f>Baseline_Data_2012!U124/Baseline_Data_2012!U$271</f>
        <v>1.2266904964616202E-3</v>
      </c>
      <c r="AC124" s="165">
        <f>Baseline_Data_2012!V124/Baseline_Data_2012!V$271</f>
        <v>8.9031739990585014E-4</v>
      </c>
      <c r="AD124" s="165">
        <f>Baseline_Data_2012!W124/Baseline_Data_2012!W$271</f>
        <v>1.3015989277916954E-3</v>
      </c>
      <c r="AE124" s="165">
        <f>Baseline_Data_2012!X124/Baseline_Data_2012!X$271</f>
        <v>1.9698306195577975E-3</v>
      </c>
      <c r="AF124" s="165">
        <f>Baseline_Data_2012!Y124/Baseline_Data_2012!Y$271</f>
        <v>9.3648278927693427E-4</v>
      </c>
      <c r="AG124" s="165">
        <f>Baseline_Data_2012!Z124/Baseline_Data_2012!Z$271</f>
        <v>1.5030443615221402E-3</v>
      </c>
      <c r="AH124" s="165">
        <f>Baseline_Data_2012!AA124/Baseline_Data_2012!AA$271</f>
        <v>4.7214768170938742E-4</v>
      </c>
      <c r="AI124" s="165">
        <f>Baseline_Data_2012!AB124/Baseline_Data_2012!AB$271</f>
        <v>5.5280773400001777E-4</v>
      </c>
      <c r="AJ124" s="165">
        <f>Baseline_Data_2012!AC124/Baseline_Data_2012!AC$271</f>
        <v>3.2948799151866948E-3</v>
      </c>
      <c r="AK124" s="165">
        <f>Baseline_Data_2012!AD124/Baseline_Data_2012!AD$271</f>
        <v>1.5649517803556605E-3</v>
      </c>
      <c r="AL124" s="165">
        <f>Baseline_Data_2012!AE124/Baseline_Data_2012!AE$271</f>
        <v>1.3050662228319897E-3</v>
      </c>
      <c r="AM124" s="165">
        <f>Baseline_Data_2012!AF124/Baseline_Data_2012!AF$271</f>
        <v>8.6370682126357776E-4</v>
      </c>
      <c r="AN124" s="165">
        <f>Baseline_Data_2012!AG124/Baseline_Data_2012!AG$271</f>
        <v>1.0385032543896934E-3</v>
      </c>
      <c r="AO124" s="165">
        <f>Baseline_Data_2012!AH124/Baseline_Data_2012!AH$271</f>
        <v>7.4878402777743655E-4</v>
      </c>
      <c r="AP124" s="165">
        <f>Baseline_Data_2012!AI124/Baseline_Data_2012!AI$271</f>
        <v>1.6058481404506513E-3</v>
      </c>
      <c r="AQ124" s="165">
        <f>Baseline_Data_2012!AJ124/Baseline_Data_2012!AJ$271</f>
        <v>7.4204865619338645E-4</v>
      </c>
      <c r="AR124" s="165">
        <f>Baseline_Data_2012!AK124/Baseline_Data_2012!AK$271</f>
        <v>1.4535073871653882E-3</v>
      </c>
      <c r="AS124" s="165">
        <f>Baseline_Data_2012!AL124/Baseline_Data_2012!AL$271</f>
        <v>1.6319494742312352E-3</v>
      </c>
      <c r="AT124" s="165">
        <f>Baseline_Data_2012!AM124/Baseline_Data_2012!AM$271</f>
        <v>1.4561256912253128E-3</v>
      </c>
      <c r="AU124" s="165">
        <f>Baseline_Data_2012!AN124/Baseline_Data_2012!AN$271</f>
        <v>4.7272532975646601E-4</v>
      </c>
      <c r="AV124" s="165">
        <f>Baseline_Data_2012!AO124/Baseline_Data_2012!AO$271</f>
        <v>9.1692942946490757E-4</v>
      </c>
      <c r="AW124" s="165">
        <f>Baseline_Data_2012!AP124/Baseline_Data_2012!AP$271</f>
        <v>1.1309103551625788E-3</v>
      </c>
      <c r="AX124" s="165">
        <f>Baseline_Data_2012!AQ124/Baseline_Data_2012!AQ$271</f>
        <v>1.8656665444606894E-4</v>
      </c>
      <c r="AY124" s="165">
        <f>Baseline_Data_2012!AR124/Baseline_Data_2012!AR$271</f>
        <v>1.8320902304368549E-3</v>
      </c>
      <c r="AZ124" s="165">
        <f>Baseline_Data_2012!AS124/Baseline_Data_2012!AS$271</f>
        <v>1.4563832302180448E-3</v>
      </c>
      <c r="BA124" s="165">
        <f>Baseline_Data_2012!AT124/Baseline_Data_2012!AT$271</f>
        <v>8.9053948145135598E-4</v>
      </c>
      <c r="BB124" s="165">
        <f>Baseline_Data_2012!AU124/Baseline_Data_2012!AU$271</f>
        <v>1.8468983911303636E-3</v>
      </c>
      <c r="BC124" s="165">
        <f>Baseline_Data_2012!AV124/Baseline_Data_2012!AV$271</f>
        <v>1.4611855022026992E-3</v>
      </c>
      <c r="BD124">
        <v>124</v>
      </c>
    </row>
    <row r="125" spans="1:56" x14ac:dyDescent="0.2">
      <c r="A125" s="164">
        <v>2</v>
      </c>
      <c r="B125" s="31" t="s">
        <v>218</v>
      </c>
      <c r="C125">
        <f>'III Tool Overview'!$H$9/160</f>
        <v>0</v>
      </c>
      <c r="E125">
        <f>'III Tool Overview'!$H$9/64</f>
        <v>0</v>
      </c>
      <c r="F125">
        <f>G125*'III Tool Overview'!$H$9</f>
        <v>0</v>
      </c>
      <c r="G125" s="165">
        <f>HLOOKUP('III Tool Overview'!$H$7,Targeting!$I$1:$BC$277,Targeting!BD125,FALSE)</f>
        <v>9.4963078639018032E-4</v>
      </c>
      <c r="H125" s="204">
        <f>Baseline_Data_2012!B125</f>
        <v>550.44633800000008</v>
      </c>
      <c r="I125" s="165">
        <f>Baseline_Data_2012!B125/Baseline_Data_2012!B$271</f>
        <v>5.4775914432296285E-4</v>
      </c>
      <c r="J125" s="165">
        <f>Baseline_Data_2012!C125/Baseline_Data_2012!C$271</f>
        <v>8.7477528840912552E-4</v>
      </c>
      <c r="K125" s="165">
        <f>Baseline_Data_2012!D125/Baseline_Data_2012!D$271</f>
        <v>6.2052514170948423E-4</v>
      </c>
      <c r="L125" s="165">
        <f>Baseline_Data_2012!E125/Baseline_Data_2012!E$271</f>
        <v>6.3121361461093652E-4</v>
      </c>
      <c r="M125" s="165">
        <f>Baseline_Data_2012!F125/Baseline_Data_2012!F$271</f>
        <v>6.4792007066181989E-4</v>
      </c>
      <c r="N125" s="165">
        <f>Baseline_Data_2012!G125/Baseline_Data_2012!G$271</f>
        <v>6.4072777959440596E-4</v>
      </c>
      <c r="O125" s="165">
        <f>Baseline_Data_2012!H125/Baseline_Data_2012!H$271</f>
        <v>2.8947439509310137E-4</v>
      </c>
      <c r="P125" s="165">
        <f>Baseline_Data_2012!I125/Baseline_Data_2012!I$271</f>
        <v>4.6012344910350373E-4</v>
      </c>
      <c r="Q125" s="165">
        <f>Baseline_Data_2012!J125/Baseline_Data_2012!J$271</f>
        <v>5.8014169480628017E-4</v>
      </c>
      <c r="R125" s="165">
        <f>Baseline_Data_2012!K125/Baseline_Data_2012!K$271</f>
        <v>7.2906985310408992E-4</v>
      </c>
      <c r="S125" s="165">
        <f>Baseline_Data_2012!L125/Baseline_Data_2012!L$271</f>
        <v>4.7716253973720214E-4</v>
      </c>
      <c r="T125" s="165">
        <f>Baseline_Data_2012!M125/Baseline_Data_2012!M$271</f>
        <v>9.4963078639018032E-4</v>
      </c>
      <c r="U125" s="165">
        <f>Baseline_Data_2012!N125/Baseline_Data_2012!N$271</f>
        <v>9.3346622319717375E-5</v>
      </c>
      <c r="V125" s="165">
        <f>Baseline_Data_2012!O125/Baseline_Data_2012!O$271</f>
        <v>5.1733162289863263E-4</v>
      </c>
      <c r="W125" s="165">
        <f>Baseline_Data_2012!P125/Baseline_Data_2012!P$271</f>
        <v>1.597770874397142E-3</v>
      </c>
      <c r="X125" s="165">
        <f>Baseline_Data_2012!Q125/Baseline_Data_2012!Q$271</f>
        <v>4.2103651355934805E-4</v>
      </c>
      <c r="Y125" s="165">
        <f>Baseline_Data_2012!R125/Baseline_Data_2012!R$271</f>
        <v>1.8124321335822807E-4</v>
      </c>
      <c r="Z125" s="165">
        <f>Baseline_Data_2012!S125/Baseline_Data_2012!S$271</f>
        <v>6.7120099827669096E-4</v>
      </c>
      <c r="AA125" s="165">
        <f>Baseline_Data_2012!T125/Baseline_Data_2012!T$271</f>
        <v>5.7442852640712816E-4</v>
      </c>
      <c r="AB125" s="165">
        <f>Baseline_Data_2012!U125/Baseline_Data_2012!U$271</f>
        <v>4.6902871923532535E-4</v>
      </c>
      <c r="AC125" s="165">
        <f>Baseline_Data_2012!V125/Baseline_Data_2012!V$271</f>
        <v>4.0735070077884105E-4</v>
      </c>
      <c r="AD125" s="165">
        <f>Baseline_Data_2012!W125/Baseline_Data_2012!W$271</f>
        <v>6.296696111719566E-4</v>
      </c>
      <c r="AE125" s="165">
        <f>Baseline_Data_2012!X125/Baseline_Data_2012!X$271</f>
        <v>9.5435707821057958E-4</v>
      </c>
      <c r="AF125" s="165">
        <f>Baseline_Data_2012!Y125/Baseline_Data_2012!Y$271</f>
        <v>5.471584836224785E-4</v>
      </c>
      <c r="AG125" s="165">
        <f>Baseline_Data_2012!Z125/Baseline_Data_2012!Z$271</f>
        <v>7.6913598187265772E-4</v>
      </c>
      <c r="AH125" s="165">
        <f>Baseline_Data_2012!AA125/Baseline_Data_2012!AA$271</f>
        <v>2.4228631035086987E-4</v>
      </c>
      <c r="AI125" s="165">
        <f>Baseline_Data_2012!AB125/Baseline_Data_2012!AB$271</f>
        <v>3.4027194500583613E-4</v>
      </c>
      <c r="AJ125" s="165">
        <f>Baseline_Data_2012!AC125/Baseline_Data_2012!AC$271</f>
        <v>1.5967494973597057E-3</v>
      </c>
      <c r="AK125" s="165">
        <f>Baseline_Data_2012!AD125/Baseline_Data_2012!AD$271</f>
        <v>8.4999919034546025E-4</v>
      </c>
      <c r="AL125" s="165">
        <f>Baseline_Data_2012!AE125/Baseline_Data_2012!AE$271</f>
        <v>6.4756458518693905E-4</v>
      </c>
      <c r="AM125" s="165">
        <f>Baseline_Data_2012!AF125/Baseline_Data_2012!AF$271</f>
        <v>4.3234028031683037E-4</v>
      </c>
      <c r="AN125" s="165">
        <f>Baseline_Data_2012!AG125/Baseline_Data_2012!AG$271</f>
        <v>5.755560205051313E-4</v>
      </c>
      <c r="AO125" s="165">
        <f>Baseline_Data_2012!AH125/Baseline_Data_2012!AH$271</f>
        <v>5.3818851996503239E-4</v>
      </c>
      <c r="AP125" s="165">
        <f>Baseline_Data_2012!AI125/Baseline_Data_2012!AI$271</f>
        <v>8.0292407022532566E-4</v>
      </c>
      <c r="AQ125" s="165">
        <f>Baseline_Data_2012!AJ125/Baseline_Data_2012!AJ$271</f>
        <v>2.6687714828007761E-4</v>
      </c>
      <c r="AR125" s="165">
        <f>Baseline_Data_2012!AK125/Baseline_Data_2012!AK$271</f>
        <v>6.5892334884830935E-4</v>
      </c>
      <c r="AS125" s="165">
        <f>Baseline_Data_2012!AL125/Baseline_Data_2012!AL$271</f>
        <v>6.55408937291946E-4</v>
      </c>
      <c r="AT125" s="165">
        <f>Baseline_Data_2012!AM125/Baseline_Data_2012!AM$271</f>
        <v>9.5093922692265334E-4</v>
      </c>
      <c r="AU125" s="165">
        <f>Baseline_Data_2012!AN125/Baseline_Data_2012!AN$271</f>
        <v>3.1515021983764401E-4</v>
      </c>
      <c r="AV125" s="165">
        <f>Baseline_Data_2012!AO125/Baseline_Data_2012!AO$271</f>
        <v>3.6468784126445191E-4</v>
      </c>
      <c r="AW125" s="165">
        <f>Baseline_Data_2012!AP125/Baseline_Data_2012!AP$271</f>
        <v>6.209909539508804E-4</v>
      </c>
      <c r="AX125" s="165">
        <f>Baseline_Data_2012!AQ125/Baseline_Data_2012!AQ$271</f>
        <v>9.328332722303447E-5</v>
      </c>
      <c r="AY125" s="165">
        <f>Baseline_Data_2012!AR125/Baseline_Data_2012!AR$271</f>
        <v>1.0143776417108009E-3</v>
      </c>
      <c r="AZ125" s="165">
        <f>Baseline_Data_2012!AS125/Baseline_Data_2012!AS$271</f>
        <v>7.6168268807724282E-4</v>
      </c>
      <c r="BA125" s="165">
        <f>Baseline_Data_2012!AT125/Baseline_Data_2012!AT$271</f>
        <v>4.3653896149576277E-4</v>
      </c>
      <c r="BB125" s="165">
        <f>Baseline_Data_2012!AU125/Baseline_Data_2012!AU$271</f>
        <v>8.5902250750249465E-4</v>
      </c>
      <c r="BC125" s="165">
        <f>Baseline_Data_2012!AV125/Baseline_Data_2012!AV$271</f>
        <v>5.8585267776995018E-4</v>
      </c>
      <c r="BD125">
        <v>125</v>
      </c>
    </row>
    <row r="126" spans="1:56" x14ac:dyDescent="0.2">
      <c r="A126" s="164">
        <v>2</v>
      </c>
      <c r="B126" s="31" t="s">
        <v>219</v>
      </c>
      <c r="C126">
        <f>'III Tool Overview'!$H$9/160</f>
        <v>0</v>
      </c>
      <c r="E126">
        <f>'III Tool Overview'!$H$9/64</f>
        <v>0</v>
      </c>
      <c r="F126">
        <f>G126*'III Tool Overview'!$H$9</f>
        <v>0</v>
      </c>
      <c r="G126" s="165">
        <f>HLOOKUP('III Tool Overview'!$H$7,Targeting!$I$1:$BC$277,Targeting!BD126,FALSE)</f>
        <v>5.9351924149386281E-4</v>
      </c>
      <c r="H126" s="204">
        <f>Baseline_Data_2012!B126</f>
        <v>214.59204800000003</v>
      </c>
      <c r="I126" s="165">
        <f>Baseline_Data_2012!B126/Baseline_Data_2012!B$271</f>
        <v>2.1354444289352719E-4</v>
      </c>
      <c r="J126" s="165">
        <f>Baseline_Data_2012!C126/Baseline_Data_2012!C$271</f>
        <v>3.1884332942014857E-4</v>
      </c>
      <c r="K126" s="165">
        <f>Baseline_Data_2012!D126/Baseline_Data_2012!D$271</f>
        <v>2.7242567197001747E-4</v>
      </c>
      <c r="L126" s="165">
        <f>Baseline_Data_2012!E126/Baseline_Data_2012!E$271</f>
        <v>2.6458055702254825E-4</v>
      </c>
      <c r="M126" s="165">
        <f>Baseline_Data_2012!F126/Baseline_Data_2012!F$271</f>
        <v>2.2867767199828936E-4</v>
      </c>
      <c r="N126" s="165">
        <f>Baseline_Data_2012!G126/Baseline_Data_2012!G$271</f>
        <v>2.3831947899548029E-4</v>
      </c>
      <c r="O126" s="165">
        <f>Baseline_Data_2012!H126/Baseline_Data_2012!H$271</f>
        <v>1.2898348897005536E-4</v>
      </c>
      <c r="P126" s="165">
        <f>Baseline_Data_2012!I126/Baseline_Data_2012!I$271</f>
        <v>1.6861361436164719E-4</v>
      </c>
      <c r="Q126" s="165">
        <f>Baseline_Data_2012!J126/Baseline_Data_2012!J$271</f>
        <v>2.1479929839346445E-4</v>
      </c>
      <c r="R126" s="165">
        <f>Baseline_Data_2012!K126/Baseline_Data_2012!K$271</f>
        <v>2.9605293167955099E-4</v>
      </c>
      <c r="S126" s="165">
        <f>Baseline_Data_2012!L126/Baseline_Data_2012!L$271</f>
        <v>1.8367489543308742E-4</v>
      </c>
      <c r="T126" s="165">
        <f>Baseline_Data_2012!M126/Baseline_Data_2012!M$271</f>
        <v>5.9351924149386281E-4</v>
      </c>
      <c r="U126" s="165">
        <f>Baseline_Data_2012!N126/Baseline_Data_2012!N$271</f>
        <v>2.3336655579929344E-5</v>
      </c>
      <c r="V126" s="165">
        <f>Baseline_Data_2012!O126/Baseline_Data_2012!O$271</f>
        <v>2.331635483486795E-4</v>
      </c>
      <c r="W126" s="165">
        <f>Baseline_Data_2012!P126/Baseline_Data_2012!P$271</f>
        <v>5.8331317636721057E-4</v>
      </c>
      <c r="X126" s="165">
        <f>Baseline_Data_2012!Q126/Baseline_Data_2012!Q$271</f>
        <v>1.843591834520222E-4</v>
      </c>
      <c r="Y126" s="165">
        <f>Baseline_Data_2012!R126/Baseline_Data_2012!R$271</f>
        <v>6.6887376358393694E-5</v>
      </c>
      <c r="Z126" s="165">
        <f>Baseline_Data_2012!S126/Baseline_Data_2012!S$271</f>
        <v>3.5797386574756851E-4</v>
      </c>
      <c r="AA126" s="165">
        <f>Baseline_Data_2012!T126/Baseline_Data_2012!T$271</f>
        <v>2.0038204409550983E-4</v>
      </c>
      <c r="AB126" s="165">
        <f>Baseline_Data_2012!U126/Baseline_Data_2012!U$271</f>
        <v>6.0131887081451959E-5</v>
      </c>
      <c r="AC126" s="165">
        <f>Baseline_Data_2012!V126/Baseline_Data_2012!V$271</f>
        <v>1.7074580272166988E-4</v>
      </c>
      <c r="AD126" s="165">
        <f>Baseline_Data_2012!W126/Baseline_Data_2012!W$271</f>
        <v>2.9581793813447628E-4</v>
      </c>
      <c r="AE126" s="165">
        <f>Baseline_Data_2012!X126/Baseline_Data_2012!X$271</f>
        <v>3.1968611486856856E-4</v>
      </c>
      <c r="AF126" s="165">
        <f>Baseline_Data_2012!Y126/Baseline_Data_2012!Y$271</f>
        <v>2.3675126695203396E-4</v>
      </c>
      <c r="AG126" s="165">
        <f>Baseline_Data_2012!Z126/Baseline_Data_2012!Z$271</f>
        <v>2.5833574963661786E-4</v>
      </c>
      <c r="AH126" s="165">
        <f>Baseline_Data_2012!AA126/Baseline_Data_2012!AA$271</f>
        <v>3.7274816977056904E-5</v>
      </c>
      <c r="AI126" s="165">
        <f>Baseline_Data_2012!AB126/Baseline_Data_2012!AB$271</f>
        <v>1.3525004754175193E-4</v>
      </c>
      <c r="AJ126" s="165">
        <f>Baseline_Data_2012!AC126/Baseline_Data_2012!AC$271</f>
        <v>5.8294029268687669E-4</v>
      </c>
      <c r="AK126" s="165">
        <f>Baseline_Data_2012!AD126/Baseline_Data_2012!AD$271</f>
        <v>3.4556041850493011E-4</v>
      </c>
      <c r="AL126" s="165">
        <f>Baseline_Data_2012!AE126/Baseline_Data_2012!AE$271</f>
        <v>2.2855220653656674E-4</v>
      </c>
      <c r="AM126" s="165">
        <f>Baseline_Data_2012!AF126/Baseline_Data_2012!AF$271</f>
        <v>1.7040438976451646E-4</v>
      </c>
      <c r="AN126" s="165">
        <f>Baseline_Data_2012!AG126/Baseline_Data_2012!AG$271</f>
        <v>2.1771032079976707E-4</v>
      </c>
      <c r="AO126" s="165">
        <f>Baseline_Data_2012!AH126/Baseline_Data_2012!AH$271</f>
        <v>1.4039700520826934E-4</v>
      </c>
      <c r="AP126" s="165">
        <f>Baseline_Data_2012!AI126/Baseline_Data_2012!AI$271</f>
        <v>3.0826549124722324E-4</v>
      </c>
      <c r="AQ126" s="165">
        <f>Baseline_Data_2012!AJ126/Baseline_Data_2012!AJ$271</f>
        <v>1.6923916720200044E-4</v>
      </c>
      <c r="AR126" s="165">
        <f>Baseline_Data_2012!AK126/Baseline_Data_2012!AK$271</f>
        <v>2.4225123119423137E-4</v>
      </c>
      <c r="AS126" s="165">
        <f>Baseline_Data_2012!AL126/Baseline_Data_2012!AL$271</f>
        <v>2.6291475994519325E-4</v>
      </c>
      <c r="AT126" s="165">
        <f>Baseline_Data_2012!AM126/Baseline_Data_2012!AM$271</f>
        <v>5.9433701682665835E-4</v>
      </c>
      <c r="AU126" s="165">
        <f>Baseline_Data_2012!AN126/Baseline_Data_2012!AN$271</f>
        <v>9.527797343928773E-5</v>
      </c>
      <c r="AV126" s="165">
        <f>Baseline_Data_2012!AO126/Baseline_Data_2012!AO$271</f>
        <v>1.3198226636237307E-4</v>
      </c>
      <c r="AW126" s="165">
        <f>Baseline_Data_2012!AP126/Baseline_Data_2012!AP$271</f>
        <v>2.7263017490526453E-4</v>
      </c>
      <c r="AX126" s="165">
        <f>Baseline_Data_2012!AQ126/Baseline_Data_2012!AQ$271</f>
        <v>2.3320831805758618E-5</v>
      </c>
      <c r="AY126" s="165">
        <f>Baseline_Data_2012!AR126/Baseline_Data_2012!AR$271</f>
        <v>3.9850550210067181E-4</v>
      </c>
      <c r="AZ126" s="165">
        <f>Baseline_Data_2012!AS126/Baseline_Data_2012!AS$271</f>
        <v>3.157729737003645E-4</v>
      </c>
      <c r="BA126" s="165">
        <f>Baseline_Data_2012!AT126/Baseline_Data_2012!AT$271</f>
        <v>1.746155845983051E-4</v>
      </c>
      <c r="BB126" s="165">
        <f>Baseline_Data_2012!AU126/Baseline_Data_2012!AU$271</f>
        <v>2.6486527314660254E-4</v>
      </c>
      <c r="BC126" s="165">
        <f>Baseline_Data_2012!AV126/Baseline_Data_2012!AV$271</f>
        <v>2.3434107110798007E-4</v>
      </c>
      <c r="BD126">
        <v>126</v>
      </c>
    </row>
    <row r="127" spans="1:56" x14ac:dyDescent="0.2">
      <c r="A127" s="170"/>
      <c r="B127" s="169" t="s">
        <v>182</v>
      </c>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v>127</v>
      </c>
    </row>
    <row r="128" spans="1:56" x14ac:dyDescent="0.2">
      <c r="A128" s="164">
        <v>2</v>
      </c>
      <c r="B128" s="31" t="s">
        <v>40</v>
      </c>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v>128</v>
      </c>
    </row>
    <row r="129" spans="1:56" x14ac:dyDescent="0.2">
      <c r="A129" s="164">
        <v>2</v>
      </c>
      <c r="B129" s="31" t="s">
        <v>41</v>
      </c>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v>129</v>
      </c>
    </row>
    <row r="130" spans="1:56" x14ac:dyDescent="0.2">
      <c r="A130" s="164">
        <v>2</v>
      </c>
      <c r="B130" s="31" t="s">
        <v>42</v>
      </c>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v>130</v>
      </c>
    </row>
    <row r="131" spans="1:56" x14ac:dyDescent="0.2">
      <c r="A131" s="164">
        <v>2</v>
      </c>
      <c r="B131" s="31" t="s">
        <v>43</v>
      </c>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v>131</v>
      </c>
    </row>
    <row r="132" spans="1:56" x14ac:dyDescent="0.2">
      <c r="A132" s="164">
        <v>2</v>
      </c>
      <c r="B132" s="31" t="s">
        <v>44</v>
      </c>
      <c r="C132">
        <f>'III Tool Overview'!$H$9/160</f>
        <v>0</v>
      </c>
      <c r="D132">
        <v>0</v>
      </c>
      <c r="E132">
        <f>'III Tool Overview'!$H$9/64</f>
        <v>0</v>
      </c>
      <c r="F132">
        <f>G132*'III Tool Overview'!$H$9</f>
        <v>0</v>
      </c>
      <c r="G132" s="165">
        <f>HLOOKUP('III Tool Overview'!$H$7,Targeting!$I$1:$BC$277,Targeting!BD132,FALSE)</f>
        <v>6.7743141567308896E-3</v>
      </c>
      <c r="H132" s="204">
        <f>Baseline_Data_2012!B131</f>
        <v>6872.2674320000006</v>
      </c>
      <c r="I132" s="165">
        <f>Baseline_Data_2012!B131/Baseline_Data_2012!B$271</f>
        <v>6.8387180879217425E-3</v>
      </c>
      <c r="J132" s="165">
        <f>Baseline_Data_2012!C131/Baseline_Data_2012!C$271</f>
        <v>9.7391828620589458E-3</v>
      </c>
      <c r="K132" s="165">
        <f>Baseline_Data_2012!D131/Baseline_Data_2012!D$271</f>
        <v>4.3939166228042469E-3</v>
      </c>
      <c r="L132" s="165">
        <f>Baseline_Data_2012!E131/Baseline_Data_2012!E$271</f>
        <v>7.7820876612012943E-3</v>
      </c>
      <c r="M132" s="165">
        <f>Baseline_Data_2012!F131/Baseline_Data_2012!F$271</f>
        <v>6.8447876382271514E-3</v>
      </c>
      <c r="N132" s="165">
        <f>Baseline_Data_2012!G131/Baseline_Data_2012!G$271</f>
        <v>8.3165541086916983E-3</v>
      </c>
      <c r="O132" s="165">
        <f>Baseline_Data_2012!H131/Baseline_Data_2012!H$271</f>
        <v>3.7836579477928934E-3</v>
      </c>
      <c r="P132" s="165">
        <f>Baseline_Data_2012!I131/Baseline_Data_2012!I$271</f>
        <v>6.2044797991242621E-3</v>
      </c>
      <c r="Q132" s="165">
        <f>Baseline_Data_2012!J131/Baseline_Data_2012!J$271</f>
        <v>6.6222110505664558E-3</v>
      </c>
      <c r="R132" s="165">
        <f>Baseline_Data_2012!K131/Baseline_Data_2012!K$271</f>
        <v>9.8431849552373159E-3</v>
      </c>
      <c r="S132" s="165">
        <f>Baseline_Data_2012!L131/Baseline_Data_2012!L$271</f>
        <v>6.7998179387374772E-3</v>
      </c>
      <c r="T132" s="165">
        <f>Baseline_Data_2012!M131/Baseline_Data_2012!M$271</f>
        <v>6.7743141567308896E-3</v>
      </c>
      <c r="U132" s="165">
        <f>Baseline_Data_2012!N131/Baseline_Data_2012!N$271</f>
        <v>7.677174843144501E-4</v>
      </c>
      <c r="V132" s="165">
        <f>Baseline_Data_2012!O131/Baseline_Data_2012!O$271</f>
        <v>6.2916559820675663E-3</v>
      </c>
      <c r="W132" s="165">
        <f>Baseline_Data_2012!P131/Baseline_Data_2012!P$271</f>
        <v>1.0173286990307725E-2</v>
      </c>
      <c r="X132" s="165">
        <f>Baseline_Data_2012!Q131/Baseline_Data_2012!Q$271</f>
        <v>5.2421664367496698E-3</v>
      </c>
      <c r="Y132" s="165">
        <f>Baseline_Data_2012!R131/Baseline_Data_2012!R$271</f>
        <v>2.213749744067523E-3</v>
      </c>
      <c r="Z132" s="165">
        <f>Baseline_Data_2012!S131/Baseline_Data_2012!S$271</f>
        <v>5.9713411604228484E-3</v>
      </c>
      <c r="AA132" s="165">
        <f>Baseline_Data_2012!T131/Baseline_Data_2012!T$271</f>
        <v>5.6837963897474458E-3</v>
      </c>
      <c r="AB132" s="165">
        <f>Baseline_Data_2012!U131/Baseline_Data_2012!U$271</f>
        <v>5.7316611234657869E-3</v>
      </c>
      <c r="AC132" s="165">
        <f>Baseline_Data_2012!V131/Baseline_Data_2012!V$271</f>
        <v>5.0431521514929523E-3</v>
      </c>
      <c r="AD132" s="165">
        <f>Baseline_Data_2012!W131/Baseline_Data_2012!W$271</f>
        <v>8.1865575234201533E-3</v>
      </c>
      <c r="AE132" s="165">
        <f>Baseline_Data_2012!X131/Baseline_Data_2012!X$271</f>
        <v>1.1947485712392639E-2</v>
      </c>
      <c r="AF132" s="165">
        <f>Baseline_Data_2012!Y131/Baseline_Data_2012!Y$271</f>
        <v>5.1218016758923252E-3</v>
      </c>
      <c r="AG132" s="165">
        <f>Baseline_Data_2012!Z131/Baseline_Data_2012!Z$271</f>
        <v>7.2281163124736439E-3</v>
      </c>
      <c r="AH132" s="165">
        <f>Baseline_Data_2012!AA131/Baseline_Data_2012!AA$271</f>
        <v>3.4010025106926394E-3</v>
      </c>
      <c r="AI132" s="165">
        <f>Baseline_Data_2012!AB131/Baseline_Data_2012!AB$271</f>
        <v>4.7659224865662991E-3</v>
      </c>
      <c r="AJ132" s="165">
        <f>Baseline_Data_2012!AC131/Baseline_Data_2012!AC$271</f>
        <v>1.0186016974096991E-2</v>
      </c>
      <c r="AK132" s="165">
        <f>Baseline_Data_2012!AD131/Baseline_Data_2012!AD$271</f>
        <v>9.1136825407683048E-3</v>
      </c>
      <c r="AL132" s="165">
        <f>Baseline_Data_2012!AE131/Baseline_Data_2012!AE$271</f>
        <v>6.8500930867247001E-3</v>
      </c>
      <c r="AM132" s="165">
        <f>Baseline_Data_2012!AF131/Baseline_Data_2012!AF$271</f>
        <v>7.2004634334707166E-3</v>
      </c>
      <c r="AN132" s="165">
        <f>Baseline_Data_2012!AG131/Baseline_Data_2012!AG$271</f>
        <v>7.0671635284798827E-3</v>
      </c>
      <c r="AO132" s="165">
        <f>Baseline_Data_2012!AH131/Baseline_Data_2012!AH$271</f>
        <v>4.7204179330676372E-3</v>
      </c>
      <c r="AP132" s="165">
        <f>Baseline_Data_2012!AI131/Baseline_Data_2012!AI$271</f>
        <v>9.9424347973185983E-3</v>
      </c>
      <c r="AQ132" s="165">
        <f>Baseline_Data_2012!AJ131/Baseline_Data_2012!AJ$271</f>
        <v>4.1494629164854444E-3</v>
      </c>
      <c r="AR132" s="165">
        <f>Baseline_Data_2012!AK131/Baseline_Data_2012!AK$271</f>
        <v>8.0109365498267499E-3</v>
      </c>
      <c r="AS132" s="165">
        <f>Baseline_Data_2012!AL131/Baseline_Data_2012!AL$271</f>
        <v>1.0121863104890629E-2</v>
      </c>
      <c r="AT132" s="165">
        <f>Baseline_Data_2012!AM131/Baseline_Data_2012!AM$271</f>
        <v>6.7576239631863249E-3</v>
      </c>
      <c r="AU132" s="165">
        <f>Baseline_Data_2012!AN131/Baseline_Data_2012!AN$271</f>
        <v>4.1900631722854194E-3</v>
      </c>
      <c r="AV132" s="165">
        <f>Baseline_Data_2012!AO131/Baseline_Data_2012!AO$271</f>
        <v>4.8742312489070318E-3</v>
      </c>
      <c r="AW132" s="165">
        <f>Baseline_Data_2012!AP131/Baseline_Data_2012!AP$271</f>
        <v>4.3897996461037718E-3</v>
      </c>
      <c r="AX132" s="165">
        <f>Baseline_Data_2012!AQ131/Baseline_Data_2012!AQ$271</f>
        <v>7.6834440884483073E-4</v>
      </c>
      <c r="AY132" s="165">
        <f>Baseline_Data_2012!AR131/Baseline_Data_2012!AR$271</f>
        <v>9.5629885635672342E-3</v>
      </c>
      <c r="AZ132" s="165">
        <f>Baseline_Data_2012!AS131/Baseline_Data_2012!AS$271</f>
        <v>7.994755549464324E-3</v>
      </c>
      <c r="BA132" s="165">
        <f>Baseline_Data_2012!AT131/Baseline_Data_2012!AT$271</f>
        <v>7.6831566540232731E-3</v>
      </c>
      <c r="BB132" s="165">
        <f>Baseline_Data_2012!AU131/Baseline_Data_2012!AU$271</f>
        <v>1.0249173986848849E-2</v>
      </c>
      <c r="BC132" s="165">
        <f>Baseline_Data_2012!AV131/Baseline_Data_2012!AV$271</f>
        <v>1.0932042725355969E-2</v>
      </c>
      <c r="BD132">
        <v>132</v>
      </c>
    </row>
    <row r="133" spans="1:56" x14ac:dyDescent="0.2">
      <c r="A133" s="164">
        <v>2</v>
      </c>
      <c r="B133" s="31" t="s">
        <v>45</v>
      </c>
      <c r="C133">
        <f>'III Tool Overview'!$H$9/160</f>
        <v>0</v>
      </c>
      <c r="D133">
        <v>0</v>
      </c>
      <c r="E133">
        <f>'III Tool Overview'!$H$9/64</f>
        <v>0</v>
      </c>
      <c r="F133">
        <f>G133*'III Tool Overview'!$H$9</f>
        <v>0</v>
      </c>
      <c r="G133" s="165">
        <f>HLOOKUP('III Tool Overview'!$H$7,Targeting!$I$1:$BC$277,Targeting!BD133,FALSE)</f>
        <v>7.3738109847601716E-3</v>
      </c>
      <c r="H133" s="204">
        <f>Baseline_Data_2012!B132</f>
        <v>10931.769292000001</v>
      </c>
      <c r="I133" s="165">
        <f>Baseline_Data_2012!B132/Baseline_Data_2012!B$271</f>
        <v>1.0878402089254995E-2</v>
      </c>
      <c r="J133" s="165">
        <f>Baseline_Data_2012!C132/Baseline_Data_2012!C$271</f>
        <v>1.2795271277394686E-2</v>
      </c>
      <c r="K133" s="165">
        <f>Baseline_Data_2012!D132/Baseline_Data_2012!D$271</f>
        <v>8.3304223668938561E-3</v>
      </c>
      <c r="L133" s="165">
        <f>Baseline_Data_2012!E132/Baseline_Data_2012!E$271</f>
        <v>9.5990026425788119E-3</v>
      </c>
      <c r="M133" s="165">
        <f>Baseline_Data_2012!F132/Baseline_Data_2012!F$271</f>
        <v>9.6398749336516956E-3</v>
      </c>
      <c r="N133" s="165">
        <f>Baseline_Data_2012!G132/Baseline_Data_2012!G$271</f>
        <v>1.2416832150150976E-2</v>
      </c>
      <c r="O133" s="165">
        <f>Baseline_Data_2012!H132/Baseline_Data_2012!H$271</f>
        <v>7.7883295661870218E-3</v>
      </c>
      <c r="P133" s="165">
        <f>Baseline_Data_2012!I132/Baseline_Data_2012!I$271</f>
        <v>1.0746193270697771E-2</v>
      </c>
      <c r="Q133" s="165">
        <f>Baseline_Data_2012!J132/Baseline_Data_2012!J$271</f>
        <v>7.918390696961361E-3</v>
      </c>
      <c r="R133" s="165">
        <f>Baseline_Data_2012!K132/Baseline_Data_2012!K$271</f>
        <v>1.3484752685547644E-2</v>
      </c>
      <c r="S133" s="165">
        <f>Baseline_Data_2012!L132/Baseline_Data_2012!L$271</f>
        <v>1.2184099375193444E-2</v>
      </c>
      <c r="T133" s="165">
        <f>Baseline_Data_2012!M132/Baseline_Data_2012!M$271</f>
        <v>7.3738109847601716E-3</v>
      </c>
      <c r="U133" s="165">
        <f>Baseline_Data_2012!N132/Baseline_Data_2012!N$271</f>
        <v>2.2333599543693096E-3</v>
      </c>
      <c r="V133" s="165">
        <f>Baseline_Data_2012!O132/Baseline_Data_2012!O$271</f>
        <v>1.1818618019488832E-2</v>
      </c>
      <c r="W133" s="165">
        <f>Baseline_Data_2012!P132/Baseline_Data_2012!P$271</f>
        <v>1.0369872246159081E-2</v>
      </c>
      <c r="X133" s="165">
        <f>Baseline_Data_2012!Q132/Baseline_Data_2012!Q$271</f>
        <v>1.3557524332598218E-2</v>
      </c>
      <c r="Y133" s="165">
        <f>Baseline_Data_2012!R132/Baseline_Data_2012!R$271</f>
        <v>3.0141054207688581E-3</v>
      </c>
      <c r="Z133" s="165">
        <f>Baseline_Data_2012!S132/Baseline_Data_2012!S$271</f>
        <v>6.5981670280915459E-3</v>
      </c>
      <c r="AA133" s="165">
        <f>Baseline_Data_2012!T132/Baseline_Data_2012!T$271</f>
        <v>7.4439397878627838E-3</v>
      </c>
      <c r="AB133" s="165">
        <f>Baseline_Data_2012!U132/Baseline_Data_2012!U$271</f>
        <v>8.2002478449584772E-3</v>
      </c>
      <c r="AC133" s="165">
        <f>Baseline_Data_2012!V132/Baseline_Data_2012!V$271</f>
        <v>6.2205969576080433E-3</v>
      </c>
      <c r="AD133" s="165">
        <f>Baseline_Data_2012!W132/Baseline_Data_2012!W$271</f>
        <v>2.0143837990480001E-2</v>
      </c>
      <c r="AE133" s="165">
        <f>Baseline_Data_2012!X132/Baseline_Data_2012!X$271</f>
        <v>1.566108138783948E-2</v>
      </c>
      <c r="AF133" s="165">
        <f>Baseline_Data_2012!Y132/Baseline_Data_2012!Y$271</f>
        <v>7.4676650388964443E-3</v>
      </c>
      <c r="AG133" s="165">
        <f>Baseline_Data_2012!Z132/Baseline_Data_2012!Z$271</f>
        <v>1.0193119126365894E-2</v>
      </c>
      <c r="AH133" s="165">
        <f>Baseline_Data_2012!AA132/Baseline_Data_2012!AA$271</f>
        <v>4.0011794243442816E-3</v>
      </c>
      <c r="AI133" s="165">
        <f>Baseline_Data_2012!AB132/Baseline_Data_2012!AB$271</f>
        <v>1.1714481996465973E-2</v>
      </c>
      <c r="AJ133" s="165">
        <f>Baseline_Data_2012!AC132/Baseline_Data_2012!AC$271</f>
        <v>1.0382848219973262E-2</v>
      </c>
      <c r="AK133" s="165">
        <f>Baseline_Data_2012!AD132/Baseline_Data_2012!AD$271</f>
        <v>1.1860520991179511E-2</v>
      </c>
      <c r="AL133" s="165">
        <f>Baseline_Data_2012!AE132/Baseline_Data_2012!AE$271</f>
        <v>9.6473468761992878E-3</v>
      </c>
      <c r="AM133" s="165">
        <f>Baseline_Data_2012!AF132/Baseline_Data_2012!AF$271</f>
        <v>1.4532274248070048E-2</v>
      </c>
      <c r="AN133" s="165">
        <f>Baseline_Data_2012!AG132/Baseline_Data_2012!AG$271</f>
        <v>8.2124617170800541E-3</v>
      </c>
      <c r="AO133" s="165">
        <f>Baseline_Data_2012!AH132/Baseline_Data_2012!AH$271</f>
        <v>6.6306259682389771E-3</v>
      </c>
      <c r="AP133" s="165">
        <f>Baseline_Data_2012!AI132/Baseline_Data_2012!AI$271</f>
        <v>1.3616812874588513E-2</v>
      </c>
      <c r="AQ133" s="165">
        <f>Baseline_Data_2012!AJ132/Baseline_Data_2012!AJ$271</f>
        <v>5.2755253436357688E-3</v>
      </c>
      <c r="AR133" s="165">
        <f>Baseline_Data_2012!AK132/Baseline_Data_2012!AK$271</f>
        <v>1.0024047548099277E-2</v>
      </c>
      <c r="AS133" s="165">
        <f>Baseline_Data_2012!AL132/Baseline_Data_2012!AL$271</f>
        <v>1.4261375054037479E-2</v>
      </c>
      <c r="AT133" s="165">
        <f>Baseline_Data_2012!AM132/Baseline_Data_2012!AM$271</f>
        <v>7.3556437829373272E-3</v>
      </c>
      <c r="AU133" s="165">
        <f>Baseline_Data_2012!AN132/Baseline_Data_2012!AN$271</f>
        <v>6.7734103912884596E-3</v>
      </c>
      <c r="AV133" s="165">
        <f>Baseline_Data_2012!AO132/Baseline_Data_2012!AO$271</f>
        <v>7.1857223566361393E-3</v>
      </c>
      <c r="AW133" s="165">
        <f>Baseline_Data_2012!AP132/Baseline_Data_2012!AP$271</f>
        <v>8.3226169946636168E-3</v>
      </c>
      <c r="AX133" s="165">
        <f>Baseline_Data_2012!AQ132/Baseline_Data_2012!AQ$271</f>
        <v>2.2351837348213257E-3</v>
      </c>
      <c r="AY133" s="165">
        <f>Baseline_Data_2012!AR132/Baseline_Data_2012!AR$271</f>
        <v>1.326882012593654E-2</v>
      </c>
      <c r="AZ133" s="165">
        <f>Baseline_Data_2012!AS132/Baseline_Data_2012!AS$271</f>
        <v>1.0519669288818092E-2</v>
      </c>
      <c r="BA133" s="165">
        <f>Baseline_Data_2012!AT132/Baseline_Data_2012!AT$271</f>
        <v>1.500373737605893E-2</v>
      </c>
      <c r="BB133" s="165">
        <f>Baseline_Data_2012!AU132/Baseline_Data_2012!AU$271</f>
        <v>1.4058899843802534E-2</v>
      </c>
      <c r="BC133" s="165">
        <f>Baseline_Data_2012!AV132/Baseline_Data_2012!AV$271</f>
        <v>1.3998241163065372E-2</v>
      </c>
      <c r="BD133">
        <v>133</v>
      </c>
    </row>
    <row r="134" spans="1:56" x14ac:dyDescent="0.2">
      <c r="A134" s="164">
        <v>2</v>
      </c>
      <c r="B134" s="31" t="s">
        <v>46</v>
      </c>
      <c r="C134">
        <f>'III Tool Overview'!$H$9/160</f>
        <v>0</v>
      </c>
      <c r="D134">
        <v>0</v>
      </c>
      <c r="E134">
        <f>'III Tool Overview'!$H$9/64</f>
        <v>0</v>
      </c>
      <c r="F134">
        <f>G134*'III Tool Overview'!$H$9</f>
        <v>0</v>
      </c>
      <c r="G134" s="165">
        <f>HLOOKUP('III Tool Overview'!$H$7,Targeting!$I$1:$BC$277,Targeting!BD134,FALSE)</f>
        <v>5.7729290459056582E-3</v>
      </c>
      <c r="H134" s="204">
        <f>Baseline_Data_2012!B133</f>
        <v>8553.4084139999995</v>
      </c>
      <c r="I134" s="165">
        <f>Baseline_Data_2012!B133/Baseline_Data_2012!B$271</f>
        <v>8.5116520003035608E-3</v>
      </c>
      <c r="J134" s="165">
        <f>Baseline_Data_2012!C133/Baseline_Data_2012!C$271</f>
        <v>9.7846992572128075E-3</v>
      </c>
      <c r="K134" s="165">
        <f>Baseline_Data_2012!D133/Baseline_Data_2012!D$271</f>
        <v>5.5031333163525157E-3</v>
      </c>
      <c r="L134" s="165">
        <f>Baseline_Data_2012!E133/Baseline_Data_2012!E$271</f>
        <v>7.9913058019748431E-3</v>
      </c>
      <c r="M134" s="165">
        <f>Baseline_Data_2012!F133/Baseline_Data_2012!F$271</f>
        <v>7.6308195215090361E-3</v>
      </c>
      <c r="N134" s="165">
        <f>Baseline_Data_2012!G133/Baseline_Data_2012!G$271</f>
        <v>9.2952087208496553E-3</v>
      </c>
      <c r="O134" s="165">
        <f>Baseline_Data_2012!H133/Baseline_Data_2012!H$271</f>
        <v>5.8118084006964724E-3</v>
      </c>
      <c r="P134" s="165">
        <f>Baseline_Data_2012!I133/Baseline_Data_2012!I$271</f>
        <v>8.4685944171859259E-3</v>
      </c>
      <c r="Q134" s="165">
        <f>Baseline_Data_2012!J133/Baseline_Data_2012!J$271</f>
        <v>6.9885646591643863E-3</v>
      </c>
      <c r="R134" s="165">
        <f>Baseline_Data_2012!K133/Baseline_Data_2012!K$271</f>
        <v>1.1670245985703665E-2</v>
      </c>
      <c r="S134" s="165">
        <f>Baseline_Data_2012!L133/Baseline_Data_2012!L$271</f>
        <v>9.6239703536097395E-3</v>
      </c>
      <c r="T134" s="165">
        <f>Baseline_Data_2012!M133/Baseline_Data_2012!M$271</f>
        <v>5.7729290459056582E-3</v>
      </c>
      <c r="U134" s="165">
        <f>Baseline_Data_2012!N133/Baseline_Data_2012!N$271</f>
        <v>1.3221157762888036E-3</v>
      </c>
      <c r="V134" s="165">
        <f>Baseline_Data_2012!O133/Baseline_Data_2012!O$271</f>
        <v>7.8600545733310875E-3</v>
      </c>
      <c r="W134" s="165">
        <f>Baseline_Data_2012!P133/Baseline_Data_2012!P$271</f>
        <v>8.1850795661332146E-3</v>
      </c>
      <c r="X134" s="165">
        <f>Baseline_Data_2012!Q133/Baseline_Data_2012!Q$271</f>
        <v>9.675742406468053E-3</v>
      </c>
      <c r="Y134" s="165">
        <f>Baseline_Data_2012!R133/Baseline_Data_2012!R$271</f>
        <v>2.5134848835873329E-3</v>
      </c>
      <c r="Z134" s="165">
        <f>Baseline_Data_2012!S133/Baseline_Data_2012!S$271</f>
        <v>6.1281058095503781E-3</v>
      </c>
      <c r="AA134" s="165">
        <f>Baseline_Data_2012!T133/Baseline_Data_2012!T$271</f>
        <v>5.8900736689531221E-3</v>
      </c>
      <c r="AB134" s="165">
        <f>Baseline_Data_2012!U133/Baseline_Data_2012!U$271</f>
        <v>6.0246374267772292E-3</v>
      </c>
      <c r="AC134" s="165">
        <f>Baseline_Data_2012!V133/Baseline_Data_2012!V$271</f>
        <v>5.1787351676074985E-3</v>
      </c>
      <c r="AD134" s="165">
        <f>Baseline_Data_2012!W133/Baseline_Data_2012!W$271</f>
        <v>1.0485119846117788E-2</v>
      </c>
      <c r="AE134" s="165">
        <f>Baseline_Data_2012!X133/Baseline_Data_2012!X$271</f>
        <v>1.2262697880786091E-2</v>
      </c>
      <c r="AF134" s="165">
        <f>Baseline_Data_2012!Y133/Baseline_Data_2012!Y$271</f>
        <v>5.5548644636130842E-3</v>
      </c>
      <c r="AG134" s="165">
        <f>Baseline_Data_2012!Z133/Baseline_Data_2012!Z$271</f>
        <v>7.7195517026996873E-3</v>
      </c>
      <c r="AH134" s="165">
        <f>Baseline_Data_2012!AA133/Baseline_Data_2012!AA$271</f>
        <v>2.7573381869398284E-3</v>
      </c>
      <c r="AI134" s="165">
        <f>Baseline_Data_2012!AB133/Baseline_Data_2012!AB$271</f>
        <v>9.0387199567590736E-3</v>
      </c>
      <c r="AJ134" s="165">
        <f>Baseline_Data_2012!AC133/Baseline_Data_2012!AC$271</f>
        <v>8.1953216767008241E-3</v>
      </c>
      <c r="AK134" s="165">
        <f>Baseline_Data_2012!AD133/Baseline_Data_2012!AD$271</f>
        <v>1.0086767228851897E-2</v>
      </c>
      <c r="AL134" s="165">
        <f>Baseline_Data_2012!AE133/Baseline_Data_2012!AE$271</f>
        <v>7.6367342294744586E-3</v>
      </c>
      <c r="AM134" s="165">
        <f>Baseline_Data_2012!AF133/Baseline_Data_2012!AF$271</f>
        <v>1.152028306317218E-2</v>
      </c>
      <c r="AN134" s="165">
        <f>Baseline_Data_2012!AG133/Baseline_Data_2012!AG$271</f>
        <v>7.4978761863549719E-3</v>
      </c>
      <c r="AO134" s="165">
        <f>Baseline_Data_2012!AH133/Baseline_Data_2012!AH$271</f>
        <v>5.4656041939732114E-3</v>
      </c>
      <c r="AP134" s="165">
        <f>Baseline_Data_2012!AI133/Baseline_Data_2012!AI$271</f>
        <v>9.6816702134261169E-3</v>
      </c>
      <c r="AQ134" s="165">
        <f>Baseline_Data_2012!AJ133/Baseline_Data_2012!AJ$271</f>
        <v>4.4075543634407768E-3</v>
      </c>
      <c r="AR134" s="165">
        <f>Baseline_Data_2012!AK133/Baseline_Data_2012!AK$271</f>
        <v>7.6172540364590124E-3</v>
      </c>
      <c r="AS134" s="165">
        <f>Baseline_Data_2012!AL133/Baseline_Data_2012!AL$271</f>
        <v>1.2385621067840807E-2</v>
      </c>
      <c r="AT134" s="165">
        <f>Baseline_Data_2012!AM133/Baseline_Data_2012!AM$271</f>
        <v>5.7587060115340564E-3</v>
      </c>
      <c r="AU134" s="165">
        <f>Baseline_Data_2012!AN133/Baseline_Data_2012!AN$271</f>
        <v>6.2083900213119672E-3</v>
      </c>
      <c r="AV134" s="165">
        <f>Baseline_Data_2012!AO133/Baseline_Data_2012!AO$271</f>
        <v>5.6122929818983695E-3</v>
      </c>
      <c r="AW134" s="165">
        <f>Baseline_Data_2012!AP133/Baseline_Data_2012!AP$271</f>
        <v>5.4979770347049657E-3</v>
      </c>
      <c r="AX134" s="165">
        <f>Baseline_Data_2012!AQ133/Baseline_Data_2012!AQ$271</f>
        <v>1.3231954271097023E-3</v>
      </c>
      <c r="AY134" s="165">
        <f>Baseline_Data_2012!AR133/Baseline_Data_2012!AR$271</f>
        <v>9.9254935533255994E-3</v>
      </c>
      <c r="AZ134" s="165">
        <f>Baseline_Data_2012!AS133/Baseline_Data_2012!AS$271</f>
        <v>8.9701729104012442E-3</v>
      </c>
      <c r="BA134" s="165">
        <f>Baseline_Data_2012!AT133/Baseline_Data_2012!AT$271</f>
        <v>9.0080468489299875E-3</v>
      </c>
      <c r="BB134" s="165">
        <f>Baseline_Data_2012!AU133/Baseline_Data_2012!AU$271</f>
        <v>1.1216629129494986E-2</v>
      </c>
      <c r="BC134" s="165">
        <f>Baseline_Data_2012!AV133/Baseline_Data_2012!AV$271</f>
        <v>1.2396606640295146E-2</v>
      </c>
      <c r="BD134">
        <v>134</v>
      </c>
    </row>
    <row r="135" spans="1:56" x14ac:dyDescent="0.2">
      <c r="A135" s="164">
        <v>2</v>
      </c>
      <c r="B135" s="31" t="s">
        <v>47</v>
      </c>
      <c r="C135">
        <f>'III Tool Overview'!$H$9/160</f>
        <v>0</v>
      </c>
      <c r="D135">
        <v>0</v>
      </c>
      <c r="E135">
        <f>'III Tool Overview'!$H$9/64</f>
        <v>0</v>
      </c>
      <c r="F135">
        <f>G135*'III Tool Overview'!$H$9</f>
        <v>0</v>
      </c>
      <c r="G135" s="165">
        <f>HLOOKUP('III Tool Overview'!$H$7,Targeting!$I$1:$BC$277,Targeting!BD135,FALSE)</f>
        <v>4.8738663256416622E-3</v>
      </c>
      <c r="H135" s="204">
        <f>Baseline_Data_2012!B134</f>
        <v>7917.9030480000001</v>
      </c>
      <c r="I135" s="165">
        <f>Baseline_Data_2012!B134/Baseline_Data_2012!B$271</f>
        <v>7.8792490729671441E-3</v>
      </c>
      <c r="J135" s="165">
        <f>Baseline_Data_2012!C134/Baseline_Data_2012!C$271</f>
        <v>1.0102793103705335E-2</v>
      </c>
      <c r="K135" s="165">
        <f>Baseline_Data_2012!D134/Baseline_Data_2012!D$271</f>
        <v>4.781052205260536E-3</v>
      </c>
      <c r="L135" s="165">
        <f>Baseline_Data_2012!E134/Baseline_Data_2012!E$271</f>
        <v>8.1727300418034613E-3</v>
      </c>
      <c r="M135" s="165">
        <f>Baseline_Data_2012!F134/Baseline_Data_2012!F$271</f>
        <v>7.4741291822583355E-3</v>
      </c>
      <c r="N135" s="165">
        <f>Baseline_Data_2012!G134/Baseline_Data_2012!G$271</f>
        <v>9.6216357508752109E-3</v>
      </c>
      <c r="O135" s="165">
        <f>Baseline_Data_2012!H134/Baseline_Data_2012!H$271</f>
        <v>4.4522434338777539E-3</v>
      </c>
      <c r="P135" s="165">
        <f>Baseline_Data_2012!I134/Baseline_Data_2012!I$271</f>
        <v>7.7964377614257027E-3</v>
      </c>
      <c r="Q135" s="165">
        <f>Baseline_Data_2012!J134/Baseline_Data_2012!J$271</f>
        <v>6.6539443370139733E-3</v>
      </c>
      <c r="R135" s="165">
        <f>Baseline_Data_2012!K134/Baseline_Data_2012!K$271</f>
        <v>1.1486547669262033E-2</v>
      </c>
      <c r="S135" s="165">
        <f>Baseline_Data_2012!L134/Baseline_Data_2012!L$271</f>
        <v>8.5949490143818665E-3</v>
      </c>
      <c r="T135" s="165">
        <f>Baseline_Data_2012!M134/Baseline_Data_2012!M$271</f>
        <v>4.8738663256416622E-3</v>
      </c>
      <c r="U135" s="165">
        <f>Baseline_Data_2012!N134/Baseline_Data_2012!N$271</f>
        <v>7.1614604548976861E-4</v>
      </c>
      <c r="V135" s="165">
        <f>Baseline_Data_2012!O134/Baseline_Data_2012!O$271</f>
        <v>6.2109790166363244E-3</v>
      </c>
      <c r="W135" s="165">
        <f>Baseline_Data_2012!P134/Baseline_Data_2012!P$271</f>
        <v>9.4652104935379362E-3</v>
      </c>
      <c r="X135" s="165">
        <f>Baseline_Data_2012!Q134/Baseline_Data_2012!Q$271</f>
        <v>7.0332077156259384E-3</v>
      </c>
      <c r="Y135" s="165">
        <f>Baseline_Data_2012!R134/Baseline_Data_2012!R$271</f>
        <v>2.2581040665383524E-3</v>
      </c>
      <c r="Z135" s="165">
        <f>Baseline_Data_2012!S134/Baseline_Data_2012!S$271</f>
        <v>5.8243045300400897E-3</v>
      </c>
      <c r="AA135" s="165">
        <f>Baseline_Data_2012!T134/Baseline_Data_2012!T$271</f>
        <v>5.6006351594222563E-3</v>
      </c>
      <c r="AB135" s="165">
        <f>Baseline_Data_2012!U134/Baseline_Data_2012!U$271</f>
        <v>6.6517372332819229E-3</v>
      </c>
      <c r="AC135" s="165">
        <f>Baseline_Data_2012!V134/Baseline_Data_2012!V$271</f>
        <v>5.2963064524937237E-3</v>
      </c>
      <c r="AD135" s="165">
        <f>Baseline_Data_2012!W134/Baseline_Data_2012!W$271</f>
        <v>7.2004516590302731E-3</v>
      </c>
      <c r="AE135" s="165">
        <f>Baseline_Data_2012!X134/Baseline_Data_2012!X$271</f>
        <v>1.3042153162375896E-2</v>
      </c>
      <c r="AF135" s="165">
        <f>Baseline_Data_2012!Y134/Baseline_Data_2012!Y$271</f>
        <v>5.5137173194381717E-3</v>
      </c>
      <c r="AG135" s="165">
        <f>Baseline_Data_2012!Z134/Baseline_Data_2012!Z$271</f>
        <v>7.1956002296657707E-3</v>
      </c>
      <c r="AH135" s="165">
        <f>Baseline_Data_2012!AA134/Baseline_Data_2012!AA$271</f>
        <v>3.0974503862099398E-3</v>
      </c>
      <c r="AI135" s="165">
        <f>Baseline_Data_2012!AB134/Baseline_Data_2012!AB$271</f>
        <v>7.5070935202220922E-3</v>
      </c>
      <c r="AJ135" s="165">
        <f>Baseline_Data_2012!AC134/Baseline_Data_2012!AC$271</f>
        <v>9.4770544507819937E-3</v>
      </c>
      <c r="AK135" s="165">
        <f>Baseline_Data_2012!AD134/Baseline_Data_2012!AD$271</f>
        <v>1.0438547722954206E-2</v>
      </c>
      <c r="AL135" s="165">
        <f>Baseline_Data_2012!AE134/Baseline_Data_2012!AE$271</f>
        <v>7.4799224383148193E-3</v>
      </c>
      <c r="AM135" s="165">
        <f>Baseline_Data_2012!AF134/Baseline_Data_2012!AF$271</f>
        <v>1.006884351237655E-2</v>
      </c>
      <c r="AN135" s="165">
        <f>Baseline_Data_2012!AG134/Baseline_Data_2012!AG$271</f>
        <v>7.1415941264359765E-3</v>
      </c>
      <c r="AO135" s="165">
        <f>Baseline_Data_2012!AH134/Baseline_Data_2012!AH$271</f>
        <v>4.7262253772818756E-3</v>
      </c>
      <c r="AP135" s="165">
        <f>Baseline_Data_2012!AI134/Baseline_Data_2012!AI$271</f>
        <v>1.0335645000236104E-2</v>
      </c>
      <c r="AQ135" s="165">
        <f>Baseline_Data_2012!AJ134/Baseline_Data_2012!AJ$271</f>
        <v>3.494387022948903E-3</v>
      </c>
      <c r="AR135" s="165">
        <f>Baseline_Data_2012!AK134/Baseline_Data_2012!AK$271</f>
        <v>7.3961079515295581E-3</v>
      </c>
      <c r="AS135" s="165">
        <f>Baseline_Data_2012!AL134/Baseline_Data_2012!AL$271</f>
        <v>1.2429041299454623E-2</v>
      </c>
      <c r="AT135" s="165">
        <f>Baseline_Data_2012!AM134/Baseline_Data_2012!AM$271</f>
        <v>4.8618583540000647E-3</v>
      </c>
      <c r="AU135" s="165">
        <f>Baseline_Data_2012!AN134/Baseline_Data_2012!AN$271</f>
        <v>5.2220102982997859E-3</v>
      </c>
      <c r="AV135" s="165">
        <f>Baseline_Data_2012!AO134/Baseline_Data_2012!AO$271</f>
        <v>5.6321244058626738E-3</v>
      </c>
      <c r="AW135" s="165">
        <f>Baseline_Data_2012!AP134/Baseline_Data_2012!AP$271</f>
        <v>4.7765724933719091E-3</v>
      </c>
      <c r="AX135" s="165">
        <f>Baseline_Data_2012!AQ134/Baseline_Data_2012!AQ$271</f>
        <v>7.1673085635108884E-4</v>
      </c>
      <c r="AY135" s="165">
        <f>Baseline_Data_2012!AR134/Baseline_Data_2012!AR$271</f>
        <v>1.049516868000654E-2</v>
      </c>
      <c r="AZ135" s="165">
        <f>Baseline_Data_2012!AS134/Baseline_Data_2012!AS$271</f>
        <v>8.6805666482132685E-3</v>
      </c>
      <c r="BA135" s="165">
        <f>Baseline_Data_2012!AT134/Baseline_Data_2012!AT$271</f>
        <v>9.0761863863651603E-3</v>
      </c>
      <c r="BB135" s="165">
        <f>Baseline_Data_2012!AU134/Baseline_Data_2012!AU$271</f>
        <v>1.1309768398660427E-2</v>
      </c>
      <c r="BC135" s="165">
        <f>Baseline_Data_2012!AV134/Baseline_Data_2012!AV$271</f>
        <v>1.1722803284361188E-2</v>
      </c>
      <c r="BD135">
        <v>135</v>
      </c>
    </row>
    <row r="136" spans="1:56" x14ac:dyDescent="0.2">
      <c r="A136" s="164">
        <v>2</v>
      </c>
      <c r="B136" s="31" t="s">
        <v>48</v>
      </c>
      <c r="C136">
        <f>'III Tool Overview'!$H$9/160</f>
        <v>0</v>
      </c>
      <c r="D136">
        <v>0</v>
      </c>
      <c r="E136">
        <f>'III Tool Overview'!$H$9/64</f>
        <v>0</v>
      </c>
      <c r="F136">
        <f>G136*'III Tool Overview'!$H$9</f>
        <v>0</v>
      </c>
      <c r="G136" s="165">
        <f>HLOOKUP('III Tool Overview'!$H$7,Targeting!$I$1:$BC$277,Targeting!BD136,FALSE)</f>
        <v>4.824493120524553E-3</v>
      </c>
      <c r="H136" s="204">
        <f>Baseline_Data_2012!B135</f>
        <v>5522.690278</v>
      </c>
      <c r="I136" s="165">
        <f>Baseline_Data_2012!B135/Baseline_Data_2012!B$271</f>
        <v>5.4957293603396179E-3</v>
      </c>
      <c r="J136" s="165">
        <f>Baseline_Data_2012!C135/Baseline_Data_2012!C$271</f>
        <v>7.4790558180214154E-3</v>
      </c>
      <c r="K136" s="165">
        <f>Baseline_Data_2012!D135/Baseline_Data_2012!D$271</f>
        <v>3.5609190067870957E-3</v>
      </c>
      <c r="L136" s="165">
        <f>Baseline_Data_2012!E135/Baseline_Data_2012!E$271</f>
        <v>5.7118335370192064E-3</v>
      </c>
      <c r="M136" s="165">
        <f>Baseline_Data_2012!F135/Baseline_Data_2012!F$271</f>
        <v>5.5177308477845502E-3</v>
      </c>
      <c r="N136" s="165">
        <f>Baseline_Data_2012!G135/Baseline_Data_2012!G$271</f>
        <v>7.1776649640208799E-3</v>
      </c>
      <c r="O136" s="165">
        <f>Baseline_Data_2012!H135/Baseline_Data_2012!H$271</f>
        <v>2.9222361863254411E-3</v>
      </c>
      <c r="P136" s="165">
        <f>Baseline_Data_2012!I135/Baseline_Data_2012!I$271</f>
        <v>5.1019393601194132E-3</v>
      </c>
      <c r="Q136" s="165">
        <f>Baseline_Data_2012!J135/Baseline_Data_2012!J$271</f>
        <v>5.3874898511430689E-3</v>
      </c>
      <c r="R136" s="165">
        <f>Baseline_Data_2012!K135/Baseline_Data_2012!K$271</f>
        <v>8.4798604132298415E-3</v>
      </c>
      <c r="S136" s="165">
        <f>Baseline_Data_2012!L135/Baseline_Data_2012!L$271</f>
        <v>5.7369244514761239E-3</v>
      </c>
      <c r="T136" s="165">
        <f>Baseline_Data_2012!M135/Baseline_Data_2012!M$271</f>
        <v>4.824493120524553E-3</v>
      </c>
      <c r="U136" s="165">
        <f>Baseline_Data_2012!N135/Baseline_Data_2012!N$271</f>
        <v>9.0729703302538716E-4</v>
      </c>
      <c r="V136" s="165">
        <f>Baseline_Data_2012!O135/Baseline_Data_2012!O$271</f>
        <v>3.7109541966100579E-3</v>
      </c>
      <c r="W136" s="165">
        <f>Baseline_Data_2012!P135/Baseline_Data_2012!P$271</f>
        <v>8.427372086824779E-3</v>
      </c>
      <c r="X136" s="165">
        <f>Baseline_Data_2012!Q135/Baseline_Data_2012!Q$271</f>
        <v>4.1343537863031219E-3</v>
      </c>
      <c r="Y136" s="165">
        <f>Baseline_Data_2012!R135/Baseline_Data_2012!R$271</f>
        <v>1.7463920885629803E-3</v>
      </c>
      <c r="Z136" s="165">
        <f>Baseline_Data_2012!S135/Baseline_Data_2012!S$271</f>
        <v>4.1185930193699044E-3</v>
      </c>
      <c r="AA136" s="165">
        <f>Baseline_Data_2012!T135/Baseline_Data_2012!T$271</f>
        <v>5.2210289251793619E-3</v>
      </c>
      <c r="AB136" s="165">
        <f>Baseline_Data_2012!U135/Baseline_Data_2012!U$271</f>
        <v>4.9709228300604197E-3</v>
      </c>
      <c r="AC136" s="165">
        <f>Baseline_Data_2012!V135/Baseline_Data_2012!V$271</f>
        <v>3.7015318826081399E-3</v>
      </c>
      <c r="AD136" s="165">
        <f>Baseline_Data_2012!W135/Baseline_Data_2012!W$271</f>
        <v>3.7629122788182122E-3</v>
      </c>
      <c r="AE136" s="165">
        <f>Baseline_Data_2012!X135/Baseline_Data_2012!X$271</f>
        <v>9.1869049909015475E-3</v>
      </c>
      <c r="AF136" s="165">
        <f>Baseline_Data_2012!Y135/Baseline_Data_2012!Y$271</f>
        <v>4.3646449622260107E-3</v>
      </c>
      <c r="AG136" s="165">
        <f>Baseline_Data_2012!Z135/Baseline_Data_2012!Z$271</f>
        <v>5.4424789973823986E-3</v>
      </c>
      <c r="AH136" s="165">
        <f>Baseline_Data_2012!AA135/Baseline_Data_2012!AA$271</f>
        <v>2.267321391567437E-3</v>
      </c>
      <c r="AI136" s="165">
        <f>Baseline_Data_2012!AB135/Baseline_Data_2012!AB$271</f>
        <v>4.3458846982350119E-3</v>
      </c>
      <c r="AJ136" s="165">
        <f>Baseline_Data_2012!AC135/Baseline_Data_2012!AC$271</f>
        <v>8.4379173815907291E-3</v>
      </c>
      <c r="AK136" s="165">
        <f>Baseline_Data_2012!AD135/Baseline_Data_2012!AD$271</f>
        <v>7.9390170990600219E-3</v>
      </c>
      <c r="AL136" s="165">
        <f>Baseline_Data_2012!AE135/Baseline_Data_2012!AE$271</f>
        <v>5.5220076841721059E-3</v>
      </c>
      <c r="AM136" s="165">
        <f>Baseline_Data_2012!AF135/Baseline_Data_2012!AF$271</f>
        <v>5.8591838478676385E-3</v>
      </c>
      <c r="AN136" s="165">
        <f>Baseline_Data_2012!AG135/Baseline_Data_2012!AG$271</f>
        <v>5.5301209015713457E-3</v>
      </c>
      <c r="AO136" s="165">
        <f>Baseline_Data_2012!AH135/Baseline_Data_2012!AH$271</f>
        <v>4.1842400929910503E-3</v>
      </c>
      <c r="AP136" s="165">
        <f>Baseline_Data_2012!AI135/Baseline_Data_2012!AI$271</f>
        <v>7.6823545289478835E-3</v>
      </c>
      <c r="AQ136" s="165">
        <f>Baseline_Data_2012!AJ135/Baseline_Data_2012!AJ$271</f>
        <v>2.8742699395288554E-3</v>
      </c>
      <c r="AR136" s="165">
        <f>Baseline_Data_2012!AK135/Baseline_Data_2012!AK$271</f>
        <v>6.1410881800223185E-3</v>
      </c>
      <c r="AS136" s="165">
        <f>Baseline_Data_2012!AL135/Baseline_Data_2012!AL$271</f>
        <v>9.1349004005962971E-3</v>
      </c>
      <c r="AT136" s="165">
        <f>Baseline_Data_2012!AM135/Baseline_Data_2012!AM$271</f>
        <v>4.8126067919497303E-3</v>
      </c>
      <c r="AU136" s="165">
        <f>Baseline_Data_2012!AN135/Baseline_Data_2012!AN$271</f>
        <v>3.1334023360985253E-3</v>
      </c>
      <c r="AV136" s="165">
        <f>Baseline_Data_2012!AO135/Baseline_Data_2012!AO$271</f>
        <v>4.2875589488522324E-3</v>
      </c>
      <c r="AW136" s="165">
        <f>Baseline_Data_2012!AP135/Baseline_Data_2012!AP$271</f>
        <v>3.5575825255013257E-3</v>
      </c>
      <c r="AX136" s="165">
        <f>Baseline_Data_2012!AQ135/Baseline_Data_2012!AQ$271</f>
        <v>9.0803793938477927E-4</v>
      </c>
      <c r="AY136" s="165">
        <f>Baseline_Data_2012!AR135/Baseline_Data_2012!AR$271</f>
        <v>7.3461869919714115E-3</v>
      </c>
      <c r="AZ136" s="165">
        <f>Baseline_Data_2012!AS135/Baseline_Data_2012!AS$271</f>
        <v>6.3567304518667355E-3</v>
      </c>
      <c r="BA136" s="165">
        <f>Baseline_Data_2012!AT135/Baseline_Data_2012!AT$271</f>
        <v>6.4769978217856568E-3</v>
      </c>
      <c r="BB136" s="165">
        <f>Baseline_Data_2012!AU135/Baseline_Data_2012!AU$271</f>
        <v>8.5152400343965953E-3</v>
      </c>
      <c r="BC136" s="165">
        <f>Baseline_Data_2012!AV135/Baseline_Data_2012!AV$271</f>
        <v>9.0052446348127639E-3</v>
      </c>
      <c r="BD136">
        <v>136</v>
      </c>
    </row>
    <row r="137" spans="1:56" x14ac:dyDescent="0.2">
      <c r="A137" s="164">
        <v>2</v>
      </c>
      <c r="B137" s="31" t="s">
        <v>49</v>
      </c>
      <c r="C137">
        <f>'III Tool Overview'!$H$9/160</f>
        <v>0</v>
      </c>
      <c r="D137">
        <v>0</v>
      </c>
      <c r="E137">
        <f>'III Tool Overview'!$H$9/64</f>
        <v>0</v>
      </c>
      <c r="F137">
        <f>G137*'III Tool Overview'!$H$9</f>
        <v>0</v>
      </c>
      <c r="G137" s="165">
        <f>HLOOKUP('III Tool Overview'!$H$7,Targeting!$I$1:$BC$277,Targeting!BD137,FALSE)</f>
        <v>5.1956079759495179E-3</v>
      </c>
      <c r="H137" s="204">
        <f>Baseline_Data_2012!B136</f>
        <v>6573.2522659999995</v>
      </c>
      <c r="I137" s="165">
        <f>Baseline_Data_2012!B136/Baseline_Data_2012!B$271</f>
        <v>6.5411626676007348E-3</v>
      </c>
      <c r="J137" s="165">
        <f>Baseline_Data_2012!C136/Baseline_Data_2012!C$271</f>
        <v>1.0004991278451164E-2</v>
      </c>
      <c r="K137" s="165">
        <f>Baseline_Data_2012!D136/Baseline_Data_2012!D$271</f>
        <v>4.0929117258733608E-3</v>
      </c>
      <c r="L137" s="165">
        <f>Baseline_Data_2012!E136/Baseline_Data_2012!E$271</f>
        <v>8.1917043253335944E-3</v>
      </c>
      <c r="M137" s="165">
        <f>Baseline_Data_2012!F136/Baseline_Data_2012!F$271</f>
        <v>6.7392507726615758E-3</v>
      </c>
      <c r="N137" s="165">
        <f>Baseline_Data_2012!G136/Baseline_Data_2012!G$271</f>
        <v>8.4577183068867186E-3</v>
      </c>
      <c r="O137" s="165">
        <f>Baseline_Data_2012!H136/Baseline_Data_2012!H$271</f>
        <v>3.2732019573039673E-3</v>
      </c>
      <c r="P137" s="165">
        <f>Baseline_Data_2012!I136/Baseline_Data_2012!I$271</f>
        <v>5.8585957468117074E-3</v>
      </c>
      <c r="Q137" s="165">
        <f>Baseline_Data_2012!J136/Baseline_Data_2012!J$271</f>
        <v>6.5186817291826276E-3</v>
      </c>
      <c r="R137" s="165">
        <f>Baseline_Data_2012!K136/Baseline_Data_2012!K$271</f>
        <v>1.0483297352753662E-2</v>
      </c>
      <c r="S137" s="165">
        <f>Baseline_Data_2012!L136/Baseline_Data_2012!L$271</f>
        <v>6.3578927024939063E-3</v>
      </c>
      <c r="T137" s="165">
        <f>Baseline_Data_2012!M136/Baseline_Data_2012!M$271</f>
        <v>5.1956079759495179E-3</v>
      </c>
      <c r="U137" s="165">
        <f>Baseline_Data_2012!N136/Baseline_Data_2012!N$271</f>
        <v>1.2961386186076959E-3</v>
      </c>
      <c r="V137" s="165">
        <f>Baseline_Data_2012!O136/Baseline_Data_2012!O$271</f>
        <v>4.3470573931815998E-3</v>
      </c>
      <c r="W137" s="165">
        <f>Baseline_Data_2012!P136/Baseline_Data_2012!P$271</f>
        <v>9.3096601392360385E-3</v>
      </c>
      <c r="X137" s="165">
        <f>Baseline_Data_2012!Q136/Baseline_Data_2012!Q$271</f>
        <v>4.4071431963676804E-3</v>
      </c>
      <c r="Y137" s="165">
        <f>Baseline_Data_2012!R136/Baseline_Data_2012!R$271</f>
        <v>2.0134460095504784E-3</v>
      </c>
      <c r="Z137" s="165">
        <f>Baseline_Data_2012!S136/Baseline_Data_2012!S$271</f>
        <v>4.6563927690066358E-3</v>
      </c>
      <c r="AA137" s="165">
        <f>Baseline_Data_2012!T136/Baseline_Data_2012!T$271</f>
        <v>5.9247328237904927E-3</v>
      </c>
      <c r="AB137" s="165">
        <f>Baseline_Data_2012!U136/Baseline_Data_2012!U$271</f>
        <v>6.2531750088392563E-3</v>
      </c>
      <c r="AC137" s="165">
        <f>Baseline_Data_2012!V136/Baseline_Data_2012!V$271</f>
        <v>5.3086026643810683E-3</v>
      </c>
      <c r="AD137" s="165">
        <f>Baseline_Data_2012!W136/Baseline_Data_2012!W$271</f>
        <v>4.3985013483345912E-3</v>
      </c>
      <c r="AE137" s="165">
        <f>Baseline_Data_2012!X136/Baseline_Data_2012!X$271</f>
        <v>1.2768678633089964E-2</v>
      </c>
      <c r="AF137" s="165">
        <f>Baseline_Data_2012!Y136/Baseline_Data_2012!Y$271</f>
        <v>5.6070762453735261E-3</v>
      </c>
      <c r="AG137" s="165">
        <f>Baseline_Data_2012!Z136/Baseline_Data_2012!Z$271</f>
        <v>6.7848353943877893E-3</v>
      </c>
      <c r="AH137" s="165">
        <f>Baseline_Data_2012!AA136/Baseline_Data_2012!AA$271</f>
        <v>3.191397757038199E-3</v>
      </c>
      <c r="AI137" s="165">
        <f>Baseline_Data_2012!AB136/Baseline_Data_2012!AB$271</f>
        <v>4.0330846496823211E-3</v>
      </c>
      <c r="AJ137" s="165">
        <f>Baseline_Data_2012!AC136/Baseline_Data_2012!AC$271</f>
        <v>9.3213094540316368E-3</v>
      </c>
      <c r="AK137" s="165">
        <f>Baseline_Data_2012!AD136/Baseline_Data_2012!AD$271</f>
        <v>9.1101628838858965E-3</v>
      </c>
      <c r="AL137" s="165">
        <f>Baseline_Data_2012!AE136/Baseline_Data_2012!AE$271</f>
        <v>6.7444744187082021E-3</v>
      </c>
      <c r="AM137" s="165">
        <f>Baseline_Data_2012!AF136/Baseline_Data_2012!AF$271</f>
        <v>6.1356371518192067E-3</v>
      </c>
      <c r="AN137" s="165">
        <f>Baseline_Data_2012!AG136/Baseline_Data_2012!AG$271</f>
        <v>6.8354963481715202E-3</v>
      </c>
      <c r="AO137" s="165">
        <f>Baseline_Data_2012!AH136/Baseline_Data_2012!AH$271</f>
        <v>4.730010539902926E-3</v>
      </c>
      <c r="AP137" s="165">
        <f>Baseline_Data_2012!AI136/Baseline_Data_2012!AI$271</f>
        <v>9.3994555412236086E-3</v>
      </c>
      <c r="AQ137" s="165">
        <f>Baseline_Data_2012!AJ136/Baseline_Data_2012!AJ$271</f>
        <v>3.6668427135517624E-3</v>
      </c>
      <c r="AR137" s="165">
        <f>Baseline_Data_2012!AK136/Baseline_Data_2012!AK$271</f>
        <v>8.0296655073513572E-3</v>
      </c>
      <c r="AS137" s="165">
        <f>Baseline_Data_2012!AL136/Baseline_Data_2012!AL$271</f>
        <v>1.0987988304165535E-2</v>
      </c>
      <c r="AT137" s="165">
        <f>Baseline_Data_2012!AM136/Baseline_Data_2012!AM$271</f>
        <v>5.1828073144074014E-3</v>
      </c>
      <c r="AU137" s="165">
        <f>Baseline_Data_2012!AN136/Baseline_Data_2012!AN$271</f>
        <v>3.8419933208179015E-3</v>
      </c>
      <c r="AV137" s="165">
        <f>Baseline_Data_2012!AO136/Baseline_Data_2012!AO$271</f>
        <v>5.3555603315167547E-3</v>
      </c>
      <c r="AW137" s="165">
        <f>Baseline_Data_2012!AP136/Baseline_Data_2012!AP$271</f>
        <v>4.0890767823232111E-3</v>
      </c>
      <c r="AX137" s="165">
        <f>Baseline_Data_2012!AQ136/Baseline_Data_2012!AQ$271</f>
        <v>1.2971970562639704E-3</v>
      </c>
      <c r="AY137" s="165">
        <f>Baseline_Data_2012!AR136/Baseline_Data_2012!AR$271</f>
        <v>9.5972992631953996E-3</v>
      </c>
      <c r="AZ137" s="165">
        <f>Baseline_Data_2012!AS136/Baseline_Data_2012!AS$271</f>
        <v>8.326211113728596E-3</v>
      </c>
      <c r="BA137" s="165">
        <f>Baseline_Data_2012!AT136/Baseline_Data_2012!AT$271</f>
        <v>7.8557646848390391E-3</v>
      </c>
      <c r="BB137" s="165">
        <f>Baseline_Data_2012!AU136/Baseline_Data_2012!AU$271</f>
        <v>1.0539696611201667E-2</v>
      </c>
      <c r="BC137" s="165">
        <f>Baseline_Data_2012!AV136/Baseline_Data_2012!AV$271</f>
        <v>1.138866866390692E-2</v>
      </c>
      <c r="BD137">
        <v>137</v>
      </c>
    </row>
    <row r="138" spans="1:56" x14ac:dyDescent="0.2">
      <c r="A138" s="164">
        <v>2</v>
      </c>
      <c r="B138" s="31" t="s">
        <v>50</v>
      </c>
      <c r="C138">
        <f>'III Tool Overview'!$H$9/160</f>
        <v>0</v>
      </c>
      <c r="D138">
        <v>0</v>
      </c>
      <c r="E138">
        <f>'III Tool Overview'!$H$9/64</f>
        <v>0</v>
      </c>
      <c r="F138">
        <f>G138*'III Tool Overview'!$H$9</f>
        <v>0</v>
      </c>
      <c r="G138" s="165">
        <f>HLOOKUP('III Tool Overview'!$H$7,Targeting!$I$1:$BC$277,Targeting!BD138,FALSE)</f>
        <v>5.8811874361721327E-3</v>
      </c>
      <c r="H138" s="204">
        <f>Baseline_Data_2012!B137</f>
        <v>6096.2518200000004</v>
      </c>
      <c r="I138" s="165">
        <f>Baseline_Data_2012!B137/Baseline_Data_2012!B$271</f>
        <v>6.0664908638205974E-3</v>
      </c>
      <c r="J138" s="165">
        <f>Baseline_Data_2012!C137/Baseline_Data_2012!C$271</f>
        <v>9.4603406414236792E-3</v>
      </c>
      <c r="K138" s="165">
        <f>Baseline_Data_2012!D137/Baseline_Data_2012!D$271</f>
        <v>4.432749887610817E-3</v>
      </c>
      <c r="L138" s="165">
        <f>Baseline_Data_2012!E137/Baseline_Data_2012!E$271</f>
        <v>7.3160841234398873E-3</v>
      </c>
      <c r="M138" s="165">
        <f>Baseline_Data_2012!F137/Baseline_Data_2012!F$271</f>
        <v>6.5157736541115235E-3</v>
      </c>
      <c r="N138" s="165">
        <f>Baseline_Data_2012!G137/Baseline_Data_2012!G$271</f>
        <v>7.8687550442002943E-3</v>
      </c>
      <c r="O138" s="165">
        <f>Baseline_Data_2012!H137/Baseline_Data_2012!H$271</f>
        <v>2.9372552114820313E-3</v>
      </c>
      <c r="P138" s="165">
        <f>Baseline_Data_2012!I137/Baseline_Data_2012!I$271</f>
        <v>5.5139216445284096E-3</v>
      </c>
      <c r="Q138" s="165">
        <f>Baseline_Data_2012!J137/Baseline_Data_2012!J$271</f>
        <v>6.3711285316746238E-3</v>
      </c>
      <c r="R138" s="165">
        <f>Baseline_Data_2012!K137/Baseline_Data_2012!K$271</f>
        <v>9.4967974334676571E-3</v>
      </c>
      <c r="S138" s="165">
        <f>Baseline_Data_2012!L137/Baseline_Data_2012!L$271</f>
        <v>5.5839334100387479E-3</v>
      </c>
      <c r="T138" s="165">
        <f>Baseline_Data_2012!M137/Baseline_Data_2012!M$271</f>
        <v>5.8811874361721327E-3</v>
      </c>
      <c r="U138" s="165">
        <f>Baseline_Data_2012!N137/Baseline_Data_2012!N$271</f>
        <v>9.2837802696325888E-4</v>
      </c>
      <c r="V138" s="165">
        <f>Baseline_Data_2012!O137/Baseline_Data_2012!O$271</f>
        <v>4.0112558052090956E-3</v>
      </c>
      <c r="W138" s="165">
        <f>Baseline_Data_2012!P137/Baseline_Data_2012!P$271</f>
        <v>9.9423415877811297E-3</v>
      </c>
      <c r="X138" s="165">
        <f>Baseline_Data_2012!Q137/Baseline_Data_2012!Q$271</f>
        <v>4.072726256157495E-3</v>
      </c>
      <c r="Y138" s="165">
        <f>Baseline_Data_2012!R137/Baseline_Data_2012!R$271</f>
        <v>1.7964076261489114E-3</v>
      </c>
      <c r="Z138" s="165">
        <f>Baseline_Data_2012!S137/Baseline_Data_2012!S$271</f>
        <v>3.9556842351753368E-3</v>
      </c>
      <c r="AA138" s="165">
        <f>Baseline_Data_2012!T137/Baseline_Data_2012!T$271</f>
        <v>5.7822111822869431E-3</v>
      </c>
      <c r="AB138" s="165">
        <f>Baseline_Data_2012!U137/Baseline_Data_2012!U$271</f>
        <v>6.4636200986064084E-3</v>
      </c>
      <c r="AC138" s="165">
        <f>Baseline_Data_2012!V137/Baseline_Data_2012!V$271</f>
        <v>4.7411603407630787E-3</v>
      </c>
      <c r="AD138" s="165">
        <f>Baseline_Data_2012!W137/Baseline_Data_2012!W$271</f>
        <v>4.4215639181557891E-3</v>
      </c>
      <c r="AE138" s="165">
        <f>Baseline_Data_2012!X137/Baseline_Data_2012!X$271</f>
        <v>1.1709706094760963E-2</v>
      </c>
      <c r="AF138" s="165">
        <f>Baseline_Data_2012!Y137/Baseline_Data_2012!Y$271</f>
        <v>5.2513320858904849E-3</v>
      </c>
      <c r="AG138" s="165">
        <f>Baseline_Data_2012!Z137/Baseline_Data_2012!Z$271</f>
        <v>6.8759057190257208E-3</v>
      </c>
      <c r="AH138" s="165">
        <f>Baseline_Data_2012!AA137/Baseline_Data_2012!AA$271</f>
        <v>3.1900033998150364E-3</v>
      </c>
      <c r="AI138" s="165">
        <f>Baseline_Data_2012!AB137/Baseline_Data_2012!AB$271</f>
        <v>3.4419140332416355E-3</v>
      </c>
      <c r="AJ138" s="165">
        <f>Baseline_Data_2012!AC137/Baseline_Data_2012!AC$271</f>
        <v>9.9547825861880726E-3</v>
      </c>
      <c r="AK138" s="165">
        <f>Baseline_Data_2012!AD137/Baseline_Data_2012!AD$271</f>
        <v>8.5548595183321547E-3</v>
      </c>
      <c r="AL138" s="165">
        <f>Baseline_Data_2012!AE137/Baseline_Data_2012!AE$271</f>
        <v>6.5208240812935905E-3</v>
      </c>
      <c r="AM138" s="165">
        <f>Baseline_Data_2012!AF137/Baseline_Data_2012!AF$271</f>
        <v>5.5429269535965447E-3</v>
      </c>
      <c r="AN138" s="165">
        <f>Baseline_Data_2012!AG137/Baseline_Data_2012!AG$271</f>
        <v>6.683863135158217E-3</v>
      </c>
      <c r="AO138" s="165">
        <f>Baseline_Data_2012!AH137/Baseline_Data_2012!AH$271</f>
        <v>5.2020328846848936E-3</v>
      </c>
      <c r="AP138" s="165">
        <f>Baseline_Data_2012!AI137/Baseline_Data_2012!AI$271</f>
        <v>8.7450570063563639E-3</v>
      </c>
      <c r="AQ138" s="165">
        <f>Baseline_Data_2012!AJ137/Baseline_Data_2012!AJ$271</f>
        <v>3.0009004524320774E-3</v>
      </c>
      <c r="AR138" s="165">
        <f>Baseline_Data_2012!AK137/Baseline_Data_2012!AK$271</f>
        <v>7.6090546034584703E-3</v>
      </c>
      <c r="AS138" s="165">
        <f>Baseline_Data_2012!AL137/Baseline_Data_2012!AL$271</f>
        <v>9.7514955187398868E-3</v>
      </c>
      <c r="AT138" s="165">
        <f>Baseline_Data_2012!AM137/Baseline_Data_2012!AM$271</f>
        <v>5.8666976805584149E-3</v>
      </c>
      <c r="AU138" s="165">
        <f>Baseline_Data_2012!AN137/Baseline_Data_2012!AN$271</f>
        <v>3.4514948783577835E-3</v>
      </c>
      <c r="AV138" s="165">
        <f>Baseline_Data_2012!AO137/Baseline_Data_2012!AO$271</f>
        <v>5.0038786696903976E-3</v>
      </c>
      <c r="AW138" s="165">
        <f>Baseline_Data_2012!AP137/Baseline_Data_2012!AP$271</f>
        <v>4.4285965252298344E-3</v>
      </c>
      <c r="AX138" s="165">
        <f>Baseline_Data_2012!AQ137/Baseline_Data_2012!AQ$271</f>
        <v>9.2913614823893795E-4</v>
      </c>
      <c r="AY138" s="165">
        <f>Baseline_Data_2012!AR137/Baseline_Data_2012!AR$271</f>
        <v>9.4158752763818104E-3</v>
      </c>
      <c r="AZ138" s="165">
        <f>Baseline_Data_2012!AS137/Baseline_Data_2012!AS$271</f>
        <v>7.7329920609329594E-3</v>
      </c>
      <c r="BA138" s="165">
        <f>Baseline_Data_2012!AT137/Baseline_Data_2012!AT$271</f>
        <v>6.7655632090521684E-3</v>
      </c>
      <c r="BB138" s="165">
        <f>Baseline_Data_2012!AU137/Baseline_Data_2012!AU$271</f>
        <v>1.0875347216715864E-2</v>
      </c>
      <c r="BC138" s="165">
        <f>Baseline_Data_2012!AV137/Baseline_Data_2012!AV$271</f>
        <v>9.5158827818093792E-3</v>
      </c>
      <c r="BD138">
        <v>138</v>
      </c>
    </row>
    <row r="139" spans="1:56" x14ac:dyDescent="0.2">
      <c r="A139" s="164">
        <v>2</v>
      </c>
      <c r="B139" s="31" t="s">
        <v>51</v>
      </c>
      <c r="C139">
        <f>'III Tool Overview'!$H$9/160</f>
        <v>0</v>
      </c>
      <c r="D139">
        <v>0</v>
      </c>
      <c r="E139">
        <f>'III Tool Overview'!$H$9/64</f>
        <v>0</v>
      </c>
      <c r="F139">
        <f>G139*'III Tool Overview'!$H$9</f>
        <v>0</v>
      </c>
      <c r="G139" s="165">
        <f>HLOOKUP('III Tool Overview'!$H$7,Targeting!$I$1:$BC$277,Targeting!BD139,FALSE)</f>
        <v>4.9840571492984174E-3</v>
      </c>
      <c r="H139" s="204">
        <f>Baseline_Data_2012!B138</f>
        <v>5764.4957640000002</v>
      </c>
      <c r="I139" s="165">
        <f>Baseline_Data_2012!B138/Baseline_Data_2012!B$271</f>
        <v>5.7363543894481932E-3</v>
      </c>
      <c r="J139" s="165">
        <f>Baseline_Data_2012!C138/Baseline_Data_2012!C$271</f>
        <v>8.5389695410784307E-3</v>
      </c>
      <c r="K139" s="165">
        <f>Baseline_Data_2012!D138/Baseline_Data_2012!D$271</f>
        <v>4.1177711260994765E-3</v>
      </c>
      <c r="L139" s="165">
        <f>Baseline_Data_2012!E138/Baseline_Data_2012!E$271</f>
        <v>7.6436699797133145E-3</v>
      </c>
      <c r="M139" s="165">
        <f>Baseline_Data_2012!F138/Baseline_Data_2012!F$271</f>
        <v>6.2407072215671334E-3</v>
      </c>
      <c r="N139" s="165">
        <f>Baseline_Data_2012!G138/Baseline_Data_2012!G$271</f>
        <v>7.116820725589325E-3</v>
      </c>
      <c r="O139" s="165">
        <f>Baseline_Data_2012!H138/Baseline_Data_2012!H$271</f>
        <v>2.8240790133968216E-3</v>
      </c>
      <c r="P139" s="165">
        <f>Baseline_Data_2012!I138/Baseline_Data_2012!I$271</f>
        <v>5.2752178665338217E-3</v>
      </c>
      <c r="Q139" s="165">
        <f>Baseline_Data_2012!J138/Baseline_Data_2012!J$271</f>
        <v>5.9660122621743306E-3</v>
      </c>
      <c r="R139" s="165">
        <f>Baseline_Data_2012!K138/Baseline_Data_2012!K$271</f>
        <v>8.9186127383332411E-3</v>
      </c>
      <c r="S139" s="165">
        <f>Baseline_Data_2012!L138/Baseline_Data_2012!L$271</f>
        <v>5.2303972964803545E-3</v>
      </c>
      <c r="T139" s="165">
        <f>Baseline_Data_2012!M138/Baseline_Data_2012!M$271</f>
        <v>4.9840571492984174E-3</v>
      </c>
      <c r="U139" s="165">
        <f>Baseline_Data_2012!N138/Baseline_Data_2012!N$271</f>
        <v>9.2837802696325888E-4</v>
      </c>
      <c r="V139" s="165">
        <f>Baseline_Data_2012!O138/Baseline_Data_2012!O$271</f>
        <v>4.0320689249531052E-3</v>
      </c>
      <c r="W139" s="165">
        <f>Baseline_Data_2012!P138/Baseline_Data_2012!P$271</f>
        <v>9.9968201718237636E-3</v>
      </c>
      <c r="X139" s="165">
        <f>Baseline_Data_2012!Q138/Baseline_Data_2012!Q$271</f>
        <v>4.0061162472951059E-3</v>
      </c>
      <c r="Y139" s="165">
        <f>Baseline_Data_2012!R138/Baseline_Data_2012!R$271</f>
        <v>1.5510139399149093E-3</v>
      </c>
      <c r="Z139" s="165">
        <f>Baseline_Data_2012!S138/Baseline_Data_2012!S$271</f>
        <v>4.0775851361052398E-3</v>
      </c>
      <c r="AA139" s="165">
        <f>Baseline_Data_2012!T138/Baseline_Data_2012!T$271</f>
        <v>5.6704285408016065E-3</v>
      </c>
      <c r="AB139" s="165">
        <f>Baseline_Data_2012!U138/Baseline_Data_2012!U$271</f>
        <v>5.3784867973805158E-3</v>
      </c>
      <c r="AC139" s="165">
        <f>Baseline_Data_2012!V138/Baseline_Data_2012!V$271</f>
        <v>4.9534511022897845E-3</v>
      </c>
      <c r="AD139" s="165">
        <f>Baseline_Data_2012!W138/Baseline_Data_2012!W$271</f>
        <v>4.4769593658775591E-3</v>
      </c>
      <c r="AE139" s="165">
        <f>Baseline_Data_2012!X138/Baseline_Data_2012!X$271</f>
        <v>1.0329826311375703E-2</v>
      </c>
      <c r="AF139" s="165">
        <f>Baseline_Data_2012!Y138/Baseline_Data_2012!Y$271</f>
        <v>5.1646526016667074E-3</v>
      </c>
      <c r="AG139" s="165">
        <f>Baseline_Data_2012!Z138/Baseline_Data_2012!Z$271</f>
        <v>6.1482533896639021E-3</v>
      </c>
      <c r="AH139" s="165">
        <f>Baseline_Data_2012!AA138/Baseline_Data_2012!AA$271</f>
        <v>2.7635323570590156E-3</v>
      </c>
      <c r="AI139" s="165">
        <f>Baseline_Data_2012!AB138/Baseline_Data_2012!AB$271</f>
        <v>3.2397409412553676E-3</v>
      </c>
      <c r="AJ139" s="165">
        <f>Baseline_Data_2012!AC138/Baseline_Data_2012!AC$271</f>
        <v>1.0009329340084994E-2</v>
      </c>
      <c r="AK139" s="165">
        <f>Baseline_Data_2012!AD138/Baseline_Data_2012!AD$271</f>
        <v>7.9095902087584873E-3</v>
      </c>
      <c r="AL139" s="165">
        <f>Baseline_Data_2012!AE138/Baseline_Data_2012!AE$271</f>
        <v>6.2455444426033841E-3</v>
      </c>
      <c r="AM139" s="165">
        <f>Baseline_Data_2012!AF138/Baseline_Data_2012!AF$271</f>
        <v>5.414800457164577E-3</v>
      </c>
      <c r="AN139" s="165">
        <f>Baseline_Data_2012!AG138/Baseline_Data_2012!AG$271</f>
        <v>6.1648368917017974E-3</v>
      </c>
      <c r="AO139" s="165">
        <f>Baseline_Data_2012!AH138/Baseline_Data_2012!AH$271</f>
        <v>4.7235680205357936E-3</v>
      </c>
      <c r="AP139" s="165">
        <f>Baseline_Data_2012!AI138/Baseline_Data_2012!AI$271</f>
        <v>8.7949717152967562E-3</v>
      </c>
      <c r="AQ139" s="165">
        <f>Baseline_Data_2012!AJ138/Baseline_Data_2012!AJ$271</f>
        <v>3.1205944875718184E-3</v>
      </c>
      <c r="AR139" s="165">
        <f>Baseline_Data_2012!AK138/Baseline_Data_2012!AK$271</f>
        <v>6.6083172633210749E-3</v>
      </c>
      <c r="AS139" s="165">
        <f>Baseline_Data_2012!AL138/Baseline_Data_2012!AL$271</f>
        <v>9.0527823171626404E-3</v>
      </c>
      <c r="AT139" s="165">
        <f>Baseline_Data_2012!AM138/Baseline_Data_2012!AM$271</f>
        <v>4.9717776953884865E-3</v>
      </c>
      <c r="AU139" s="165">
        <f>Baseline_Data_2012!AN138/Baseline_Data_2012!AN$271</f>
        <v>3.3350869566593755E-3</v>
      </c>
      <c r="AV139" s="165">
        <f>Baseline_Data_2012!AO138/Baseline_Data_2012!AO$271</f>
        <v>4.7485787375633366E-3</v>
      </c>
      <c r="AW139" s="165">
        <f>Baseline_Data_2012!AP138/Baseline_Data_2012!AP$271</f>
        <v>4.1139128899881994E-3</v>
      </c>
      <c r="AX139" s="165">
        <f>Baseline_Data_2012!AQ138/Baseline_Data_2012!AQ$271</f>
        <v>9.2913614823893795E-4</v>
      </c>
      <c r="AY139" s="165">
        <f>Baseline_Data_2012!AR138/Baseline_Data_2012!AR$271</f>
        <v>9.0850888083389859E-3</v>
      </c>
      <c r="AZ139" s="165">
        <f>Baseline_Data_2012!AS138/Baseline_Data_2012!AS$271</f>
        <v>7.3637350005839111E-3</v>
      </c>
      <c r="BA139" s="165">
        <f>Baseline_Data_2012!AT138/Baseline_Data_2012!AT$271</f>
        <v>6.0765666729110709E-3</v>
      </c>
      <c r="BB139" s="165">
        <f>Baseline_Data_2012!AU138/Baseline_Data_2012!AU$271</f>
        <v>1.024001765422731E-2</v>
      </c>
      <c r="BC139" s="165">
        <f>Baseline_Data_2012!AV138/Baseline_Data_2012!AV$271</f>
        <v>8.748239269730387E-3</v>
      </c>
      <c r="BD139">
        <v>139</v>
      </c>
    </row>
    <row r="140" spans="1:56" x14ac:dyDescent="0.2">
      <c r="A140" s="164">
        <v>2</v>
      </c>
      <c r="B140" s="31" t="s">
        <v>52</v>
      </c>
      <c r="C140">
        <f>'III Tool Overview'!$H$9/160</f>
        <v>0</v>
      </c>
      <c r="D140">
        <v>0</v>
      </c>
      <c r="E140">
        <f>'III Tool Overview'!$H$9/64</f>
        <v>0</v>
      </c>
      <c r="F140">
        <f>G140*'III Tool Overview'!$H$9</f>
        <v>0</v>
      </c>
      <c r="G140" s="165">
        <f>HLOOKUP('III Tool Overview'!$H$7,Targeting!$I$1:$BC$277,Targeting!BD140,FALSE)</f>
        <v>3.973267486761284E-3</v>
      </c>
      <c r="H140" s="204">
        <f>Baseline_Data_2012!B139</f>
        <v>3781.679517</v>
      </c>
      <c r="I140" s="165">
        <f>Baseline_Data_2012!B139/Baseline_Data_2012!B$271</f>
        <v>3.7632179439362444E-3</v>
      </c>
      <c r="J140" s="165">
        <f>Baseline_Data_2012!C139/Baseline_Data_2012!C$271</f>
        <v>5.8269669974793416E-3</v>
      </c>
      <c r="K140" s="165">
        <f>Baseline_Data_2012!D139/Baseline_Data_2012!D$271</f>
        <v>2.9524138851533851E-3</v>
      </c>
      <c r="L140" s="165">
        <f>Baseline_Data_2012!E139/Baseline_Data_2012!E$271</f>
        <v>5.0687907889118457E-3</v>
      </c>
      <c r="M140" s="165">
        <f>Baseline_Data_2012!F139/Baseline_Data_2012!F$271</f>
        <v>4.1589049533442661E-3</v>
      </c>
      <c r="N140" s="165">
        <f>Baseline_Data_2012!G139/Baseline_Data_2012!G$271</f>
        <v>4.4967354276173174E-3</v>
      </c>
      <c r="O140" s="165">
        <f>Baseline_Data_2012!H139/Baseline_Data_2012!H$271</f>
        <v>1.9706985349087838E-3</v>
      </c>
      <c r="P140" s="165">
        <f>Baseline_Data_2012!I139/Baseline_Data_2012!I$271</f>
        <v>3.1707092622465065E-3</v>
      </c>
      <c r="Q140" s="165">
        <f>Baseline_Data_2012!J139/Baseline_Data_2012!J$271</f>
        <v>4.2268752522237911E-3</v>
      </c>
      <c r="R140" s="165">
        <f>Baseline_Data_2012!K139/Baseline_Data_2012!K$271</f>
        <v>6.0717261111921982E-3</v>
      </c>
      <c r="S140" s="165">
        <f>Baseline_Data_2012!L139/Baseline_Data_2012!L$271</f>
        <v>3.3763664962635047E-3</v>
      </c>
      <c r="T140" s="165">
        <f>Baseline_Data_2012!M139/Baseline_Data_2012!M$271</f>
        <v>3.973267486761284E-3</v>
      </c>
      <c r="U140" s="165">
        <f>Baseline_Data_2012!N139/Baseline_Data_2012!N$271</f>
        <v>6.400224629535587E-4</v>
      </c>
      <c r="V140" s="165">
        <f>Baseline_Data_2012!O139/Baseline_Data_2012!O$271</f>
        <v>2.6410790136950852E-3</v>
      </c>
      <c r="W140" s="165">
        <f>Baseline_Data_2012!P139/Baseline_Data_2012!P$271</f>
        <v>6.7808280891947575E-3</v>
      </c>
      <c r="X140" s="165">
        <f>Baseline_Data_2012!Q139/Baseline_Data_2012!Q$271</f>
        <v>2.6025787052310588E-3</v>
      </c>
      <c r="Y140" s="165">
        <f>Baseline_Data_2012!R139/Baseline_Data_2012!R$271</f>
        <v>1.1428121191111784E-3</v>
      </c>
      <c r="Z140" s="165">
        <f>Baseline_Data_2012!S139/Baseline_Data_2012!S$271</f>
        <v>2.7274249568306585E-3</v>
      </c>
      <c r="AA140" s="165">
        <f>Baseline_Data_2012!T139/Baseline_Data_2012!T$271</f>
        <v>3.8824361296741785E-3</v>
      </c>
      <c r="AB140" s="165">
        <f>Baseline_Data_2012!U139/Baseline_Data_2012!U$271</f>
        <v>3.1106322766325969E-3</v>
      </c>
      <c r="AC140" s="165">
        <f>Baseline_Data_2012!V139/Baseline_Data_2012!V$271</f>
        <v>3.2848104885806954E-3</v>
      </c>
      <c r="AD140" s="165">
        <f>Baseline_Data_2012!W139/Baseline_Data_2012!W$271</f>
        <v>2.8026704598344055E-3</v>
      </c>
      <c r="AE140" s="165">
        <f>Baseline_Data_2012!X139/Baseline_Data_2012!X$271</f>
        <v>7.0266733580304696E-3</v>
      </c>
      <c r="AF140" s="165">
        <f>Baseline_Data_2012!Y139/Baseline_Data_2012!Y$271</f>
        <v>2.9715382397097626E-3</v>
      </c>
      <c r="AG140" s="165">
        <f>Baseline_Data_2012!Z139/Baseline_Data_2012!Z$271</f>
        <v>3.9844451057635052E-3</v>
      </c>
      <c r="AH140" s="165">
        <f>Baseline_Data_2012!AA139/Baseline_Data_2012!AA$271</f>
        <v>1.7191479845530405E-3</v>
      </c>
      <c r="AI140" s="165">
        <f>Baseline_Data_2012!AB139/Baseline_Data_2012!AB$271</f>
        <v>2.0850591900982429E-3</v>
      </c>
      <c r="AJ140" s="165">
        <f>Baseline_Data_2012!AC139/Baseline_Data_2012!AC$271</f>
        <v>6.7893130392148917E-3</v>
      </c>
      <c r="AK140" s="165">
        <f>Baseline_Data_2012!AD139/Baseline_Data_2012!AD$271</f>
        <v>5.3533379574813977E-3</v>
      </c>
      <c r="AL140" s="165">
        <f>Baseline_Data_2012!AE139/Baseline_Data_2012!AE$271</f>
        <v>4.1621285531405466E-3</v>
      </c>
      <c r="AM140" s="165">
        <f>Baseline_Data_2012!AF139/Baseline_Data_2012!AF$271</f>
        <v>3.1207577898969868E-3</v>
      </c>
      <c r="AN140" s="165">
        <f>Baseline_Data_2012!AG139/Baseline_Data_2012!AG$271</f>
        <v>4.4173535961380917E-3</v>
      </c>
      <c r="AO140" s="165">
        <f>Baseline_Data_2012!AH139/Baseline_Data_2012!AH$271</f>
        <v>2.8634046113135965E-3</v>
      </c>
      <c r="AP140" s="165">
        <f>Baseline_Data_2012!AI139/Baseline_Data_2012!AI$271</f>
        <v>5.6459275904043186E-3</v>
      </c>
      <c r="AQ140" s="165">
        <f>Baseline_Data_2012!AJ139/Baseline_Data_2012!AJ$271</f>
        <v>2.5333758082206888E-3</v>
      </c>
      <c r="AR140" s="165">
        <f>Baseline_Data_2012!AK139/Baseline_Data_2012!AK$271</f>
        <v>4.5460320915986681E-3</v>
      </c>
      <c r="AS140" s="165">
        <f>Baseline_Data_2012!AL139/Baseline_Data_2012!AL$271</f>
        <v>6.0516422069044045E-3</v>
      </c>
      <c r="AT140" s="165">
        <f>Baseline_Data_2012!AM139/Baseline_Data_2012!AM$271</f>
        <v>3.9634783624567247E-3</v>
      </c>
      <c r="AU140" s="165">
        <f>Baseline_Data_2012!AN139/Baseline_Data_2012!AN$271</f>
        <v>2.280600356681086E-3</v>
      </c>
      <c r="AV140" s="165">
        <f>Baseline_Data_2012!AO139/Baseline_Data_2012!AO$271</f>
        <v>2.789290282818449E-3</v>
      </c>
      <c r="AW140" s="165">
        <f>Baseline_Data_2012!AP139/Baseline_Data_2012!AP$271</f>
        <v>2.9496475561083023E-3</v>
      </c>
      <c r="AX140" s="165">
        <f>Baseline_Data_2012!AQ139/Baseline_Data_2012!AQ$271</f>
        <v>6.4054511065954193E-4</v>
      </c>
      <c r="AY140" s="165">
        <f>Baseline_Data_2012!AR139/Baseline_Data_2012!AR$271</f>
        <v>6.1730902090298004E-3</v>
      </c>
      <c r="AZ140" s="165">
        <f>Baseline_Data_2012!AS139/Baseline_Data_2012!AS$271</f>
        <v>5.1637510737027117E-3</v>
      </c>
      <c r="BA140" s="165">
        <f>Baseline_Data_2012!AT139/Baseline_Data_2012!AT$271</f>
        <v>3.3393462105028933E-3</v>
      </c>
      <c r="BB140" s="165">
        <f>Baseline_Data_2012!AU139/Baseline_Data_2012!AU$271</f>
        <v>6.787755687985419E-3</v>
      </c>
      <c r="BC140" s="165">
        <f>Baseline_Data_2012!AV139/Baseline_Data_2012!AV$271</f>
        <v>5.6715584689059767E-3</v>
      </c>
      <c r="BD140">
        <v>140</v>
      </c>
    </row>
    <row r="141" spans="1:56" x14ac:dyDescent="0.2">
      <c r="A141" s="164">
        <v>2</v>
      </c>
      <c r="B141" s="31" t="s">
        <v>53</v>
      </c>
      <c r="C141">
        <f>'III Tool Overview'!$H$9/160</f>
        <v>0</v>
      </c>
      <c r="D141">
        <v>0</v>
      </c>
      <c r="E141">
        <f>'III Tool Overview'!$H$9/64</f>
        <v>0</v>
      </c>
      <c r="F141">
        <f>G141*'III Tool Overview'!$H$9</f>
        <v>0</v>
      </c>
      <c r="G141" s="165">
        <f>HLOOKUP('III Tool Overview'!$H$7,Targeting!$I$1:$BC$277,Targeting!BD141,FALSE)</f>
        <v>3.873311071999994E-3</v>
      </c>
      <c r="H141" s="204">
        <f>Baseline_Data_2012!B140</f>
        <v>3643.535973</v>
      </c>
      <c r="I141" s="165">
        <f>Baseline_Data_2012!B140/Baseline_Data_2012!B$271</f>
        <v>3.6257487952993041E-3</v>
      </c>
      <c r="J141" s="165">
        <f>Baseline_Data_2012!C140/Baseline_Data_2012!C$271</f>
        <v>5.8269669974793416E-3</v>
      </c>
      <c r="K141" s="165">
        <f>Baseline_Data_2012!D140/Baseline_Data_2012!D$271</f>
        <v>2.8484149616059078E-3</v>
      </c>
      <c r="L141" s="165">
        <f>Baseline_Data_2012!E140/Baseline_Data_2012!E$271</f>
        <v>4.9091079107733094E-3</v>
      </c>
      <c r="M141" s="165">
        <f>Baseline_Data_2012!F140/Baseline_Data_2012!F$271</f>
        <v>4.0645724494283797E-3</v>
      </c>
      <c r="N141" s="165">
        <f>Baseline_Data_2012!G140/Baseline_Data_2012!G$271</f>
        <v>4.7006547060085653E-3</v>
      </c>
      <c r="O141" s="165">
        <f>Baseline_Data_2012!H140/Baseline_Data_2012!H$271</f>
        <v>2.0057465271454745E-3</v>
      </c>
      <c r="P141" s="165">
        <f>Baseline_Data_2012!I140/Baseline_Data_2012!I$271</f>
        <v>2.8881657635679539E-3</v>
      </c>
      <c r="Q141" s="165">
        <f>Baseline_Data_2012!J140/Baseline_Data_2012!J$271</f>
        <v>4.1862517514816115E-3</v>
      </c>
      <c r="R141" s="165">
        <f>Baseline_Data_2012!K140/Baseline_Data_2012!K$271</f>
        <v>5.6517270117713847E-3</v>
      </c>
      <c r="S141" s="165">
        <f>Baseline_Data_2012!L140/Baseline_Data_2012!L$271</f>
        <v>3.2823964254937118E-3</v>
      </c>
      <c r="T141" s="165">
        <f>Baseline_Data_2012!M140/Baseline_Data_2012!M$271</f>
        <v>3.873311071999994E-3</v>
      </c>
      <c r="U141" s="165">
        <f>Baseline_Data_2012!N140/Baseline_Data_2012!N$271</f>
        <v>4.9456281228229529E-4</v>
      </c>
      <c r="V141" s="165">
        <f>Baseline_Data_2012!O140/Baseline_Data_2012!O$271</f>
        <v>2.4105537980600614E-3</v>
      </c>
      <c r="W141" s="165">
        <f>Baseline_Data_2012!P140/Baseline_Data_2012!P$271</f>
        <v>7.6822070496919449E-3</v>
      </c>
      <c r="X141" s="165">
        <f>Baseline_Data_2012!Q140/Baseline_Data_2012!Q$271</f>
        <v>2.492845780904176E-3</v>
      </c>
      <c r="Y141" s="165">
        <f>Baseline_Data_2012!R140/Baseline_Data_2012!R$271</f>
        <v>1.3510263354295712E-3</v>
      </c>
      <c r="Z141" s="165">
        <f>Baseline_Data_2012!S140/Baseline_Data_2012!S$271</f>
        <v>2.5669881946641495E-3</v>
      </c>
      <c r="AA141" s="165">
        <f>Baseline_Data_2012!T140/Baseline_Data_2012!T$271</f>
        <v>4.256923079189995E-3</v>
      </c>
      <c r="AB141" s="165">
        <f>Baseline_Data_2012!U140/Baseline_Data_2012!U$271</f>
        <v>3.9858672137839746E-3</v>
      </c>
      <c r="AC141" s="165">
        <f>Baseline_Data_2012!V140/Baseline_Data_2012!V$271</f>
        <v>3.1813286100025461E-3</v>
      </c>
      <c r="AD141" s="165">
        <f>Baseline_Data_2012!W140/Baseline_Data_2012!W$271</f>
        <v>2.6625369368426851E-3</v>
      </c>
      <c r="AE141" s="165">
        <f>Baseline_Data_2012!X140/Baseline_Data_2012!X$271</f>
        <v>6.794769946874348E-3</v>
      </c>
      <c r="AF141" s="165">
        <f>Baseline_Data_2012!Y140/Baseline_Data_2012!Y$271</f>
        <v>2.6999168284017397E-3</v>
      </c>
      <c r="AG141" s="165">
        <f>Baseline_Data_2012!Z140/Baseline_Data_2012!Z$271</f>
        <v>3.8368730648093009E-3</v>
      </c>
      <c r="AH141" s="165">
        <f>Baseline_Data_2012!AA140/Baseline_Data_2012!AA$271</f>
        <v>1.6036828214114184E-3</v>
      </c>
      <c r="AI141" s="165">
        <f>Baseline_Data_2012!AB140/Baseline_Data_2012!AB$271</f>
        <v>1.9728922282878174E-3</v>
      </c>
      <c r="AJ141" s="165">
        <f>Baseline_Data_2012!AC140/Baseline_Data_2012!AC$271</f>
        <v>7.6918199084760859E-3</v>
      </c>
      <c r="AK141" s="165">
        <f>Baseline_Data_2012!AD140/Baseline_Data_2012!AD$271</f>
        <v>5.3912511158205013E-3</v>
      </c>
      <c r="AL141" s="165">
        <f>Baseline_Data_2012!AE140/Baseline_Data_2012!AE$271</f>
        <v>4.0677229313621889E-3</v>
      </c>
      <c r="AM141" s="165">
        <f>Baseline_Data_2012!AF140/Baseline_Data_2012!AF$271</f>
        <v>2.6958967293776782E-3</v>
      </c>
      <c r="AN141" s="165">
        <f>Baseline_Data_2012!AG140/Baseline_Data_2012!AG$271</f>
        <v>4.2235853837200819E-3</v>
      </c>
      <c r="AO141" s="165">
        <f>Baseline_Data_2012!AH140/Baseline_Data_2012!AH$271</f>
        <v>2.9093415836876114E-3</v>
      </c>
      <c r="AP141" s="165">
        <f>Baseline_Data_2012!AI140/Baseline_Data_2012!AI$271</f>
        <v>5.7360221796128978E-3</v>
      </c>
      <c r="AQ141" s="165">
        <f>Baseline_Data_2012!AJ140/Baseline_Data_2012!AJ$271</f>
        <v>2.4883665933538236E-3</v>
      </c>
      <c r="AR141" s="165">
        <f>Baseline_Data_2012!AK140/Baseline_Data_2012!AK$271</f>
        <v>4.8444871004667059E-3</v>
      </c>
      <c r="AS141" s="165">
        <f>Baseline_Data_2012!AL140/Baseline_Data_2012!AL$271</f>
        <v>5.6560975473435547E-3</v>
      </c>
      <c r="AT141" s="165">
        <f>Baseline_Data_2012!AM140/Baseline_Data_2012!AM$271</f>
        <v>3.8637682149735369E-3</v>
      </c>
      <c r="AU141" s="165">
        <f>Baseline_Data_2012!AN140/Baseline_Data_2012!AN$271</f>
        <v>1.8866386827822419E-3</v>
      </c>
      <c r="AV141" s="165">
        <f>Baseline_Data_2012!AO140/Baseline_Data_2012!AO$271</f>
        <v>2.7857993062442082E-3</v>
      </c>
      <c r="AW141" s="165">
        <f>Baseline_Data_2012!AP140/Baseline_Data_2012!AP$271</f>
        <v>2.8457460766367773E-3</v>
      </c>
      <c r="AX141" s="165">
        <f>Baseline_Data_2012!AQ140/Baseline_Data_2012!AQ$271</f>
        <v>4.9496667641873689E-4</v>
      </c>
      <c r="AY141" s="165">
        <f>Baseline_Data_2012!AR140/Baseline_Data_2012!AR$271</f>
        <v>6.0053117497403307E-3</v>
      </c>
      <c r="AZ141" s="165">
        <f>Baseline_Data_2012!AS140/Baseline_Data_2012!AS$271</f>
        <v>4.7894495539409412E-3</v>
      </c>
      <c r="BA141" s="165">
        <f>Baseline_Data_2012!AT140/Baseline_Data_2012!AT$271</f>
        <v>3.4329054793316382E-3</v>
      </c>
      <c r="BB141" s="165">
        <f>Baseline_Data_2012!AU140/Baseline_Data_2012!AU$271</f>
        <v>6.2396760361605099E-3</v>
      </c>
      <c r="BC141" s="165">
        <f>Baseline_Data_2012!AV140/Baseline_Data_2012!AV$271</f>
        <v>5.5735225670746954E-3</v>
      </c>
      <c r="BD141">
        <v>141</v>
      </c>
    </row>
    <row r="142" spans="1:56" x14ac:dyDescent="0.2">
      <c r="A142" s="164">
        <v>2</v>
      </c>
      <c r="B142" s="31" t="s">
        <v>54</v>
      </c>
      <c r="C142">
        <f>'III Tool Overview'!$H$9/160</f>
        <v>0</v>
      </c>
      <c r="D142">
        <v>0</v>
      </c>
      <c r="E142">
        <f>'III Tool Overview'!$H$9/64</f>
        <v>0</v>
      </c>
      <c r="F142">
        <f>G142*'III Tool Overview'!$H$9</f>
        <v>0</v>
      </c>
      <c r="G142" s="165">
        <f>HLOOKUP('III Tool Overview'!$H$7,Targeting!$I$1:$BC$277,Targeting!BD142,FALSE)</f>
        <v>2.3571858233174979E-3</v>
      </c>
      <c r="H142" s="204">
        <f>Baseline_Data_2012!B141</f>
        <v>2023.4316099999999</v>
      </c>
      <c r="I142" s="165">
        <f>Baseline_Data_2012!B141/Baseline_Data_2012!B$271</f>
        <v>2.0135535306070739E-3</v>
      </c>
      <c r="J142" s="165">
        <f>Baseline_Data_2012!C141/Baseline_Data_2012!C$271</f>
        <v>3.3657397894747772E-3</v>
      </c>
      <c r="K142" s="165">
        <f>Baseline_Data_2012!D141/Baseline_Data_2012!D$271</f>
        <v>1.7957174419268728E-3</v>
      </c>
      <c r="L142" s="165">
        <f>Baseline_Data_2012!E141/Baseline_Data_2012!E$271</f>
        <v>2.8856292727814092E-3</v>
      </c>
      <c r="M142" s="165">
        <f>Baseline_Data_2012!F141/Baseline_Data_2012!F$271</f>
        <v>2.2265633950380908E-3</v>
      </c>
      <c r="N142" s="165">
        <f>Baseline_Data_2012!G141/Baseline_Data_2012!G$271</f>
        <v>2.5842972949842529E-3</v>
      </c>
      <c r="O142" s="165">
        <f>Baseline_Data_2012!H141/Baseline_Data_2012!H$271</f>
        <v>1.0057343308613538E-3</v>
      </c>
      <c r="P142" s="165">
        <f>Baseline_Data_2012!I141/Baseline_Data_2012!I$271</f>
        <v>1.5968206601472926E-3</v>
      </c>
      <c r="Q142" s="165">
        <f>Baseline_Data_2012!J141/Baseline_Data_2012!J$271</f>
        <v>2.2353075317934836E-3</v>
      </c>
      <c r="R142" s="165">
        <f>Baseline_Data_2012!K141/Baseline_Data_2012!K$271</f>
        <v>3.1959050242382513E-3</v>
      </c>
      <c r="S142" s="165">
        <f>Baseline_Data_2012!L141/Baseline_Data_2012!L$271</f>
        <v>1.8059355339595465E-3</v>
      </c>
      <c r="T142" s="165">
        <f>Baseline_Data_2012!M141/Baseline_Data_2012!M$271</f>
        <v>2.3571858233174979E-3</v>
      </c>
      <c r="U142" s="165">
        <f>Baseline_Data_2012!N141/Baseline_Data_2012!N$271</f>
        <v>2.4627431206619222E-4</v>
      </c>
      <c r="V142" s="165">
        <f>Baseline_Data_2012!O141/Baseline_Data_2012!O$271</f>
        <v>1.3921963239099469E-3</v>
      </c>
      <c r="W142" s="165">
        <f>Baseline_Data_2012!P141/Baseline_Data_2012!P$271</f>
        <v>3.8400331818444428E-3</v>
      </c>
      <c r="X142" s="165">
        <f>Baseline_Data_2012!Q141/Baseline_Data_2012!Q$271</f>
        <v>1.2419405746015525E-3</v>
      </c>
      <c r="Y142" s="165">
        <f>Baseline_Data_2012!R141/Baseline_Data_2012!R$271</f>
        <v>7.0390062738669883E-4</v>
      </c>
      <c r="Z142" s="165">
        <f>Baseline_Data_2012!S141/Baseline_Data_2012!S$271</f>
        <v>1.4219088343454778E-3</v>
      </c>
      <c r="AA142" s="165">
        <f>Baseline_Data_2012!T141/Baseline_Data_2012!T$271</f>
        <v>2.4492607346649465E-3</v>
      </c>
      <c r="AB142" s="165">
        <f>Baseline_Data_2012!U141/Baseline_Data_2012!U$271</f>
        <v>2.3314659040569318E-3</v>
      </c>
      <c r="AC142" s="165">
        <f>Baseline_Data_2012!V141/Baseline_Data_2012!V$271</f>
        <v>1.8700210160819692E-3</v>
      </c>
      <c r="AD142" s="165">
        <f>Baseline_Data_2012!W141/Baseline_Data_2012!W$271</f>
        <v>1.5320924665783394E-3</v>
      </c>
      <c r="AE142" s="165">
        <f>Baseline_Data_2012!X141/Baseline_Data_2012!X$271</f>
        <v>4.0454934037405287E-3</v>
      </c>
      <c r="AF142" s="165">
        <f>Baseline_Data_2012!Y141/Baseline_Data_2012!Y$271</f>
        <v>1.6818315723717595E-3</v>
      </c>
      <c r="AG142" s="165">
        <f>Baseline_Data_2012!Z141/Baseline_Data_2012!Z$271</f>
        <v>2.2085021682927688E-3</v>
      </c>
      <c r="AH142" s="165">
        <f>Baseline_Data_2012!AA141/Baseline_Data_2012!AA$271</f>
        <v>7.7963812586386071E-4</v>
      </c>
      <c r="AI142" s="165">
        <f>Baseline_Data_2012!AB141/Baseline_Data_2012!AB$271</f>
        <v>1.0580546445390234E-3</v>
      </c>
      <c r="AJ142" s="165">
        <f>Baseline_Data_2012!AC141/Baseline_Data_2012!AC$271</f>
        <v>3.8448382719005574E-3</v>
      </c>
      <c r="AK142" s="165">
        <f>Baseline_Data_2012!AD141/Baseline_Data_2012!AD$271</f>
        <v>2.8770819571267941E-3</v>
      </c>
      <c r="AL142" s="165">
        <f>Baseline_Data_2012!AE141/Baseline_Data_2012!AE$271</f>
        <v>2.2282892217610302E-3</v>
      </c>
      <c r="AM142" s="165">
        <f>Baseline_Data_2012!AF141/Baseline_Data_2012!AF$271</f>
        <v>1.427520990039841E-3</v>
      </c>
      <c r="AN142" s="165">
        <f>Baseline_Data_2012!AG141/Baseline_Data_2012!AG$271</f>
        <v>2.1904921206083268E-3</v>
      </c>
      <c r="AO142" s="165">
        <f>Baseline_Data_2012!AH141/Baseline_Data_2012!AH$271</f>
        <v>1.5925317641503148E-3</v>
      </c>
      <c r="AP142" s="165">
        <f>Baseline_Data_2012!AI141/Baseline_Data_2012!AI$271</f>
        <v>3.1233772640597087E-3</v>
      </c>
      <c r="AQ142" s="165">
        <f>Baseline_Data_2012!AJ141/Baseline_Data_2012!AJ$271</f>
        <v>1.1974920992577668E-3</v>
      </c>
      <c r="AR142" s="165">
        <f>Baseline_Data_2012!AK141/Baseline_Data_2012!AK$271</f>
        <v>2.604999609860333E-3</v>
      </c>
      <c r="AS142" s="165">
        <f>Baseline_Data_2012!AL141/Baseline_Data_2012!AL$271</f>
        <v>3.2744892479529995E-3</v>
      </c>
      <c r="AT142" s="165">
        <f>Baseline_Data_2012!AM141/Baseline_Data_2012!AM$271</f>
        <v>2.3513783147341258E-3</v>
      </c>
      <c r="AU142" s="165">
        <f>Baseline_Data_2012!AN141/Baseline_Data_2012!AN$271</f>
        <v>1.1540284004864841E-3</v>
      </c>
      <c r="AV142" s="165">
        <f>Baseline_Data_2012!AO141/Baseline_Data_2012!AO$271</f>
        <v>1.7119312974607284E-3</v>
      </c>
      <c r="AW142" s="165">
        <f>Baseline_Data_2012!AP141/Baseline_Data_2012!AP$271</f>
        <v>1.794034905023309E-3</v>
      </c>
      <c r="AX142" s="165">
        <f>Baseline_Data_2012!AQ141/Baseline_Data_2012!AQ$271</f>
        <v>2.4647542173295294E-4</v>
      </c>
      <c r="AY142" s="165">
        <f>Baseline_Data_2012!AR141/Baseline_Data_2012!AR$271</f>
        <v>3.6067447834936626E-3</v>
      </c>
      <c r="AZ142" s="165">
        <f>Baseline_Data_2012!AS141/Baseline_Data_2012!AS$271</f>
        <v>2.607650363441493E-3</v>
      </c>
      <c r="BA142" s="165">
        <f>Baseline_Data_2012!AT141/Baseline_Data_2012!AT$271</f>
        <v>1.9669822669662745E-3</v>
      </c>
      <c r="BB142" s="165">
        <f>Baseline_Data_2012!AU141/Baseline_Data_2012!AU$271</f>
        <v>3.4330409175766883E-3</v>
      </c>
      <c r="BC142" s="165">
        <f>Baseline_Data_2012!AV141/Baseline_Data_2012!AV$271</f>
        <v>3.1044833613802394E-3</v>
      </c>
      <c r="BD142">
        <v>142</v>
      </c>
    </row>
    <row r="143" spans="1:56" x14ac:dyDescent="0.2">
      <c r="A143" s="164">
        <v>2</v>
      </c>
      <c r="B143" s="31" t="s">
        <v>55</v>
      </c>
      <c r="C143">
        <f>'III Tool Overview'!$H$9/160</f>
        <v>0</v>
      </c>
      <c r="E143">
        <f>'III Tool Overview'!$H$9/64</f>
        <v>0</v>
      </c>
      <c r="F143">
        <f>G143*'III Tool Overview'!$H$9</f>
        <v>0</v>
      </c>
      <c r="G143" s="165">
        <f>HLOOKUP('III Tool Overview'!$H$7,Targeting!$I$1:$BC$277,Targeting!BD143,FALSE)</f>
        <v>1.843440195158556E-3</v>
      </c>
      <c r="H143" s="204">
        <f>Baseline_Data_2012!B142</f>
        <v>1715.8006799999998</v>
      </c>
      <c r="I143" s="165">
        <f>Baseline_Data_2012!B142/Baseline_Data_2012!B$271</f>
        <v>1.7074244071100669E-3</v>
      </c>
      <c r="J143" s="165">
        <f>Baseline_Data_2012!C142/Baseline_Data_2012!C$271</f>
        <v>2.6949195988029734E-3</v>
      </c>
      <c r="K143" s="165">
        <f>Baseline_Data_2012!D142/Baseline_Data_2012!D$271</f>
        <v>1.3590157293960185E-3</v>
      </c>
      <c r="L143" s="165">
        <f>Baseline_Data_2012!E142/Baseline_Data_2012!E$271</f>
        <v>2.4000931809940972E-3</v>
      </c>
      <c r="M143" s="165">
        <f>Baseline_Data_2012!F142/Baseline_Data_2012!F$271</f>
        <v>1.7632380683402767E-3</v>
      </c>
      <c r="N143" s="165">
        <f>Baseline_Data_2012!G142/Baseline_Data_2012!G$271</f>
        <v>2.1419286483268401E-3</v>
      </c>
      <c r="O143" s="165">
        <f>Baseline_Data_2012!H142/Baseline_Data_2012!H$271</f>
        <v>8.9432246037460521E-4</v>
      </c>
      <c r="P143" s="165">
        <f>Baseline_Data_2012!I142/Baseline_Data_2012!I$271</f>
        <v>1.418573780741125E-3</v>
      </c>
      <c r="Q143" s="165">
        <f>Baseline_Data_2012!J142/Baseline_Data_2012!J$271</f>
        <v>1.8766757739452984E-3</v>
      </c>
      <c r="R143" s="165">
        <f>Baseline_Data_2012!K142/Baseline_Data_2012!K$271</f>
        <v>2.7059260634934535E-3</v>
      </c>
      <c r="S143" s="165">
        <f>Baseline_Data_2012!L142/Baseline_Data_2012!L$271</f>
        <v>1.5218310414220084E-3</v>
      </c>
      <c r="T143" s="165">
        <f>Baseline_Data_2012!M142/Baseline_Data_2012!M$271</f>
        <v>1.843440195158556E-3</v>
      </c>
      <c r="U143" s="165">
        <f>Baseline_Data_2012!N142/Baseline_Data_2012!N$271</f>
        <v>1.9350124519486531E-4</v>
      </c>
      <c r="V143" s="165">
        <f>Baseline_Data_2012!O142/Baseline_Data_2012!O$271</f>
        <v>1.3009893953966872E-3</v>
      </c>
      <c r="W143" s="165">
        <f>Baseline_Data_2012!P142/Baseline_Data_2012!P$271</f>
        <v>3.431255456035196E-3</v>
      </c>
      <c r="X143" s="165">
        <f>Baseline_Data_2012!Q142/Baseline_Data_2012!Q$271</f>
        <v>1.155394193096218E-3</v>
      </c>
      <c r="Y143" s="165">
        <f>Baseline_Data_2012!R142/Baseline_Data_2012!R$271</f>
        <v>5.4366308619297875E-4</v>
      </c>
      <c r="Z143" s="165">
        <f>Baseline_Data_2012!S142/Baseline_Data_2012!S$271</f>
        <v>1.3165822540235905E-3</v>
      </c>
      <c r="AA143" s="165">
        <f>Baseline_Data_2012!T142/Baseline_Data_2012!T$271</f>
        <v>2.1026672344765102E-3</v>
      </c>
      <c r="AB143" s="165">
        <f>Baseline_Data_2012!U142/Baseline_Data_2012!U$271</f>
        <v>1.6806579369735548E-3</v>
      </c>
      <c r="AC143" s="165">
        <f>Baseline_Data_2012!V142/Baseline_Data_2012!V$271</f>
        <v>1.5553712084046974E-3</v>
      </c>
      <c r="AD143" s="165">
        <f>Baseline_Data_2012!W142/Baseline_Data_2012!W$271</f>
        <v>1.6511788765365958E-3</v>
      </c>
      <c r="AE143" s="165">
        <f>Baseline_Data_2012!X142/Baseline_Data_2012!X$271</f>
        <v>3.2251767170201791E-3</v>
      </c>
      <c r="AF143" s="165">
        <f>Baseline_Data_2012!Y142/Baseline_Data_2012!Y$271</f>
        <v>1.4453240075069809E-3</v>
      </c>
      <c r="AG143" s="165">
        <f>Baseline_Data_2012!Z142/Baseline_Data_2012!Z$271</f>
        <v>2.026319329494207E-3</v>
      </c>
      <c r="AH143" s="165">
        <f>Baseline_Data_2012!AA142/Baseline_Data_2012!AA$271</f>
        <v>7.4472895604906094E-4</v>
      </c>
      <c r="AI143" s="165">
        <f>Baseline_Data_2012!AB142/Baseline_Data_2012!AB$271</f>
        <v>9.6536182311573288E-4</v>
      </c>
      <c r="AJ143" s="165">
        <f>Baseline_Data_2012!AC142/Baseline_Data_2012!AC$271</f>
        <v>3.4355490365046916E-3</v>
      </c>
      <c r="AK143" s="165">
        <f>Baseline_Data_2012!AD142/Baseline_Data_2012!AD$271</f>
        <v>2.4048278669529933E-3</v>
      </c>
      <c r="AL143" s="165">
        <f>Baseline_Data_2012!AE142/Baseline_Data_2012!AE$271</f>
        <v>1.7646047679743529E-3</v>
      </c>
      <c r="AM143" s="165">
        <f>Baseline_Data_2012!AF142/Baseline_Data_2012!AF$271</f>
        <v>1.3215825121148063E-3</v>
      </c>
      <c r="AN143" s="165">
        <f>Baseline_Data_2012!AG142/Baseline_Data_2012!AG$271</f>
        <v>1.8220139886920424E-3</v>
      </c>
      <c r="AO143" s="165">
        <f>Baseline_Data_2012!AH142/Baseline_Data_2012!AH$271</f>
        <v>1.296246784773512E-3</v>
      </c>
      <c r="AP143" s="165">
        <f>Baseline_Data_2012!AI142/Baseline_Data_2012!AI$271</f>
        <v>2.2335779272054895E-3</v>
      </c>
      <c r="AQ143" s="165">
        <f>Baseline_Data_2012!AJ142/Baseline_Data_2012!AJ$271</f>
        <v>1.1508365629230486E-3</v>
      </c>
      <c r="AR143" s="165">
        <f>Baseline_Data_2012!AK142/Baseline_Data_2012!AK$271</f>
        <v>2.108061933280551E-3</v>
      </c>
      <c r="AS143" s="165">
        <f>Baseline_Data_2012!AL142/Baseline_Data_2012!AL$271</f>
        <v>2.7037067184933028E-3</v>
      </c>
      <c r="AT143" s="165">
        <f>Baseline_Data_2012!AM142/Baseline_Data_2012!AM$271</f>
        <v>1.8388984256254061E-3</v>
      </c>
      <c r="AU143" s="165">
        <f>Baseline_Data_2012!AN142/Baseline_Data_2012!AN$271</f>
        <v>8.3640590493974545E-4</v>
      </c>
      <c r="AV143" s="165">
        <f>Baseline_Data_2012!AO142/Baseline_Data_2012!AO$271</f>
        <v>1.5493928142246297E-3</v>
      </c>
      <c r="AW143" s="165">
        <f>Baseline_Data_2012!AP142/Baseline_Data_2012!AP$271</f>
        <v>1.3577423697549947E-3</v>
      </c>
      <c r="AX143" s="165">
        <f>Baseline_Data_2012!AQ142/Baseline_Data_2012!AQ$271</f>
        <v>1.9365925993303448E-4</v>
      </c>
      <c r="AY143" s="165">
        <f>Baseline_Data_2012!AR142/Baseline_Data_2012!AR$271</f>
        <v>2.8721022960701234E-3</v>
      </c>
      <c r="AZ143" s="165">
        <f>Baseline_Data_2012!AS142/Baseline_Data_2012!AS$271</f>
        <v>2.2389531818629714E-3</v>
      </c>
      <c r="BA143" s="165">
        <f>Baseline_Data_2012!AT142/Baseline_Data_2012!AT$271</f>
        <v>1.7450440023306995E-3</v>
      </c>
      <c r="BB143" s="165">
        <f>Baseline_Data_2012!AU142/Baseline_Data_2012!AU$271</f>
        <v>2.9699202987451797E-3</v>
      </c>
      <c r="BC143" s="165">
        <f>Baseline_Data_2012!AV142/Baseline_Data_2012!AV$271</f>
        <v>2.496320779271098E-3</v>
      </c>
      <c r="BD143">
        <v>143</v>
      </c>
    </row>
    <row r="144" spans="1:56" x14ac:dyDescent="0.2">
      <c r="A144" s="164">
        <v>2</v>
      </c>
      <c r="B144" s="31" t="s">
        <v>56</v>
      </c>
      <c r="C144">
        <f>'III Tool Overview'!$H$9/160</f>
        <v>0</v>
      </c>
      <c r="E144">
        <f>'III Tool Overview'!$H$9/64</f>
        <v>0</v>
      </c>
      <c r="F144">
        <f>G144*'III Tool Overview'!$H$9</f>
        <v>0</v>
      </c>
      <c r="G144" s="165">
        <f>HLOOKUP('III Tool Overview'!$H$7,Targeting!$I$1:$BC$277,Targeting!BD144,FALSE)</f>
        <v>5.4355922071520207E-4</v>
      </c>
      <c r="H144" s="204">
        <f>Baseline_Data_2012!B143</f>
        <v>624.76761199999999</v>
      </c>
      <c r="I144" s="165">
        <f>Baseline_Data_2012!B143/Baseline_Data_2012!B$271</f>
        <v>6.2171759338658871E-4</v>
      </c>
      <c r="J144" s="165">
        <f>Baseline_Data_2012!C143/Baseline_Data_2012!C$271</f>
        <v>9.8529337047254082E-4</v>
      </c>
      <c r="K144" s="165">
        <f>Baseline_Data_2012!D143/Baseline_Data_2012!D$271</f>
        <v>5.0556047951189564E-4</v>
      </c>
      <c r="L144" s="165">
        <f>Baseline_Data_2012!E143/Baseline_Data_2012!E$271</f>
        <v>8.6383857382847727E-4</v>
      </c>
      <c r="M144" s="165">
        <f>Baseline_Data_2012!F143/Baseline_Data_2012!F$271</f>
        <v>6.6146983307811466E-4</v>
      </c>
      <c r="N144" s="165">
        <f>Baseline_Data_2012!G143/Baseline_Data_2012!G$271</f>
        <v>7.1865797201071892E-4</v>
      </c>
      <c r="O144" s="165">
        <f>Baseline_Data_2012!H143/Baseline_Data_2012!H$271</f>
        <v>3.4454650664009787E-4</v>
      </c>
      <c r="P144" s="165">
        <f>Baseline_Data_2012!I143/Baseline_Data_2012!I$271</f>
        <v>5.5014074582914558E-4</v>
      </c>
      <c r="Q144" s="165">
        <f>Baseline_Data_2012!J143/Baseline_Data_2012!J$271</f>
        <v>6.4063629663728644E-4</v>
      </c>
      <c r="R144" s="165">
        <f>Baseline_Data_2012!K143/Baseline_Data_2012!K$271</f>
        <v>9.5239365742568133E-4</v>
      </c>
      <c r="S144" s="165">
        <f>Baseline_Data_2012!L143/Baseline_Data_2012!L$271</f>
        <v>5.4035522481504642E-4</v>
      </c>
      <c r="T144" s="165">
        <f>Baseline_Data_2012!M143/Baseline_Data_2012!M$271</f>
        <v>5.4355922071520207E-4</v>
      </c>
      <c r="U144" s="165">
        <f>Baseline_Data_2012!N143/Baseline_Data_2012!N$271</f>
        <v>5.7527571248799965E-5</v>
      </c>
      <c r="V144" s="165">
        <f>Baseline_Data_2012!O143/Baseline_Data_2012!O$271</f>
        <v>4.6921595153773585E-4</v>
      </c>
      <c r="W144" s="165">
        <f>Baseline_Data_2012!P143/Baseline_Data_2012!P$271</f>
        <v>1.4178369417306577E-3</v>
      </c>
      <c r="X144" s="165">
        <f>Baseline_Data_2012!Q143/Baseline_Data_2012!Q$271</f>
        <v>4.6994924785558951E-4</v>
      </c>
      <c r="Y144" s="165">
        <f>Baseline_Data_2012!R143/Baseline_Data_2012!R$271</f>
        <v>1.8948997251371118E-4</v>
      </c>
      <c r="Z144" s="165">
        <f>Baseline_Data_2012!S143/Baseline_Data_2012!S$271</f>
        <v>4.6568385594634472E-4</v>
      </c>
      <c r="AA144" s="165">
        <f>Baseline_Data_2012!T143/Baseline_Data_2012!T$271</f>
        <v>7.6319495125523574E-4</v>
      </c>
      <c r="AB144" s="165">
        <f>Baseline_Data_2012!U143/Baseline_Data_2012!U$271</f>
        <v>5.2623405120602595E-4</v>
      </c>
      <c r="AC144" s="165">
        <f>Baseline_Data_2012!V143/Baseline_Data_2012!V$271</f>
        <v>5.5980728460121125E-4</v>
      </c>
      <c r="AD144" s="165">
        <f>Baseline_Data_2012!W143/Baseline_Data_2012!W$271</f>
        <v>5.9165823100593921E-4</v>
      </c>
      <c r="AE144" s="165">
        <f>Baseline_Data_2012!X143/Baseline_Data_2012!X$271</f>
        <v>1.2195236353476431E-3</v>
      </c>
      <c r="AF144" s="165">
        <f>Baseline_Data_2012!Y143/Baseline_Data_2012!Y$271</f>
        <v>5.1025951247071104E-4</v>
      </c>
      <c r="AG144" s="165">
        <f>Baseline_Data_2012!Z143/Baseline_Data_2012!Z$271</f>
        <v>7.5841498210591223E-4</v>
      </c>
      <c r="AH144" s="165">
        <f>Baseline_Data_2012!AA143/Baseline_Data_2012!AA$271</f>
        <v>3.2504676306133184E-4</v>
      </c>
      <c r="AI144" s="165">
        <f>Baseline_Data_2012!AB143/Baseline_Data_2012!AB$271</f>
        <v>3.5981462029726399E-4</v>
      </c>
      <c r="AJ144" s="165">
        <f>Baseline_Data_2012!AC143/Baseline_Data_2012!AC$271</f>
        <v>1.4196111019702392E-3</v>
      </c>
      <c r="AK144" s="165">
        <f>Baseline_Data_2012!AD143/Baseline_Data_2012!AD$271</f>
        <v>8.1999562211513665E-4</v>
      </c>
      <c r="AL144" s="165">
        <f>Baseline_Data_2012!AE143/Baseline_Data_2012!AE$271</f>
        <v>6.619825435254745E-4</v>
      </c>
      <c r="AM144" s="165">
        <f>Baseline_Data_2012!AF143/Baseline_Data_2012!AF$271</f>
        <v>5.4376175180098987E-4</v>
      </c>
      <c r="AN144" s="165">
        <f>Baseline_Data_2012!AG143/Baseline_Data_2012!AG$271</f>
        <v>6.0528992198507136E-4</v>
      </c>
      <c r="AO144" s="165">
        <f>Baseline_Data_2012!AH143/Baseline_Data_2012!AH$271</f>
        <v>5.1474666070724473E-4</v>
      </c>
      <c r="AP144" s="165">
        <f>Baseline_Data_2012!AI143/Baseline_Data_2012!AI$271</f>
        <v>8.2583063691686067E-4</v>
      </c>
      <c r="AQ144" s="165">
        <f>Baseline_Data_2012!AJ143/Baseline_Data_2012!AJ$271</f>
        <v>4.3071123875713517E-4</v>
      </c>
      <c r="AR144" s="165">
        <f>Baseline_Data_2012!AK143/Baseline_Data_2012!AK$271</f>
        <v>7.1526901978608795E-4</v>
      </c>
      <c r="AS144" s="165">
        <f>Baseline_Data_2012!AL143/Baseline_Data_2012!AL$271</f>
        <v>9.3519868209520024E-4</v>
      </c>
      <c r="AT144" s="165">
        <f>Baseline_Data_2012!AM143/Baseline_Data_2012!AM$271</f>
        <v>5.4222002852736173E-4</v>
      </c>
      <c r="AU144" s="165">
        <f>Baseline_Data_2012!AN143/Baseline_Data_2012!AN$271</f>
        <v>3.1486034694052701E-4</v>
      </c>
      <c r="AV144" s="165">
        <f>Baseline_Data_2012!AO143/Baseline_Data_2012!AO$271</f>
        <v>5.9885257465290781E-4</v>
      </c>
      <c r="AW144" s="165">
        <f>Baseline_Data_2012!AP143/Baseline_Data_2012!AP$271</f>
        <v>5.0508678351501911E-4</v>
      </c>
      <c r="AX144" s="165">
        <f>Baseline_Data_2012!AQ143/Baseline_Data_2012!AQ$271</f>
        <v>5.7574548745504102E-5</v>
      </c>
      <c r="AY144" s="165">
        <f>Baseline_Data_2012!AR143/Baseline_Data_2012!AR$271</f>
        <v>1.0839791424643551E-3</v>
      </c>
      <c r="AZ144" s="165">
        <f>Baseline_Data_2012!AS143/Baseline_Data_2012!AS$271</f>
        <v>8.1029516336319769E-4</v>
      </c>
      <c r="BA144" s="165">
        <f>Baseline_Data_2012!AT143/Baseline_Data_2012!AT$271</f>
        <v>5.8348651915716596E-4</v>
      </c>
      <c r="BB144" s="165">
        <f>Baseline_Data_2012!AU143/Baseline_Data_2012!AU$271</f>
        <v>9.9174198712672821E-4</v>
      </c>
      <c r="BC144" s="165">
        <f>Baseline_Data_2012!AV143/Baseline_Data_2012!AV$271</f>
        <v>7.9787831371569765E-4</v>
      </c>
      <c r="BD144">
        <v>144</v>
      </c>
    </row>
    <row r="145" spans="1:56" x14ac:dyDescent="0.2">
      <c r="A145" s="164">
        <v>2</v>
      </c>
      <c r="B145" s="31" t="s">
        <v>57</v>
      </c>
      <c r="C145">
        <f>'III Tool Overview'!$H$9/160</f>
        <v>0</v>
      </c>
      <c r="E145">
        <f>'III Tool Overview'!$H$9/64</f>
        <v>0</v>
      </c>
      <c r="F145">
        <f>G145*'III Tool Overview'!$H$9</f>
        <v>0</v>
      </c>
      <c r="G145" s="165">
        <f>HLOOKUP('III Tool Overview'!$H$7,Targeting!$I$1:$BC$277,Targeting!BD145,FALSE)</f>
        <v>4.4473027149425623E-4</v>
      </c>
      <c r="H145" s="204">
        <f>Baseline_Data_2012!B144</f>
        <v>476.74208399999998</v>
      </c>
      <c r="I145" s="165">
        <f>Baseline_Data_2012!B144/Baseline_Data_2012!B$271</f>
        <v>4.7441470306336386E-4</v>
      </c>
      <c r="J145" s="165">
        <f>Baseline_Data_2012!C144/Baseline_Data_2012!C$271</f>
        <v>7.4048386753687004E-4</v>
      </c>
      <c r="K145" s="165">
        <f>Baseline_Data_2012!D144/Baseline_Data_2012!D$271</f>
        <v>4.2701294738434122E-4</v>
      </c>
      <c r="L145" s="165">
        <f>Baseline_Data_2012!E144/Baseline_Data_2012!E$271</f>
        <v>6.2250508192339361E-4</v>
      </c>
      <c r="M145" s="165">
        <f>Baseline_Data_2012!F144/Baseline_Data_2012!F$271</f>
        <v>4.9620464287183246E-4</v>
      </c>
      <c r="N145" s="165">
        <f>Baseline_Data_2012!G144/Baseline_Data_2012!G$271</f>
        <v>5.2015663773154707E-4</v>
      </c>
      <c r="O145" s="165">
        <f>Baseline_Data_2012!H144/Baseline_Data_2012!H$271</f>
        <v>2.7697380813956142E-4</v>
      </c>
      <c r="P145" s="165">
        <f>Baseline_Data_2012!I144/Baseline_Data_2012!I$271</f>
        <v>4.3668367175805689E-4</v>
      </c>
      <c r="Q145" s="165">
        <f>Baseline_Data_2012!J144/Baseline_Data_2012!J$271</f>
        <v>4.960412704370211E-4</v>
      </c>
      <c r="R145" s="165">
        <f>Baseline_Data_2012!K144/Baseline_Data_2012!K$271</f>
        <v>6.9765092263439289E-4</v>
      </c>
      <c r="S145" s="165">
        <f>Baseline_Data_2012!L144/Baseline_Data_2012!L$271</f>
        <v>4.0279061576516448E-4</v>
      </c>
      <c r="T145" s="165">
        <f>Baseline_Data_2012!M144/Baseline_Data_2012!M$271</f>
        <v>4.4473027149425623E-4</v>
      </c>
      <c r="U145" s="165">
        <f>Baseline_Data_2012!N144/Baseline_Data_2012!N$271</f>
        <v>1.0786419609149994E-4</v>
      </c>
      <c r="V145" s="165">
        <f>Baseline_Data_2012!O144/Baseline_Data_2012!O$271</f>
        <v>3.8057845544515003E-4</v>
      </c>
      <c r="W145" s="165">
        <f>Baseline_Data_2012!P144/Baseline_Data_2012!P$271</f>
        <v>9.7223104575816532E-4</v>
      </c>
      <c r="X145" s="165">
        <f>Baseline_Data_2012!Q144/Baseline_Data_2012!Q$271</f>
        <v>3.8975715537333086E-4</v>
      </c>
      <c r="Y145" s="165">
        <f>Baseline_Data_2012!R144/Baseline_Data_2012!R$271</f>
        <v>1.3685386903768029E-4</v>
      </c>
      <c r="Z145" s="165">
        <f>Baseline_Data_2012!S144/Baseline_Data_2012!S$271</f>
        <v>4.1016436947098969E-4</v>
      </c>
      <c r="AA145" s="165">
        <f>Baseline_Data_2012!T144/Baseline_Data_2012!T$271</f>
        <v>5.0627783895149309E-4</v>
      </c>
      <c r="AB145" s="165">
        <f>Baseline_Data_2012!U144/Baseline_Data_2012!U$271</f>
        <v>3.7713440336431862E-4</v>
      </c>
      <c r="AC145" s="165">
        <f>Baseline_Data_2012!V144/Baseline_Data_2012!V$271</f>
        <v>4.0341203798938461E-4</v>
      </c>
      <c r="AD145" s="165">
        <f>Baseline_Data_2012!W144/Baseline_Data_2012!W$271</f>
        <v>4.1097779020823942E-4</v>
      </c>
      <c r="AE145" s="165">
        <f>Baseline_Data_2012!X144/Baseline_Data_2012!X$271</f>
        <v>8.7702522307022042E-4</v>
      </c>
      <c r="AF145" s="165">
        <f>Baseline_Data_2012!Y144/Baseline_Data_2012!Y$271</f>
        <v>4.2297828007440514E-4</v>
      </c>
      <c r="AG145" s="165">
        <f>Baseline_Data_2012!Z144/Baseline_Data_2012!Z$271</f>
        <v>5.3499413567391005E-4</v>
      </c>
      <c r="AH145" s="165">
        <f>Baseline_Data_2012!AA144/Baseline_Data_2012!AA$271</f>
        <v>2.1881196732909171E-4</v>
      </c>
      <c r="AI145" s="165">
        <f>Baseline_Data_2012!AB144/Baseline_Data_2012!AB$271</f>
        <v>2.978944673180259E-4</v>
      </c>
      <c r="AJ145" s="165">
        <f>Baseline_Data_2012!AC144/Baseline_Data_2012!AC$271</f>
        <v>9.7344761277959248E-4</v>
      </c>
      <c r="AK145" s="165">
        <f>Baseline_Data_2012!AD144/Baseline_Data_2012!AD$271</f>
        <v>6.0445391573058654E-4</v>
      </c>
      <c r="AL145" s="165">
        <f>Baseline_Data_2012!AE144/Baseline_Data_2012!AE$271</f>
        <v>4.9658925497612905E-4</v>
      </c>
      <c r="AM145" s="165">
        <f>Baseline_Data_2012!AF144/Baseline_Data_2012!AF$271</f>
        <v>4.4794708772057649E-4</v>
      </c>
      <c r="AN145" s="165">
        <f>Baseline_Data_2012!AG144/Baseline_Data_2012!AG$271</f>
        <v>4.9978066952895801E-4</v>
      </c>
      <c r="AO145" s="165">
        <f>Baseline_Data_2012!AH144/Baseline_Data_2012!AH$271</f>
        <v>3.8227509361346849E-4</v>
      </c>
      <c r="AP145" s="165">
        <f>Baseline_Data_2012!AI144/Baseline_Data_2012!AI$271</f>
        <v>6.2354852585183194E-4</v>
      </c>
      <c r="AQ145" s="165">
        <f>Baseline_Data_2012!AJ144/Baseline_Data_2012!AJ$271</f>
        <v>3.5601224162951398E-4</v>
      </c>
      <c r="AR145" s="165">
        <f>Baseline_Data_2012!AK144/Baseline_Data_2012!AK$271</f>
        <v>5.2175079470195948E-4</v>
      </c>
      <c r="AS145" s="165">
        <f>Baseline_Data_2012!AL144/Baseline_Data_2012!AL$271</f>
        <v>6.0551753052830648E-4</v>
      </c>
      <c r="AT145" s="165">
        <f>Baseline_Data_2012!AM144/Baseline_Data_2012!AM$271</f>
        <v>4.4363456879511413E-4</v>
      </c>
      <c r="AU145" s="165">
        <f>Baseline_Data_2012!AN144/Baseline_Data_2012!AN$271</f>
        <v>3.0404040374669449E-4</v>
      </c>
      <c r="AV145" s="165">
        <f>Baseline_Data_2012!AO144/Baseline_Data_2012!AO$271</f>
        <v>4.098774826514859E-4</v>
      </c>
      <c r="AW145" s="165">
        <f>Baseline_Data_2012!AP144/Baseline_Data_2012!AP$271</f>
        <v>4.266128482231376E-4</v>
      </c>
      <c r="AX145" s="165">
        <f>Baseline_Data_2012!AQ144/Baseline_Data_2012!AQ$271</f>
        <v>1.0795227889782019E-4</v>
      </c>
      <c r="AY145" s="165">
        <f>Baseline_Data_2012!AR144/Baseline_Data_2012!AR$271</f>
        <v>8.7519160315064021E-4</v>
      </c>
      <c r="AZ145" s="165">
        <f>Baseline_Data_2012!AS144/Baseline_Data_2012!AS$271</f>
        <v>6.8046886647075175E-4</v>
      </c>
      <c r="BA145" s="165">
        <f>Baseline_Data_2012!AT144/Baseline_Data_2012!AT$271</f>
        <v>4.0381536539230698E-4</v>
      </c>
      <c r="BB145" s="165">
        <f>Baseline_Data_2012!AU144/Baseline_Data_2012!AU$271</f>
        <v>8.7189926013593263E-4</v>
      </c>
      <c r="BC145" s="165">
        <f>Baseline_Data_2012!AV144/Baseline_Data_2012!AV$271</f>
        <v>5.2234553271376374E-4</v>
      </c>
      <c r="BD145">
        <v>145</v>
      </c>
    </row>
    <row r="146" spans="1:56" x14ac:dyDescent="0.2">
      <c r="A146" s="164">
        <v>2</v>
      </c>
      <c r="B146" s="31" t="s">
        <v>58</v>
      </c>
      <c r="C146">
        <f>'III Tool Overview'!$H$9/160</f>
        <v>0</v>
      </c>
      <c r="E146">
        <f>'III Tool Overview'!$H$9/64</f>
        <v>0</v>
      </c>
      <c r="F146">
        <f>G146*'III Tool Overview'!$H$9</f>
        <v>0</v>
      </c>
      <c r="G146" s="165">
        <f>HLOOKUP('III Tool Overview'!$H$7,Targeting!$I$1:$BC$277,Targeting!BD146,FALSE)</f>
        <v>3.397245129470013E-4</v>
      </c>
      <c r="H146" s="204">
        <f>Baseline_Data_2012!B145</f>
        <v>292.42155600000001</v>
      </c>
      <c r="I146" s="165">
        <f>Baseline_Data_2012!B145/Baseline_Data_2012!B$271</f>
        <v>2.9099399930270647E-4</v>
      </c>
      <c r="J146" s="165">
        <f>Baseline_Data_2012!C145/Baseline_Data_2012!C$271</f>
        <v>4.5588200723356364E-4</v>
      </c>
      <c r="K146" s="165">
        <f>Baseline_Data_2012!D145/Baseline_Data_2012!D$271</f>
        <v>3.170464024057651E-4</v>
      </c>
      <c r="L146" s="165">
        <f>Baseline_Data_2012!E145/Baseline_Data_2012!E$271</f>
        <v>3.6876659744374945E-4</v>
      </c>
      <c r="M146" s="165">
        <f>Baseline_Data_2012!F145/Baseline_Data_2012!F$271</f>
        <v>2.9698645566772491E-4</v>
      </c>
      <c r="N146" s="165">
        <f>Baseline_Data_2012!G145/Baseline_Data_2012!G$271</f>
        <v>3.2009639245018278E-4</v>
      </c>
      <c r="O146" s="165">
        <f>Baseline_Data_2012!H145/Baseline_Data_2012!H$271</f>
        <v>1.6336256780349466E-4</v>
      </c>
      <c r="P146" s="165">
        <f>Baseline_Data_2012!I145/Baseline_Data_2012!I$271</f>
        <v>2.4859705563131876E-4</v>
      </c>
      <c r="Q146" s="165">
        <f>Baseline_Data_2012!J145/Baseline_Data_2012!J$271</f>
        <v>2.9119831665331197E-4</v>
      </c>
      <c r="R146" s="165">
        <f>Baseline_Data_2012!K145/Baseline_Data_2012!K$271</f>
        <v>4.2485333177816239E-4</v>
      </c>
      <c r="S146" s="165">
        <f>Baseline_Data_2012!L145/Baseline_Data_2012!L$271</f>
        <v>2.5514273694199287E-4</v>
      </c>
      <c r="T146" s="165">
        <f>Baseline_Data_2012!M145/Baseline_Data_2012!M$271</f>
        <v>3.397245129470013E-4</v>
      </c>
      <c r="U146" s="165">
        <f>Baseline_Data_2012!N145/Baseline_Data_2012!N$271</f>
        <v>8.6291356873199941E-5</v>
      </c>
      <c r="V146" s="165">
        <f>Baseline_Data_2012!O145/Baseline_Data_2012!O$271</f>
        <v>2.729472101898673E-4</v>
      </c>
      <c r="W146" s="165">
        <f>Baseline_Data_2012!P145/Baseline_Data_2012!P$271</f>
        <v>7.4942809777191904E-4</v>
      </c>
      <c r="X146" s="165">
        <f>Baseline_Data_2012!Q145/Baseline_Data_2012!Q$271</f>
        <v>2.2583508397577265E-4</v>
      </c>
      <c r="Y146" s="165">
        <f>Baseline_Data_2012!R145/Baseline_Data_2012!R$271</f>
        <v>8.6557147938361897E-5</v>
      </c>
      <c r="Z146" s="165">
        <f>Baseline_Data_2012!S145/Baseline_Data_2012!S$271</f>
        <v>3.3538302034091978E-4</v>
      </c>
      <c r="AA146" s="165">
        <f>Baseline_Data_2012!T145/Baseline_Data_2012!T$271</f>
        <v>3.1736819755168221E-4</v>
      </c>
      <c r="AB146" s="165">
        <f>Baseline_Data_2012!U145/Baseline_Data_2012!U$271</f>
        <v>2.3388180053601152E-4</v>
      </c>
      <c r="AC146" s="165">
        <f>Baseline_Data_2012!V145/Baseline_Data_2012!V$271</f>
        <v>2.3897778337414634E-4</v>
      </c>
      <c r="AD146" s="165">
        <f>Baseline_Data_2012!W145/Baseline_Data_2012!W$271</f>
        <v>2.6399940054378933E-4</v>
      </c>
      <c r="AE146" s="165">
        <f>Baseline_Data_2012!X145/Baseline_Data_2012!X$271</f>
        <v>5.4599119279371568E-4</v>
      </c>
      <c r="AF146" s="165">
        <f>Baseline_Data_2012!Y145/Baseline_Data_2012!Y$271</f>
        <v>2.5110139166321829E-4</v>
      </c>
      <c r="AG146" s="165">
        <f>Baseline_Data_2012!Z145/Baseline_Data_2012!Z$271</f>
        <v>3.6932833797943219E-4</v>
      </c>
      <c r="AH146" s="165">
        <f>Baseline_Data_2012!AA145/Baseline_Data_2012!AA$271</f>
        <v>1.1416276556300436E-4</v>
      </c>
      <c r="AI146" s="165">
        <f>Baseline_Data_2012!AB145/Baseline_Data_2012!AB$271</f>
        <v>2.011634820668779E-4</v>
      </c>
      <c r="AJ146" s="165">
        <f>Baseline_Data_2012!AC145/Baseline_Data_2012!AC$271</f>
        <v>7.5036586818426928E-4</v>
      </c>
      <c r="AK146" s="165">
        <f>Baseline_Data_2012!AD145/Baseline_Data_2012!AD$271</f>
        <v>3.7672941724603998E-4</v>
      </c>
      <c r="AL146" s="165">
        <f>Baseline_Data_2012!AE145/Baseline_Data_2012!AE$271</f>
        <v>2.9721665219511101E-4</v>
      </c>
      <c r="AM146" s="165">
        <f>Baseline_Data_2012!AF145/Baseline_Data_2012!AF$271</f>
        <v>2.8744399224124004E-4</v>
      </c>
      <c r="AN146" s="165">
        <f>Baseline_Data_2012!AG145/Baseline_Data_2012!AG$271</f>
        <v>2.8598560534157043E-4</v>
      </c>
      <c r="AO146" s="165">
        <f>Baseline_Data_2012!AH145/Baseline_Data_2012!AH$271</f>
        <v>1.5896588051253144E-4</v>
      </c>
      <c r="AP146" s="165">
        <f>Baseline_Data_2012!AI145/Baseline_Data_2012!AI$271</f>
        <v>3.6373664008023526E-4</v>
      </c>
      <c r="AQ146" s="165">
        <f>Baseline_Data_2012!AJ145/Baseline_Data_2012!AJ$271</f>
        <v>2.0502490700985402E-4</v>
      </c>
      <c r="AR146" s="165">
        <f>Baseline_Data_2012!AK145/Baseline_Data_2012!AK$271</f>
        <v>2.8012030371293725E-4</v>
      </c>
      <c r="AS146" s="165">
        <f>Baseline_Data_2012!AL145/Baseline_Data_2012!AL$271</f>
        <v>3.7407947283808014E-4</v>
      </c>
      <c r="AT146" s="165">
        <f>Baseline_Data_2012!AM145/Baseline_Data_2012!AM$271</f>
        <v>3.3888751782960109E-4</v>
      </c>
      <c r="AU146" s="165">
        <f>Baseline_Data_2012!AN145/Baseline_Data_2012!AN$271</f>
        <v>2.1423487523788436E-4</v>
      </c>
      <c r="AV146" s="165">
        <f>Baseline_Data_2012!AO145/Baseline_Data_2012!AO$271</f>
        <v>1.7862029243970019E-4</v>
      </c>
      <c r="AW146" s="165">
        <f>Baseline_Data_2012!AP145/Baseline_Data_2012!AP$271</f>
        <v>3.1674933881450354E-4</v>
      </c>
      <c r="AX146" s="165">
        <f>Baseline_Data_2012!AQ145/Baseline_Data_2012!AQ$271</f>
        <v>8.636182311825614E-5</v>
      </c>
      <c r="AY146" s="165">
        <f>Baseline_Data_2012!AR145/Baseline_Data_2012!AR$271</f>
        <v>5.8775122368449862E-4</v>
      </c>
      <c r="AZ146" s="165">
        <f>Baseline_Data_2012!AS145/Baseline_Data_2012!AS$271</f>
        <v>4.0738596611077896E-4</v>
      </c>
      <c r="BA146" s="165">
        <f>Baseline_Data_2012!AT145/Baseline_Data_2012!AT$271</f>
        <v>2.3837559014347636E-4</v>
      </c>
      <c r="BB146" s="165">
        <f>Baseline_Data_2012!AU145/Baseline_Data_2012!AU$271</f>
        <v>4.428970345312008E-4</v>
      </c>
      <c r="BC146" s="165">
        <f>Baseline_Data_2012!AV145/Baseline_Data_2012!AV$271</f>
        <v>2.9168779747761726E-4</v>
      </c>
      <c r="BD146">
        <v>146</v>
      </c>
    </row>
    <row r="147" spans="1:56" x14ac:dyDescent="0.2">
      <c r="A147" s="164">
        <v>2</v>
      </c>
      <c r="B147" s="31" t="s">
        <v>221</v>
      </c>
      <c r="C147">
        <f>'III Tool Overview'!$H$9/160</f>
        <v>0</v>
      </c>
      <c r="E147">
        <f>'III Tool Overview'!$H$9/64</f>
        <v>0</v>
      </c>
      <c r="F147">
        <f>G147*'III Tool Overview'!$H$9</f>
        <v>0</v>
      </c>
      <c r="G147" s="165">
        <f>HLOOKUP('III Tool Overview'!$H$7,Targeting!$I$1:$BC$277,Targeting!BD147,FALSE)</f>
        <v>2.3471875439974634E-4</v>
      </c>
      <c r="H147" s="204">
        <f>Baseline_Data_2012!B146</f>
        <v>163.095212</v>
      </c>
      <c r="I147" s="165">
        <f>Baseline_Data_2012!B146/Baseline_Data_2012!B$271</f>
        <v>1.6229900646244687E-4</v>
      </c>
      <c r="J147" s="165">
        <f>Baseline_Data_2012!C146/Baseline_Data_2012!C$271</f>
        <v>2.794115528205713E-4</v>
      </c>
      <c r="K147" s="165">
        <f>Baseline_Data_2012!D146/Baseline_Data_2012!D$271</f>
        <v>1.7137643373284599E-4</v>
      </c>
      <c r="L147" s="165">
        <f>Baseline_Data_2012!E146/Baseline_Data_2012!E$271</f>
        <v>2.1088487376752645E-4</v>
      </c>
      <c r="M147" s="165">
        <f>Baseline_Data_2012!F146/Baseline_Data_2012!F$271</f>
        <v>1.6812869597718314E-4</v>
      </c>
      <c r="N147" s="165">
        <f>Baseline_Data_2012!G146/Baseline_Data_2012!G$271</f>
        <v>1.9018714226747875E-4</v>
      </c>
      <c r="O147" s="165">
        <f>Baseline_Data_2012!H146/Baseline_Data_2012!H$271</f>
        <v>8.0443688691114799E-5</v>
      </c>
      <c r="P147" s="165">
        <f>Baseline_Data_2012!I146/Baseline_Data_2012!I$271</f>
        <v>1.3488785472896101E-4</v>
      </c>
      <c r="Q147" s="165">
        <f>Baseline_Data_2012!J146/Baseline_Data_2012!J$271</f>
        <v>1.8877683976145746E-4</v>
      </c>
      <c r="R147" s="165">
        <f>Baseline_Data_2012!K146/Baseline_Data_2012!K$271</f>
        <v>2.1214455876306646E-4</v>
      </c>
      <c r="S147" s="165">
        <f>Baseline_Data_2012!L146/Baseline_Data_2012!L$271</f>
        <v>1.4098571843724803E-4</v>
      </c>
      <c r="T147" s="165">
        <f>Baseline_Data_2012!M146/Baseline_Data_2012!M$271</f>
        <v>2.3471875439974634E-4</v>
      </c>
      <c r="U147" s="165">
        <f>Baseline_Data_2012!N146/Baseline_Data_2012!N$271</f>
        <v>6.4718517654899956E-5</v>
      </c>
      <c r="V147" s="165">
        <f>Baseline_Data_2012!O146/Baseline_Data_2012!O$271</f>
        <v>1.5054304891915361E-4</v>
      </c>
      <c r="W147" s="165">
        <f>Baseline_Data_2012!P146/Baseline_Data_2012!P$271</f>
        <v>5.3675255651232043E-4</v>
      </c>
      <c r="X147" s="165">
        <f>Baseline_Data_2012!Q146/Baseline_Data_2012!Q$271</f>
        <v>1.1321236585730639E-4</v>
      </c>
      <c r="Y147" s="165">
        <f>Baseline_Data_2012!R146/Baseline_Data_2012!R$271</f>
        <v>3.5675581244865376E-5</v>
      </c>
      <c r="Z147" s="165">
        <f>Baseline_Data_2012!S146/Baseline_Data_2012!S$271</f>
        <v>1.7788896687001487E-4</v>
      </c>
      <c r="AA147" s="165">
        <f>Baseline_Data_2012!T146/Baseline_Data_2012!T$271</f>
        <v>2.4747163023375221E-4</v>
      </c>
      <c r="AB147" s="165">
        <f>Baseline_Data_2012!U146/Baseline_Data_2012!U$271</f>
        <v>1.3155851280150649E-4</v>
      </c>
      <c r="AC147" s="165">
        <f>Baseline_Data_2012!V146/Baseline_Data_2012!V$271</f>
        <v>1.3666313605799804E-4</v>
      </c>
      <c r="AD147" s="165">
        <f>Baseline_Data_2012!W146/Baseline_Data_2012!W$271</f>
        <v>1.3387203644596408E-4</v>
      </c>
      <c r="AE147" s="165">
        <f>Baseline_Data_2012!X146/Baseline_Data_2012!X$271</f>
        <v>3.0380612302432472E-4</v>
      </c>
      <c r="AF147" s="165">
        <f>Baseline_Data_2012!Y146/Baseline_Data_2012!Y$271</f>
        <v>1.6650573564833726E-4</v>
      </c>
      <c r="AG147" s="165">
        <f>Baseline_Data_2012!Z146/Baseline_Data_2012!Z$271</f>
        <v>1.778247553234303E-4</v>
      </c>
      <c r="AH147" s="165">
        <f>Baseline_Data_2012!AA146/Baseline_Data_2012!AA$271</f>
        <v>4.5982225018432314E-5</v>
      </c>
      <c r="AI147" s="165">
        <f>Baseline_Data_2012!AB146/Baseline_Data_2012!AB$271</f>
        <v>1.0905340375447899E-4</v>
      </c>
      <c r="AJ147" s="165">
        <f>Baseline_Data_2012!AC146/Baseline_Data_2012!AC$271</f>
        <v>5.3742420288873337E-4</v>
      </c>
      <c r="AK147" s="165">
        <f>Baseline_Data_2012!AD146/Baseline_Data_2012!AD$271</f>
        <v>2.3147304989993002E-4</v>
      </c>
      <c r="AL147" s="165">
        <f>Baseline_Data_2012!AE146/Baseline_Data_2012!AE$271</f>
        <v>1.6825901384599261E-4</v>
      </c>
      <c r="AM147" s="165">
        <f>Baseline_Data_2012!AF146/Baseline_Data_2012!AF$271</f>
        <v>1.529245344786258E-4</v>
      </c>
      <c r="AN147" s="165">
        <f>Baseline_Data_2012!AG146/Baseline_Data_2012!AG$271</f>
        <v>1.7006425560360376E-4</v>
      </c>
      <c r="AO147" s="165">
        <f>Baseline_Data_2012!AH146/Baseline_Data_2012!AH$271</f>
        <v>1.09762155591986E-4</v>
      </c>
      <c r="AP147" s="165">
        <f>Baseline_Data_2012!AI146/Baseline_Data_2012!AI$271</f>
        <v>2.2826329964218846E-4</v>
      </c>
      <c r="AQ147" s="165">
        <f>Baseline_Data_2012!AJ146/Baseline_Data_2012!AJ$271</f>
        <v>1.1443250623805804E-4</v>
      </c>
      <c r="AR147" s="165">
        <f>Baseline_Data_2012!AK146/Baseline_Data_2012!AK$271</f>
        <v>1.8603409483225605E-4</v>
      </c>
      <c r="AS147" s="165">
        <f>Baseline_Data_2012!AL146/Baseline_Data_2012!AL$271</f>
        <v>1.6672986605030591E-4</v>
      </c>
      <c r="AT147" s="165">
        <f>Baseline_Data_2012!AM146/Baseline_Data_2012!AM$271</f>
        <v>2.3414046686408803E-4</v>
      </c>
      <c r="AU147" s="165">
        <f>Baseline_Data_2012!AN146/Baseline_Data_2012!AN$271</f>
        <v>1.3849527288105657E-4</v>
      </c>
      <c r="AV147" s="165">
        <f>Baseline_Data_2012!AO146/Baseline_Data_2012!AO$271</f>
        <v>7.9386796639866733E-5</v>
      </c>
      <c r="AW147" s="165">
        <f>Baseline_Data_2012!AP146/Baseline_Data_2012!AP$271</f>
        <v>1.7121585881865056E-4</v>
      </c>
      <c r="AX147" s="165">
        <f>Baseline_Data_2012!AQ146/Baseline_Data_2012!AQ$271</f>
        <v>6.4771367338692119E-5</v>
      </c>
      <c r="AY147" s="165">
        <f>Baseline_Data_2012!AR146/Baseline_Data_2012!AR$271</f>
        <v>3.7181342617510858E-4</v>
      </c>
      <c r="AZ147" s="165">
        <f>Baseline_Data_2012!AS146/Baseline_Data_2012!AS$271</f>
        <v>2.3030488682453072E-4</v>
      </c>
      <c r="BA147" s="165">
        <f>Baseline_Data_2012!AT146/Baseline_Data_2012!AT$271</f>
        <v>1.3164025127326305E-4</v>
      </c>
      <c r="BB147" s="165">
        <f>Baseline_Data_2012!AU146/Baseline_Data_2012!AU$271</f>
        <v>2.3968545398159101E-4</v>
      </c>
      <c r="BC147" s="165">
        <f>Baseline_Data_2012!AV146/Baseline_Data_2012!AV$271</f>
        <v>1.696276729946759E-4</v>
      </c>
      <c r="BD147">
        <v>147</v>
      </c>
    </row>
    <row r="148" spans="1:56" ht="13.5" thickBot="1" x14ac:dyDescent="0.25">
      <c r="A148" s="170"/>
      <c r="B148" s="169" t="s">
        <v>182</v>
      </c>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v>148</v>
      </c>
    </row>
    <row r="149" spans="1:56" ht="13.5" thickBot="1" x14ac:dyDescent="0.25">
      <c r="A149" s="162"/>
      <c r="B149" s="30" t="s">
        <v>61</v>
      </c>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v>149</v>
      </c>
    </row>
    <row r="150" spans="1:56" x14ac:dyDescent="0.2">
      <c r="A150" s="164">
        <v>3</v>
      </c>
      <c r="B150" s="31" t="s">
        <v>21</v>
      </c>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v>150</v>
      </c>
    </row>
    <row r="151" spans="1:56" x14ac:dyDescent="0.2">
      <c r="A151" s="164">
        <v>3</v>
      </c>
      <c r="B151" s="31" t="s">
        <v>22</v>
      </c>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v>151</v>
      </c>
    </row>
    <row r="152" spans="1:56" x14ac:dyDescent="0.2">
      <c r="A152" s="164">
        <v>3</v>
      </c>
      <c r="B152" s="31" t="s">
        <v>23</v>
      </c>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v>152</v>
      </c>
    </row>
    <row r="153" spans="1:56" x14ac:dyDescent="0.2">
      <c r="A153" s="164">
        <v>3</v>
      </c>
      <c r="B153" s="31" t="s">
        <v>24</v>
      </c>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v>153</v>
      </c>
    </row>
    <row r="154" spans="1:56" x14ac:dyDescent="0.2">
      <c r="A154" s="164">
        <v>3</v>
      </c>
      <c r="B154" s="31" t="s">
        <v>25</v>
      </c>
      <c r="C154">
        <f>'III Tool Overview'!$H$9/160</f>
        <v>0</v>
      </c>
      <c r="D154">
        <v>0</v>
      </c>
      <c r="E154">
        <v>0</v>
      </c>
      <c r="F154">
        <f>G154*'III Tool Overview'!$H$9</f>
        <v>0</v>
      </c>
      <c r="G154" s="165">
        <f>HLOOKUP('III Tool Overview'!$H$7,Targeting!$I$1:$BC$277,Targeting!BD154,FALSE)</f>
        <v>7.4443410398696286E-3</v>
      </c>
      <c r="H154" s="204">
        <f>Baseline_Data_2012!B152</f>
        <v>8826.6815009999991</v>
      </c>
      <c r="I154" s="165">
        <f>Baseline_Data_2012!B152/Baseline_Data_2012!B$271</f>
        <v>8.783591010463011E-3</v>
      </c>
      <c r="J154" s="165">
        <f>Baseline_Data_2012!C152/Baseline_Data_2012!C$271</f>
        <v>7.818554262827666E-3</v>
      </c>
      <c r="K154" s="165">
        <f>Baseline_Data_2012!D152/Baseline_Data_2012!D$271</f>
        <v>1.3983430905471946E-2</v>
      </c>
      <c r="L154" s="165">
        <f>Baseline_Data_2012!E152/Baseline_Data_2012!E$271</f>
        <v>1.6247471621220318E-2</v>
      </c>
      <c r="M154" s="165">
        <f>Baseline_Data_2012!F152/Baseline_Data_2012!F$271</f>
        <v>8.3291298030452026E-3</v>
      </c>
      <c r="N154" s="165">
        <f>Baseline_Data_2012!G152/Baseline_Data_2012!G$271</f>
        <v>8.6874153233768101E-3</v>
      </c>
      <c r="O154" s="165">
        <f>Baseline_Data_2012!H152/Baseline_Data_2012!H$271</f>
        <v>9.0442051703728942E-3</v>
      </c>
      <c r="P154" s="165">
        <f>Baseline_Data_2012!I152/Baseline_Data_2012!I$271</f>
        <v>6.589040917711805E-3</v>
      </c>
      <c r="Q154" s="165">
        <f>Baseline_Data_2012!J152/Baseline_Data_2012!J$271</f>
        <v>1.3116894508517735E-2</v>
      </c>
      <c r="R154" s="165">
        <f>Baseline_Data_2012!K152/Baseline_Data_2012!K$271</f>
        <v>1.0313925178426924E-2</v>
      </c>
      <c r="S154" s="165">
        <f>Baseline_Data_2012!L152/Baseline_Data_2012!L$271</f>
        <v>6.998086325174872E-3</v>
      </c>
      <c r="T154" s="165">
        <f>Baseline_Data_2012!M152/Baseline_Data_2012!M$271</f>
        <v>7.4443410398696286E-3</v>
      </c>
      <c r="U154" s="165">
        <f>Baseline_Data_2012!N152/Baseline_Data_2012!N$271</f>
        <v>1.7056387500633249E-2</v>
      </c>
      <c r="V154" s="165">
        <f>Baseline_Data_2012!O152/Baseline_Data_2012!O$271</f>
        <v>8.534314372798231E-3</v>
      </c>
      <c r="W154" s="165">
        <f>Baseline_Data_2012!P152/Baseline_Data_2012!P$271</f>
        <v>3.141740977839113E-2</v>
      </c>
      <c r="X154" s="165">
        <f>Baseline_Data_2012!Q152/Baseline_Data_2012!Q$271</f>
        <v>6.0104494424318205E-3</v>
      </c>
      <c r="Y154" s="165">
        <f>Baseline_Data_2012!R152/Baseline_Data_2012!R$271</f>
        <v>8.3193281163023904E-3</v>
      </c>
      <c r="Z154" s="165">
        <f>Baseline_Data_2012!S152/Baseline_Data_2012!S$271</f>
        <v>1.1883158720638149E-2</v>
      </c>
      <c r="AA154" s="165">
        <f>Baseline_Data_2012!T152/Baseline_Data_2012!T$271</f>
        <v>1.4686974169227877E-2</v>
      </c>
      <c r="AB154" s="165">
        <f>Baseline_Data_2012!U152/Baseline_Data_2012!U$271</f>
        <v>1.1620527892817391E-2</v>
      </c>
      <c r="AC154" s="165">
        <f>Baseline_Data_2012!V152/Baseline_Data_2012!V$271</f>
        <v>1.0485228451334733E-2</v>
      </c>
      <c r="AD154" s="165">
        <f>Baseline_Data_2012!W152/Baseline_Data_2012!W$271</f>
        <v>7.8918752640401452E-3</v>
      </c>
      <c r="AE154" s="165">
        <f>Baseline_Data_2012!X152/Baseline_Data_2012!X$271</f>
        <v>5.8529841575607616E-3</v>
      </c>
      <c r="AF154" s="165">
        <f>Baseline_Data_2012!Y152/Baseline_Data_2012!Y$271</f>
        <v>3.5357045415411498E-3</v>
      </c>
      <c r="AG154" s="165">
        <f>Baseline_Data_2012!Z152/Baseline_Data_2012!Z$271</f>
        <v>1.0818952989028196E-2</v>
      </c>
      <c r="AH154" s="165">
        <f>Baseline_Data_2012!AA152/Baseline_Data_2012!AA$271</f>
        <v>3.2130477146674994E-3</v>
      </c>
      <c r="AI154" s="165">
        <f>Baseline_Data_2012!AB152/Baseline_Data_2012!AB$271</f>
        <v>4.5509992504997607E-3</v>
      </c>
      <c r="AJ154" s="165">
        <f>Baseline_Data_2012!AC152/Baseline_Data_2012!AC$271</f>
        <v>3.1397326159746199E-2</v>
      </c>
      <c r="AK154" s="165">
        <f>Baseline_Data_2012!AD152/Baseline_Data_2012!AD$271</f>
        <v>9.4594854386272232E-3</v>
      </c>
      <c r="AL154" s="165">
        <f>Baseline_Data_2012!AE152/Baseline_Data_2012!AE$271</f>
        <v>8.3245599729111323E-3</v>
      </c>
      <c r="AM154" s="165">
        <f>Baseline_Data_2012!AF152/Baseline_Data_2012!AF$271</f>
        <v>5.856368416253443E-3</v>
      </c>
      <c r="AN154" s="165">
        <f>Baseline_Data_2012!AG152/Baseline_Data_2012!AG$271</f>
        <v>1.2376593177790879E-2</v>
      </c>
      <c r="AO154" s="165">
        <f>Baseline_Data_2012!AH152/Baseline_Data_2012!AH$271</f>
        <v>7.3433690886565471E-3</v>
      </c>
      <c r="AP154" s="165">
        <f>Baseline_Data_2012!AI152/Baseline_Data_2012!AI$271</f>
        <v>1.0767989612765387E-2</v>
      </c>
      <c r="AQ154" s="165">
        <f>Baseline_Data_2012!AJ152/Baseline_Data_2012!AJ$271</f>
        <v>1.898955855469317E-2</v>
      </c>
      <c r="AR154" s="165">
        <f>Baseline_Data_2012!AK152/Baseline_Data_2012!AK$271</f>
        <v>8.057618641373037E-3</v>
      </c>
      <c r="AS154" s="165">
        <f>Baseline_Data_2012!AL152/Baseline_Data_2012!AL$271</f>
        <v>9.520769396570497E-3</v>
      </c>
      <c r="AT154" s="165">
        <f>Baseline_Data_2012!AM152/Baseline_Data_2012!AM$271</f>
        <v>7.4545981605250609E-3</v>
      </c>
      <c r="AU154" s="165">
        <f>Baseline_Data_2012!AN152/Baseline_Data_2012!AN$271</f>
        <v>6.8320665635759441E-3</v>
      </c>
      <c r="AV154" s="165">
        <f>Baseline_Data_2012!AO152/Baseline_Data_2012!AO$271</f>
        <v>9.5409592161928673E-3</v>
      </c>
      <c r="AW154" s="165">
        <f>Baseline_Data_2012!AP152/Baseline_Data_2012!AP$271</f>
        <v>1.3993927906890037E-2</v>
      </c>
      <c r="AX154" s="165">
        <f>Baseline_Data_2012!AQ152/Baseline_Data_2012!AQ$271</f>
        <v>1.7044822157730795E-2</v>
      </c>
      <c r="AY154" s="165">
        <f>Baseline_Data_2012!AR152/Baseline_Data_2012!AR$271</f>
        <v>9.6969555761027195E-3</v>
      </c>
      <c r="AZ154" s="165">
        <f>Baseline_Data_2012!AS152/Baseline_Data_2012!AS$271</f>
        <v>1.0905492170662881E-2</v>
      </c>
      <c r="BA154" s="165">
        <f>Baseline_Data_2012!AT152/Baseline_Data_2012!AT$271</f>
        <v>6.3992125445071239E-3</v>
      </c>
      <c r="BB154" s="165">
        <f>Baseline_Data_2012!AU152/Baseline_Data_2012!AU$271</f>
        <v>1.0973999358509125E-2</v>
      </c>
      <c r="BC154" s="165">
        <f>Baseline_Data_2012!AV152/Baseline_Data_2012!AV$271</f>
        <v>1.075812198940472E-2</v>
      </c>
      <c r="BD154">
        <v>154</v>
      </c>
    </row>
    <row r="155" spans="1:56" x14ac:dyDescent="0.2">
      <c r="A155" s="164">
        <v>3</v>
      </c>
      <c r="B155" s="31" t="s">
        <v>26</v>
      </c>
      <c r="C155">
        <f>'III Tool Overview'!$H$9/160</f>
        <v>0</v>
      </c>
      <c r="D155">
        <v>0</v>
      </c>
      <c r="E155">
        <v>0</v>
      </c>
      <c r="F155">
        <f>G155*'III Tool Overview'!$H$9</f>
        <v>0</v>
      </c>
      <c r="G155" s="165">
        <f>HLOOKUP('III Tool Overview'!$H$7,Targeting!$I$1:$BC$277,Targeting!BD155,FALSE)</f>
        <v>8.7310172689828991E-3</v>
      </c>
      <c r="H155" s="204">
        <f>Baseline_Data_2012!B153</f>
        <v>12838.216522999999</v>
      </c>
      <c r="I155" s="165">
        <f>Baseline_Data_2012!B153/Baseline_Data_2012!B$271</f>
        <v>1.2775542340462263E-2</v>
      </c>
      <c r="J155" s="165">
        <f>Baseline_Data_2012!C153/Baseline_Data_2012!C$271</f>
        <v>8.5224266997014006E-3</v>
      </c>
      <c r="K155" s="165">
        <f>Baseline_Data_2012!D153/Baseline_Data_2012!D$271</f>
        <v>1.4952115504510225E-2</v>
      </c>
      <c r="L155" s="165">
        <f>Baseline_Data_2012!E153/Baseline_Data_2012!E$271</f>
        <v>1.6013358197283424E-2</v>
      </c>
      <c r="M155" s="165">
        <f>Baseline_Data_2012!F153/Baseline_Data_2012!F$271</f>
        <v>1.1187617357140196E-2</v>
      </c>
      <c r="N155" s="165">
        <f>Baseline_Data_2012!G153/Baseline_Data_2012!G$271</f>
        <v>1.2329354059221406E-2</v>
      </c>
      <c r="O155" s="165">
        <f>Baseline_Data_2012!H153/Baseline_Data_2012!H$271</f>
        <v>1.4920194166768227E-2</v>
      </c>
      <c r="P155" s="165">
        <f>Baseline_Data_2012!I153/Baseline_Data_2012!I$271</f>
        <v>1.2068236449792394E-2</v>
      </c>
      <c r="Q155" s="165">
        <f>Baseline_Data_2012!J153/Baseline_Data_2012!J$271</f>
        <v>1.414031930762185E-2</v>
      </c>
      <c r="R155" s="165">
        <f>Baseline_Data_2012!K153/Baseline_Data_2012!K$271</f>
        <v>1.2235754324296416E-2</v>
      </c>
      <c r="S155" s="165">
        <f>Baseline_Data_2012!L153/Baseline_Data_2012!L$271</f>
        <v>1.3295756720783501E-2</v>
      </c>
      <c r="T155" s="165">
        <f>Baseline_Data_2012!M153/Baseline_Data_2012!M$271</f>
        <v>8.7310172689828991E-3</v>
      </c>
      <c r="U155" s="165">
        <f>Baseline_Data_2012!N153/Baseline_Data_2012!N$271</f>
        <v>1.7923661441343417E-2</v>
      </c>
      <c r="V155" s="165">
        <f>Baseline_Data_2012!O153/Baseline_Data_2012!O$271</f>
        <v>1.2641255715604361E-2</v>
      </c>
      <c r="W155" s="165">
        <f>Baseline_Data_2012!P153/Baseline_Data_2012!P$271</f>
        <v>3.1731583876175036E-2</v>
      </c>
      <c r="X155" s="165">
        <f>Baseline_Data_2012!Q153/Baseline_Data_2012!Q$271</f>
        <v>1.8903210698277228E-2</v>
      </c>
      <c r="Y155" s="165">
        <f>Baseline_Data_2012!R153/Baseline_Data_2012!R$271</f>
        <v>9.6691307504333818E-3</v>
      </c>
      <c r="Z155" s="165">
        <f>Baseline_Data_2012!S153/Baseline_Data_2012!S$271</f>
        <v>1.3961845377309547E-2</v>
      </c>
      <c r="AA155" s="165">
        <f>Baseline_Data_2012!T153/Baseline_Data_2012!T$271</f>
        <v>1.4004340158545455E-2</v>
      </c>
      <c r="AB155" s="165">
        <f>Baseline_Data_2012!U153/Baseline_Data_2012!U$271</f>
        <v>1.6648640923363375E-2</v>
      </c>
      <c r="AC155" s="165">
        <f>Baseline_Data_2012!V153/Baseline_Data_2012!V$271</f>
        <v>1.0334144467886105E-2</v>
      </c>
      <c r="AD155" s="165">
        <f>Baseline_Data_2012!W153/Baseline_Data_2012!W$271</f>
        <v>1.6948554671529E-2</v>
      </c>
      <c r="AE155" s="165">
        <f>Baseline_Data_2012!X153/Baseline_Data_2012!X$271</f>
        <v>7.8039788767476827E-3</v>
      </c>
      <c r="AF155" s="165">
        <f>Baseline_Data_2012!Y153/Baseline_Data_2012!Y$271</f>
        <v>6.1426756320784037E-3</v>
      </c>
      <c r="AG155" s="165">
        <f>Baseline_Data_2012!Z153/Baseline_Data_2012!Z$271</f>
        <v>1.2073587873470121E-2</v>
      </c>
      <c r="AH155" s="165">
        <f>Baseline_Data_2012!AA153/Baseline_Data_2012!AA$271</f>
        <v>4.4636351485201186E-3</v>
      </c>
      <c r="AI155" s="165">
        <f>Baseline_Data_2012!AB153/Baseline_Data_2012!AB$271</f>
        <v>1.3586511275962398E-2</v>
      </c>
      <c r="AJ155" s="165">
        <f>Baseline_Data_2012!AC153/Baseline_Data_2012!AC$271</f>
        <v>3.171129942134366E-2</v>
      </c>
      <c r="AK155" s="165">
        <f>Baseline_Data_2012!AD153/Baseline_Data_2012!AD$271</f>
        <v>9.7547099516663033E-3</v>
      </c>
      <c r="AL155" s="165">
        <f>Baseline_Data_2012!AE153/Baseline_Data_2012!AE$271</f>
        <v>1.1181479199597208E-2</v>
      </c>
      <c r="AM155" s="165">
        <f>Baseline_Data_2012!AF153/Baseline_Data_2012!AF$271</f>
        <v>1.4306185255770513E-2</v>
      </c>
      <c r="AN155" s="165">
        <f>Baseline_Data_2012!AG153/Baseline_Data_2012!AG$271</f>
        <v>1.4027322261616463E-2</v>
      </c>
      <c r="AO155" s="165">
        <f>Baseline_Data_2012!AH153/Baseline_Data_2012!AH$271</f>
        <v>1.0121288316273333E-2</v>
      </c>
      <c r="AP155" s="165">
        <f>Baseline_Data_2012!AI153/Baseline_Data_2012!AI$271</f>
        <v>1.3343426303653604E-2</v>
      </c>
      <c r="AQ155" s="165">
        <f>Baseline_Data_2012!AJ153/Baseline_Data_2012!AJ$271</f>
        <v>2.0078131975025896E-2</v>
      </c>
      <c r="AR155" s="165">
        <f>Baseline_Data_2012!AK153/Baseline_Data_2012!AK$271</f>
        <v>7.6524869778403139E-3</v>
      </c>
      <c r="AS155" s="165">
        <f>Baseline_Data_2012!AL153/Baseline_Data_2012!AL$271</f>
        <v>1.1626156398133428E-2</v>
      </c>
      <c r="AT155" s="165">
        <f>Baseline_Data_2012!AM153/Baseline_Data_2012!AM$271</f>
        <v>8.7430472253071708E-3</v>
      </c>
      <c r="AU155" s="165">
        <f>Baseline_Data_2012!AN153/Baseline_Data_2012!AN$271</f>
        <v>7.9442634460185416E-3</v>
      </c>
      <c r="AV155" s="165">
        <f>Baseline_Data_2012!AO153/Baseline_Data_2012!AO$271</f>
        <v>1.2412927773942017E-2</v>
      </c>
      <c r="AW155" s="165">
        <f>Baseline_Data_2012!AP153/Baseline_Data_2012!AP$271</f>
        <v>1.4963339672507001E-2</v>
      </c>
      <c r="AX155" s="165">
        <f>Baseline_Data_2012!AQ153/Baseline_Data_2012!AQ$271</f>
        <v>1.7911508030157782E-2</v>
      </c>
      <c r="AY155" s="165">
        <f>Baseline_Data_2012!AR153/Baseline_Data_2012!AR$271</f>
        <v>1.0209852399962699E-2</v>
      </c>
      <c r="AZ155" s="165">
        <f>Baseline_Data_2012!AS153/Baseline_Data_2012!AS$271</f>
        <v>1.2701342240070952E-2</v>
      </c>
      <c r="BA155" s="165">
        <f>Baseline_Data_2012!AT153/Baseline_Data_2012!AT$271</f>
        <v>1.4384708762018831E-2</v>
      </c>
      <c r="BB155" s="165">
        <f>Baseline_Data_2012!AU153/Baseline_Data_2012!AU$271</f>
        <v>1.3501344665317289E-2</v>
      </c>
      <c r="BC155" s="165">
        <f>Baseline_Data_2012!AV153/Baseline_Data_2012!AV$271</f>
        <v>1.2978051923726329E-2</v>
      </c>
      <c r="BD155">
        <v>155</v>
      </c>
    </row>
    <row r="156" spans="1:56" x14ac:dyDescent="0.2">
      <c r="A156" s="164">
        <v>3</v>
      </c>
      <c r="B156" s="31" t="s">
        <v>27</v>
      </c>
      <c r="C156">
        <f>'III Tool Overview'!$H$9/160</f>
        <v>0</v>
      </c>
      <c r="D156">
        <v>0</v>
      </c>
      <c r="E156">
        <v>0</v>
      </c>
      <c r="F156">
        <f>G156*'III Tool Overview'!$H$9</f>
        <v>0</v>
      </c>
      <c r="G156" s="165">
        <f>HLOOKUP('III Tool Overview'!$H$7,Targeting!$I$1:$BC$277,Targeting!BD156,FALSE)</f>
        <v>6.3404013013820468E-3</v>
      </c>
      <c r="H156" s="204">
        <f>Baseline_Data_2012!B154</f>
        <v>8697.0144039999996</v>
      </c>
      <c r="I156" s="165">
        <f>Baseline_Data_2012!B154/Baseline_Data_2012!B$271</f>
        <v>8.6545569281260646E-3</v>
      </c>
      <c r="J156" s="165">
        <f>Baseline_Data_2012!C154/Baseline_Data_2012!C$271</f>
        <v>4.9327528919583825E-3</v>
      </c>
      <c r="K156" s="165">
        <f>Baseline_Data_2012!D154/Baseline_Data_2012!D$271</f>
        <v>9.7547195809752924E-3</v>
      </c>
      <c r="L156" s="165">
        <f>Baseline_Data_2012!E154/Baseline_Data_2012!E$271</f>
        <v>1.0829305444754946E-2</v>
      </c>
      <c r="M156" s="165">
        <f>Baseline_Data_2012!F154/Baseline_Data_2012!F$271</f>
        <v>7.8774676851775579E-3</v>
      </c>
      <c r="N156" s="165">
        <f>Baseline_Data_2012!G154/Baseline_Data_2012!G$271</f>
        <v>7.5208414943133935E-3</v>
      </c>
      <c r="O156" s="165">
        <f>Baseline_Data_2012!H154/Baseline_Data_2012!H$271</f>
        <v>9.5421845026583043E-3</v>
      </c>
      <c r="P156" s="165">
        <f>Baseline_Data_2012!I154/Baseline_Data_2012!I$271</f>
        <v>8.3582314231629463E-3</v>
      </c>
      <c r="Q156" s="165">
        <f>Baseline_Data_2012!J154/Baseline_Data_2012!J$271</f>
        <v>9.4256803282896425E-3</v>
      </c>
      <c r="R156" s="165">
        <f>Baseline_Data_2012!K154/Baseline_Data_2012!K$271</f>
        <v>7.9235106990691775E-3</v>
      </c>
      <c r="S156" s="165">
        <f>Baseline_Data_2012!L154/Baseline_Data_2012!L$271</f>
        <v>1.0557892018597028E-2</v>
      </c>
      <c r="T156" s="165">
        <f>Baseline_Data_2012!M154/Baseline_Data_2012!M$271</f>
        <v>6.3404013013820468E-3</v>
      </c>
      <c r="U156" s="165">
        <f>Baseline_Data_2012!N154/Baseline_Data_2012!N$271</f>
        <v>1.2215651662424684E-2</v>
      </c>
      <c r="V156" s="165">
        <f>Baseline_Data_2012!O154/Baseline_Data_2012!O$271</f>
        <v>7.2358363498604781E-3</v>
      </c>
      <c r="W156" s="165">
        <f>Baseline_Data_2012!P154/Baseline_Data_2012!P$271</f>
        <v>2.1295039018368891E-2</v>
      </c>
      <c r="X156" s="165">
        <f>Baseline_Data_2012!Q154/Baseline_Data_2012!Q$271</f>
        <v>1.1508022036822704E-2</v>
      </c>
      <c r="Y156" s="165">
        <f>Baseline_Data_2012!R154/Baseline_Data_2012!R$271</f>
        <v>6.1588675515118468E-3</v>
      </c>
      <c r="Z156" s="165">
        <f>Baseline_Data_2012!S154/Baseline_Data_2012!S$271</f>
        <v>8.6879576971156496E-3</v>
      </c>
      <c r="AA156" s="165">
        <f>Baseline_Data_2012!T154/Baseline_Data_2012!T$271</f>
        <v>9.1904198989243985E-3</v>
      </c>
      <c r="AB156" s="165">
        <f>Baseline_Data_2012!U154/Baseline_Data_2012!U$271</f>
        <v>1.1485615966440625E-2</v>
      </c>
      <c r="AC156" s="165">
        <f>Baseline_Data_2012!V154/Baseline_Data_2012!V$271</f>
        <v>6.9886407069785243E-3</v>
      </c>
      <c r="AD156" s="165">
        <f>Baseline_Data_2012!W154/Baseline_Data_2012!W$271</f>
        <v>8.3427720202057971E-3</v>
      </c>
      <c r="AE156" s="165">
        <f>Baseline_Data_2012!X154/Baseline_Data_2012!X$271</f>
        <v>4.7208984438463775E-3</v>
      </c>
      <c r="AF156" s="165">
        <f>Baseline_Data_2012!Y154/Baseline_Data_2012!Y$271</f>
        <v>4.5749478328957734E-3</v>
      </c>
      <c r="AG156" s="165">
        <f>Baseline_Data_2012!Z154/Baseline_Data_2012!Z$271</f>
        <v>7.2380167804560842E-3</v>
      </c>
      <c r="AH156" s="165">
        <f>Baseline_Data_2012!AA154/Baseline_Data_2012!AA$271</f>
        <v>1.8582504388869885E-3</v>
      </c>
      <c r="AI156" s="165">
        <f>Baseline_Data_2012!AB154/Baseline_Data_2012!AB$271</f>
        <v>1.1742181292422356E-2</v>
      </c>
      <c r="AJ156" s="165">
        <f>Baseline_Data_2012!AC154/Baseline_Data_2012!AC$271</f>
        <v>2.1281426137940793E-2</v>
      </c>
      <c r="AK156" s="165">
        <f>Baseline_Data_2012!AD154/Baseline_Data_2012!AD$271</f>
        <v>7.3321344526065414E-3</v>
      </c>
      <c r="AL156" s="165">
        <f>Baseline_Data_2012!AE154/Baseline_Data_2012!AE$271</f>
        <v>7.8731456623421462E-3</v>
      </c>
      <c r="AM156" s="165">
        <f>Baseline_Data_2012!AF154/Baseline_Data_2012!AF$271</f>
        <v>9.9382498319086857E-3</v>
      </c>
      <c r="AN156" s="165">
        <f>Baseline_Data_2012!AG154/Baseline_Data_2012!AG$271</f>
        <v>9.4045396897871752E-3</v>
      </c>
      <c r="AO156" s="165">
        <f>Baseline_Data_2012!AH154/Baseline_Data_2012!AH$271</f>
        <v>5.4660188073322102E-3</v>
      </c>
      <c r="AP156" s="165">
        <f>Baseline_Data_2012!AI154/Baseline_Data_2012!AI$271</f>
        <v>8.7152662696835109E-3</v>
      </c>
      <c r="AQ156" s="165">
        <f>Baseline_Data_2012!AJ154/Baseline_Data_2012!AJ$271</f>
        <v>1.443566596653716E-2</v>
      </c>
      <c r="AR156" s="165">
        <f>Baseline_Data_2012!AK154/Baseline_Data_2012!AK$271</f>
        <v>4.0578313648094028E-3</v>
      </c>
      <c r="AS156" s="165">
        <f>Baseline_Data_2012!AL154/Baseline_Data_2012!AL$271</f>
        <v>7.4228485512464939E-3</v>
      </c>
      <c r="AT156" s="165">
        <f>Baseline_Data_2012!AM154/Baseline_Data_2012!AM$271</f>
        <v>6.349137368255371E-3</v>
      </c>
      <c r="AU156" s="165">
        <f>Baseline_Data_2012!AN154/Baseline_Data_2012!AN$271</f>
        <v>5.2692179964570528E-3</v>
      </c>
      <c r="AV156" s="165">
        <f>Baseline_Data_2012!AO154/Baseline_Data_2012!AO$271</f>
        <v>9.3723235894304438E-3</v>
      </c>
      <c r="AW156" s="165">
        <f>Baseline_Data_2012!AP154/Baseline_Data_2012!AP$271</f>
        <v>9.7620421977184062E-3</v>
      </c>
      <c r="AX156" s="165">
        <f>Baseline_Data_2012!AQ154/Baseline_Data_2012!AQ$271</f>
        <v>1.2207368654065048E-2</v>
      </c>
      <c r="AY156" s="165">
        <f>Baseline_Data_2012!AR154/Baseline_Data_2012!AR$271</f>
        <v>6.0816052249567385E-3</v>
      </c>
      <c r="AZ156" s="165">
        <f>Baseline_Data_2012!AS154/Baseline_Data_2012!AS$271</f>
        <v>8.6275087238545361E-3</v>
      </c>
      <c r="BA156" s="165">
        <f>Baseline_Data_2012!AT154/Baseline_Data_2012!AT$271</f>
        <v>6.1059772061492993E-3</v>
      </c>
      <c r="BB156" s="165">
        <f>Baseline_Data_2012!AU154/Baseline_Data_2012!AU$271</f>
        <v>9.2225824858355732E-3</v>
      </c>
      <c r="BC156" s="165">
        <f>Baseline_Data_2012!AV154/Baseline_Data_2012!AV$271</f>
        <v>9.5276482104678841E-3</v>
      </c>
      <c r="BD156">
        <v>156</v>
      </c>
    </row>
    <row r="157" spans="1:56" x14ac:dyDescent="0.2">
      <c r="A157" s="164">
        <v>3</v>
      </c>
      <c r="B157" s="31" t="s">
        <v>28</v>
      </c>
      <c r="C157">
        <f>'III Tool Overview'!$H$9/160</f>
        <v>0</v>
      </c>
      <c r="D157">
        <v>0</v>
      </c>
      <c r="E157">
        <v>0</v>
      </c>
      <c r="F157">
        <f>G157*'III Tool Overview'!$H$9</f>
        <v>0</v>
      </c>
      <c r="G157" s="165">
        <f>HLOOKUP('III Tool Overview'!$H$7,Targeting!$I$1:$BC$277,Targeting!BD157,FALSE)</f>
        <v>5.2625330801470997E-3</v>
      </c>
      <c r="H157" s="204">
        <f>Baseline_Data_2012!B155</f>
        <v>8391.5153139999984</v>
      </c>
      <c r="I157" s="165">
        <f>Baseline_Data_2012!B155/Baseline_Data_2012!B$271</f>
        <v>8.3505492373167119E-3</v>
      </c>
      <c r="J157" s="165">
        <f>Baseline_Data_2012!C155/Baseline_Data_2012!C$271</f>
        <v>5.4218360398862672E-3</v>
      </c>
      <c r="K157" s="165">
        <f>Baseline_Data_2012!D155/Baseline_Data_2012!D$271</f>
        <v>9.1834487104872371E-3</v>
      </c>
      <c r="L157" s="165">
        <f>Baseline_Data_2012!E155/Baseline_Data_2012!E$271</f>
        <v>9.6260492842266173E-3</v>
      </c>
      <c r="M157" s="165">
        <f>Baseline_Data_2012!F155/Baseline_Data_2012!F$271</f>
        <v>7.8633059455188118E-3</v>
      </c>
      <c r="N157" s="165">
        <f>Baseline_Data_2012!G155/Baseline_Data_2012!G$271</f>
        <v>7.8672509527085172E-3</v>
      </c>
      <c r="O157" s="165">
        <f>Baseline_Data_2012!H155/Baseline_Data_2012!H$271</f>
        <v>8.6965147120787994E-3</v>
      </c>
      <c r="P157" s="165">
        <f>Baseline_Data_2012!I155/Baseline_Data_2012!I$271</f>
        <v>7.6387807414757605E-3</v>
      </c>
      <c r="Q157" s="165">
        <f>Baseline_Data_2012!J155/Baseline_Data_2012!J$271</f>
        <v>9.5629665586226178E-3</v>
      </c>
      <c r="R157" s="165">
        <f>Baseline_Data_2012!K155/Baseline_Data_2012!K$271</f>
        <v>8.9702244703950777E-3</v>
      </c>
      <c r="S157" s="165">
        <f>Baseline_Data_2012!L155/Baseline_Data_2012!L$271</f>
        <v>9.9769286482615308E-3</v>
      </c>
      <c r="T157" s="165">
        <f>Baseline_Data_2012!M155/Baseline_Data_2012!M$271</f>
        <v>5.2625330801470997E-3</v>
      </c>
      <c r="U157" s="165">
        <f>Baseline_Data_2012!N155/Baseline_Data_2012!N$271</f>
        <v>1.4409482981390749E-2</v>
      </c>
      <c r="V157" s="165">
        <f>Baseline_Data_2012!O155/Baseline_Data_2012!O$271</f>
        <v>6.1087396378770465E-3</v>
      </c>
      <c r="W157" s="165">
        <f>Baseline_Data_2012!P155/Baseline_Data_2012!P$271</f>
        <v>2.2974800365873817E-2</v>
      </c>
      <c r="X157" s="165">
        <f>Baseline_Data_2012!Q155/Baseline_Data_2012!Q$271</f>
        <v>9.1499953197494103E-3</v>
      </c>
      <c r="Y157" s="165">
        <f>Baseline_Data_2012!R155/Baseline_Data_2012!R$271</f>
        <v>6.4354633996336359E-3</v>
      </c>
      <c r="Z157" s="165">
        <f>Baseline_Data_2012!S155/Baseline_Data_2012!S$271</f>
        <v>8.9628174316873973E-3</v>
      </c>
      <c r="AA157" s="165">
        <f>Baseline_Data_2012!T155/Baseline_Data_2012!T$271</f>
        <v>9.4330241509146383E-3</v>
      </c>
      <c r="AB157" s="165">
        <f>Baseline_Data_2012!U155/Baseline_Data_2012!U$271</f>
        <v>1.1639785308272041E-2</v>
      </c>
      <c r="AC157" s="165">
        <f>Baseline_Data_2012!V155/Baseline_Data_2012!V$271</f>
        <v>6.2121250728697994E-3</v>
      </c>
      <c r="AD157" s="165">
        <f>Baseline_Data_2012!W155/Baseline_Data_2012!W$271</f>
        <v>5.525732117279164E-3</v>
      </c>
      <c r="AE157" s="165">
        <f>Baseline_Data_2012!X155/Baseline_Data_2012!X$271</f>
        <v>4.7409873733946601E-3</v>
      </c>
      <c r="AF157" s="165">
        <f>Baseline_Data_2012!Y155/Baseline_Data_2012!Y$271</f>
        <v>3.6644545295430519E-3</v>
      </c>
      <c r="AG157" s="165">
        <f>Baseline_Data_2012!Z155/Baseline_Data_2012!Z$271</f>
        <v>7.1251187717487974E-3</v>
      </c>
      <c r="AH157" s="165">
        <f>Baseline_Data_2012!AA155/Baseline_Data_2012!AA$271</f>
        <v>2.1900808744025218E-3</v>
      </c>
      <c r="AI157" s="165">
        <f>Baseline_Data_2012!AB155/Baseline_Data_2012!AB$271</f>
        <v>1.0356970843081906E-2</v>
      </c>
      <c r="AJ157" s="165">
        <f>Baseline_Data_2012!AC155/Baseline_Data_2012!AC$271</f>
        <v>2.2960113695895408E-2</v>
      </c>
      <c r="AK157" s="165">
        <f>Baseline_Data_2012!AD155/Baseline_Data_2012!AD$271</f>
        <v>8.3165413930027902E-3</v>
      </c>
      <c r="AL157" s="165">
        <f>Baseline_Data_2012!AE155/Baseline_Data_2012!AE$271</f>
        <v>7.8589916926120919E-3</v>
      </c>
      <c r="AM157" s="165">
        <f>Baseline_Data_2012!AF155/Baseline_Data_2012!AF$271</f>
        <v>8.6150915959668974E-3</v>
      </c>
      <c r="AN157" s="165">
        <f>Baseline_Data_2012!AG155/Baseline_Data_2012!AG$271</f>
        <v>9.5007771624512852E-3</v>
      </c>
      <c r="AO157" s="165">
        <f>Baseline_Data_2012!AH155/Baseline_Data_2012!AH$271</f>
        <v>4.9994074457306798E-3</v>
      </c>
      <c r="AP157" s="165">
        <f>Baseline_Data_2012!AI155/Baseline_Data_2012!AI$271</f>
        <v>8.5620981454359972E-3</v>
      </c>
      <c r="AQ157" s="165">
        <f>Baseline_Data_2012!AJ155/Baseline_Data_2012!AJ$271</f>
        <v>1.4171429306263358E-2</v>
      </c>
      <c r="AR157" s="165">
        <f>Baseline_Data_2012!AK155/Baseline_Data_2012!AK$271</f>
        <v>4.8549053828969638E-3</v>
      </c>
      <c r="AS157" s="165">
        <f>Baseline_Data_2012!AL155/Baseline_Data_2012!AL$271</f>
        <v>8.895381209791069E-3</v>
      </c>
      <c r="AT157" s="165">
        <f>Baseline_Data_2012!AM155/Baseline_Data_2012!AM$271</f>
        <v>5.2697840156519585E-3</v>
      </c>
      <c r="AU157" s="165">
        <f>Baseline_Data_2012!AN155/Baseline_Data_2012!AN$271</f>
        <v>4.6976683475100029E-3</v>
      </c>
      <c r="AV157" s="165">
        <f>Baseline_Data_2012!AO155/Baseline_Data_2012!AO$271</f>
        <v>9.1793858116591114E-3</v>
      </c>
      <c r="AW157" s="165">
        <f>Baseline_Data_2012!AP155/Baseline_Data_2012!AP$271</f>
        <v>9.1903424889017496E-3</v>
      </c>
      <c r="AX157" s="165">
        <f>Baseline_Data_2012!AQ155/Baseline_Data_2012!AQ$271</f>
        <v>1.4399712412346119E-2</v>
      </c>
      <c r="AY157" s="165">
        <f>Baseline_Data_2012!AR155/Baseline_Data_2012!AR$271</f>
        <v>6.7561105317246678E-3</v>
      </c>
      <c r="AZ157" s="165">
        <f>Baseline_Data_2012!AS155/Baseline_Data_2012!AS$271</f>
        <v>9.4861707295462189E-3</v>
      </c>
      <c r="BA157" s="165">
        <f>Baseline_Data_2012!AT155/Baseline_Data_2012!AT$271</f>
        <v>5.6209810533187033E-3</v>
      </c>
      <c r="BB157" s="165">
        <f>Baseline_Data_2012!AU155/Baseline_Data_2012!AU$271</f>
        <v>8.4425630716106741E-3</v>
      </c>
      <c r="BC157" s="165">
        <f>Baseline_Data_2012!AV155/Baseline_Data_2012!AV$271</f>
        <v>1.105177740642372E-2</v>
      </c>
      <c r="BD157">
        <v>157</v>
      </c>
    </row>
    <row r="158" spans="1:56" x14ac:dyDescent="0.2">
      <c r="A158" s="164">
        <v>3</v>
      </c>
      <c r="B158" s="31" t="s">
        <v>29</v>
      </c>
      <c r="C158">
        <f>'III Tool Overview'!$H$9/160</f>
        <v>0</v>
      </c>
      <c r="D158">
        <v>0</v>
      </c>
      <c r="E158">
        <v>0</v>
      </c>
      <c r="F158">
        <f>G158*'III Tool Overview'!$H$9</f>
        <v>0</v>
      </c>
      <c r="G158" s="165">
        <f>HLOOKUP('III Tool Overview'!$H$7,Targeting!$I$1:$BC$277,Targeting!BD158,FALSE)</f>
        <v>6.5643531714690145E-3</v>
      </c>
      <c r="H158" s="204">
        <f>Baseline_Data_2012!B156</f>
        <v>8963.56358</v>
      </c>
      <c r="I158" s="165">
        <f>Baseline_Data_2012!B156/Baseline_Data_2012!B$271</f>
        <v>8.9198048523764957E-3</v>
      </c>
      <c r="J158" s="165">
        <f>Baseline_Data_2012!C156/Baseline_Data_2012!C$271</f>
        <v>6.3950582869634828E-3</v>
      </c>
      <c r="K158" s="165">
        <f>Baseline_Data_2012!D156/Baseline_Data_2012!D$271</f>
        <v>1.1882936791226756E-2</v>
      </c>
      <c r="L158" s="165">
        <f>Baseline_Data_2012!E156/Baseline_Data_2012!E$271</f>
        <v>1.2256358480881961E-2</v>
      </c>
      <c r="M158" s="165">
        <f>Baseline_Data_2012!F156/Baseline_Data_2012!F$271</f>
        <v>9.2966444001951563E-3</v>
      </c>
      <c r="N158" s="165">
        <f>Baseline_Data_2012!G156/Baseline_Data_2012!G$271</f>
        <v>8.8984637504988147E-3</v>
      </c>
      <c r="O158" s="165">
        <f>Baseline_Data_2012!H156/Baseline_Data_2012!H$271</f>
        <v>8.8793765420700516E-3</v>
      </c>
      <c r="P158" s="165">
        <f>Baseline_Data_2012!I156/Baseline_Data_2012!I$271</f>
        <v>7.1098628392209902E-3</v>
      </c>
      <c r="Q158" s="165">
        <f>Baseline_Data_2012!J156/Baseline_Data_2012!J$271</f>
        <v>1.1370829809007181E-2</v>
      </c>
      <c r="R158" s="165">
        <f>Baseline_Data_2012!K156/Baseline_Data_2012!K$271</f>
        <v>1.0420689963806899E-2</v>
      </c>
      <c r="S158" s="165">
        <f>Baseline_Data_2012!L156/Baseline_Data_2012!L$271</f>
        <v>9.7699808702618636E-3</v>
      </c>
      <c r="T158" s="165">
        <f>Baseline_Data_2012!M156/Baseline_Data_2012!M$271</f>
        <v>6.5643531714690145E-3</v>
      </c>
      <c r="U158" s="165">
        <f>Baseline_Data_2012!N156/Baseline_Data_2012!N$271</f>
        <v>1.4975739687585693E-2</v>
      </c>
      <c r="V158" s="165">
        <f>Baseline_Data_2012!O156/Baseline_Data_2012!O$271</f>
        <v>6.7055904685667436E-3</v>
      </c>
      <c r="W158" s="165">
        <f>Baseline_Data_2012!P156/Baseline_Data_2012!P$271</f>
        <v>3.0824049541772435E-2</v>
      </c>
      <c r="X158" s="165">
        <f>Baseline_Data_2012!Q156/Baseline_Data_2012!Q$271</f>
        <v>7.4608705182303585E-3</v>
      </c>
      <c r="Y158" s="165">
        <f>Baseline_Data_2012!R156/Baseline_Data_2012!R$271</f>
        <v>7.9039003948419839E-3</v>
      </c>
      <c r="Z158" s="165">
        <f>Baseline_Data_2012!S156/Baseline_Data_2012!S$271</f>
        <v>1.0632217193017143E-2</v>
      </c>
      <c r="AA158" s="165">
        <f>Baseline_Data_2012!T156/Baseline_Data_2012!T$271</f>
        <v>1.1998521254265239E-2</v>
      </c>
      <c r="AB158" s="165">
        <f>Baseline_Data_2012!U156/Baseline_Data_2012!U$271</f>
        <v>1.3067367074363885E-2</v>
      </c>
      <c r="AC158" s="165">
        <f>Baseline_Data_2012!V156/Baseline_Data_2012!V$271</f>
        <v>7.9095825891862103E-3</v>
      </c>
      <c r="AD158" s="165">
        <f>Baseline_Data_2012!W156/Baseline_Data_2012!W$271</f>
        <v>5.0232068669659414E-3</v>
      </c>
      <c r="AE158" s="165">
        <f>Baseline_Data_2012!X156/Baseline_Data_2012!X$271</f>
        <v>5.4281796126604154E-3</v>
      </c>
      <c r="AF158" s="165">
        <f>Baseline_Data_2012!Y156/Baseline_Data_2012!Y$271</f>
        <v>3.8877570765880592E-3</v>
      </c>
      <c r="AG158" s="165">
        <f>Baseline_Data_2012!Z156/Baseline_Data_2012!Z$271</f>
        <v>9.2195577787663237E-3</v>
      </c>
      <c r="AH158" s="165">
        <f>Baseline_Data_2012!AA156/Baseline_Data_2012!AA$271</f>
        <v>2.8088138148427331E-3</v>
      </c>
      <c r="AI158" s="165">
        <f>Baseline_Data_2012!AB156/Baseline_Data_2012!AB$271</f>
        <v>8.9261811128644973E-3</v>
      </c>
      <c r="AJ158" s="165">
        <f>Baseline_Data_2012!AC156/Baseline_Data_2012!AC$271</f>
        <v>3.0804345229403715E-2</v>
      </c>
      <c r="AK158" s="165">
        <f>Baseline_Data_2012!AD156/Baseline_Data_2012!AD$271</f>
        <v>9.4811706933725631E-3</v>
      </c>
      <c r="AL158" s="165">
        <f>Baseline_Data_2012!AE156/Baseline_Data_2012!AE$271</f>
        <v>9.2915437370130038E-3</v>
      </c>
      <c r="AM158" s="165">
        <f>Baseline_Data_2012!AF156/Baseline_Data_2012!AF$271</f>
        <v>6.7931368764984788E-3</v>
      </c>
      <c r="AN158" s="165">
        <f>Baseline_Data_2012!AG156/Baseline_Data_2012!AG$271</f>
        <v>1.100383503341794E-2</v>
      </c>
      <c r="AO158" s="165">
        <f>Baseline_Data_2012!AH156/Baseline_Data_2012!AH$271</f>
        <v>5.8775018121075724E-3</v>
      </c>
      <c r="AP158" s="165">
        <f>Baseline_Data_2012!AI156/Baseline_Data_2012!AI$271</f>
        <v>1.0612543573410687E-2</v>
      </c>
      <c r="AQ158" s="165">
        <f>Baseline_Data_2012!AJ156/Baseline_Data_2012!AJ$271</f>
        <v>1.5363582627831159E-2</v>
      </c>
      <c r="AR158" s="165">
        <f>Baseline_Data_2012!AK156/Baseline_Data_2012!AK$271</f>
        <v>6.1948025966107228E-3</v>
      </c>
      <c r="AS158" s="165">
        <f>Baseline_Data_2012!AL156/Baseline_Data_2012!AL$271</f>
        <v>1.0184324801073445E-2</v>
      </c>
      <c r="AT158" s="165">
        <f>Baseline_Data_2012!AM156/Baseline_Data_2012!AM$271</f>
        <v>6.5733978084817494E-3</v>
      </c>
      <c r="AU158" s="165">
        <f>Baseline_Data_2012!AN156/Baseline_Data_2012!AN$271</f>
        <v>5.5405807247771131E-3</v>
      </c>
      <c r="AV158" s="165">
        <f>Baseline_Data_2012!AO156/Baseline_Data_2012!AO$271</f>
        <v>9.7934500641071107E-3</v>
      </c>
      <c r="AW158" s="165">
        <f>Baseline_Data_2012!AP156/Baseline_Data_2012!AP$271</f>
        <v>1.1891857005814421E-2</v>
      </c>
      <c r="AX158" s="165">
        <f>Baseline_Data_2012!AQ156/Baseline_Data_2012!AQ$271</f>
        <v>1.4965585159570988E-2</v>
      </c>
      <c r="AY158" s="165">
        <f>Baseline_Data_2012!AR156/Baseline_Data_2012!AR$271</f>
        <v>7.6487931291567834E-3</v>
      </c>
      <c r="AZ158" s="165">
        <f>Baseline_Data_2012!AS156/Baseline_Data_2012!AS$271</f>
        <v>1.1006557126295965E-2</v>
      </c>
      <c r="BA158" s="165">
        <f>Baseline_Data_2012!AT156/Baseline_Data_2012!AT$271</f>
        <v>6.2960402750222464E-3</v>
      </c>
      <c r="BB158" s="165">
        <f>Baseline_Data_2012!AU156/Baseline_Data_2012!AU$271</f>
        <v>1.0301269344244359E-2</v>
      </c>
      <c r="BC158" s="165">
        <f>Baseline_Data_2012!AV156/Baseline_Data_2012!AV$271</f>
        <v>1.2339227848720644E-2</v>
      </c>
      <c r="BD158">
        <v>158</v>
      </c>
    </row>
    <row r="159" spans="1:56" x14ac:dyDescent="0.2">
      <c r="A159" s="164">
        <v>3</v>
      </c>
      <c r="B159" s="31" t="s">
        <v>30</v>
      </c>
      <c r="C159">
        <f>'III Tool Overview'!$H$9/160</f>
        <v>0</v>
      </c>
      <c r="D159">
        <v>0</v>
      </c>
      <c r="E159">
        <v>0</v>
      </c>
      <c r="F159">
        <f>G159*'III Tool Overview'!$H$9</f>
        <v>0</v>
      </c>
      <c r="G159" s="165">
        <f>HLOOKUP('III Tool Overview'!$H$7,Targeting!$I$1:$BC$277,Targeting!BD159,FALSE)</f>
        <v>7.4299821611132797E-3</v>
      </c>
      <c r="H159" s="204">
        <f>Baseline_Data_2012!B157</f>
        <v>10409.082354999999</v>
      </c>
      <c r="I159" s="165">
        <f>Baseline_Data_2012!B157/Baseline_Data_2012!B$271</f>
        <v>1.0358266828840361E-2</v>
      </c>
      <c r="J159" s="165">
        <f>Baseline_Data_2012!C157/Baseline_Data_2012!C$271</f>
        <v>8.5293940856579452E-3</v>
      </c>
      <c r="K159" s="165">
        <f>Baseline_Data_2012!D157/Baseline_Data_2012!D$271</f>
        <v>1.5684495517006212E-2</v>
      </c>
      <c r="L159" s="165">
        <f>Baseline_Data_2012!E157/Baseline_Data_2012!E$271</f>
        <v>1.6574565741762415E-2</v>
      </c>
      <c r="M159" s="165">
        <f>Baseline_Data_2012!F157/Baseline_Data_2012!F$271</f>
        <v>1.0686307449617741E-2</v>
      </c>
      <c r="N159" s="165">
        <f>Baseline_Data_2012!G157/Baseline_Data_2012!G$271</f>
        <v>1.0859544609066589E-2</v>
      </c>
      <c r="O159" s="165">
        <f>Baseline_Data_2012!H157/Baseline_Data_2012!H$271</f>
        <v>1.0147858905222917E-2</v>
      </c>
      <c r="P159" s="165">
        <f>Baseline_Data_2012!I157/Baseline_Data_2012!I$271</f>
        <v>7.6499734280155935E-3</v>
      </c>
      <c r="Q159" s="165">
        <f>Baseline_Data_2012!J157/Baseline_Data_2012!J$271</f>
        <v>1.4749055148653349E-2</v>
      </c>
      <c r="R159" s="165">
        <f>Baseline_Data_2012!K157/Baseline_Data_2012!K$271</f>
        <v>1.2571926033995595E-2</v>
      </c>
      <c r="S159" s="165">
        <f>Baseline_Data_2012!L157/Baseline_Data_2012!L$271</f>
        <v>9.7382034076817312E-3</v>
      </c>
      <c r="T159" s="165">
        <f>Baseline_Data_2012!M157/Baseline_Data_2012!M$271</f>
        <v>7.4299821611132797E-3</v>
      </c>
      <c r="U159" s="165">
        <f>Baseline_Data_2012!N157/Baseline_Data_2012!N$271</f>
        <v>1.6677528288447704E-2</v>
      </c>
      <c r="V159" s="165">
        <f>Baseline_Data_2012!O157/Baseline_Data_2012!O$271</f>
        <v>8.5794717986627869E-3</v>
      </c>
      <c r="W159" s="165">
        <f>Baseline_Data_2012!P157/Baseline_Data_2012!P$271</f>
        <v>4.0687745395139613E-2</v>
      </c>
      <c r="X159" s="165">
        <f>Baseline_Data_2012!Q157/Baseline_Data_2012!Q$271</f>
        <v>6.667547435528917E-3</v>
      </c>
      <c r="Y159" s="165">
        <f>Baseline_Data_2012!R157/Baseline_Data_2012!R$271</f>
        <v>9.262301325342363E-3</v>
      </c>
      <c r="Z159" s="165">
        <f>Baseline_Data_2012!S157/Baseline_Data_2012!S$271</f>
        <v>1.3269877212768198E-2</v>
      </c>
      <c r="AA159" s="165">
        <f>Baseline_Data_2012!T157/Baseline_Data_2012!T$271</f>
        <v>1.6203686348791213E-2</v>
      </c>
      <c r="AB159" s="165">
        <f>Baseline_Data_2012!U157/Baseline_Data_2012!U$271</f>
        <v>1.6633852047680201E-2</v>
      </c>
      <c r="AC159" s="165">
        <f>Baseline_Data_2012!V157/Baseline_Data_2012!V$271</f>
        <v>1.0696317084626629E-2</v>
      </c>
      <c r="AD159" s="165">
        <f>Baseline_Data_2012!W157/Baseline_Data_2012!W$271</f>
        <v>6.2456232619944631E-3</v>
      </c>
      <c r="AE159" s="165">
        <f>Baseline_Data_2012!X157/Baseline_Data_2012!X$271</f>
        <v>6.7652259593578229E-3</v>
      </c>
      <c r="AF159" s="165">
        <f>Baseline_Data_2012!Y157/Baseline_Data_2012!Y$271</f>
        <v>5.3072999565264619E-3</v>
      </c>
      <c r="AG159" s="165">
        <f>Baseline_Data_2012!Z157/Baseline_Data_2012!Z$271</f>
        <v>1.097498441466146E-2</v>
      </c>
      <c r="AH159" s="165">
        <f>Baseline_Data_2012!AA157/Baseline_Data_2012!AA$271</f>
        <v>3.4279609460715075E-3</v>
      </c>
      <c r="AI159" s="165">
        <f>Baseline_Data_2012!AB157/Baseline_Data_2012!AB$271</f>
        <v>7.5276330051488099E-3</v>
      </c>
      <c r="AJ159" s="165">
        <f>Baseline_Data_2012!AC157/Baseline_Data_2012!AC$271</f>
        <v>4.0661735702812903E-2</v>
      </c>
      <c r="AK159" s="165">
        <f>Baseline_Data_2012!AD157/Baseline_Data_2012!AD$271</f>
        <v>1.1595606927434264E-2</v>
      </c>
      <c r="AL159" s="165">
        <f>Baseline_Data_2012!AE157/Baseline_Data_2012!AE$271</f>
        <v>1.0680444338949525E-2</v>
      </c>
      <c r="AM159" s="165">
        <f>Baseline_Data_2012!AF157/Baseline_Data_2012!AF$271</f>
        <v>6.5919464115150733E-3</v>
      </c>
      <c r="AN159" s="165">
        <f>Baseline_Data_2012!AG157/Baseline_Data_2012!AG$271</f>
        <v>1.4033083152070309E-2</v>
      </c>
      <c r="AO159" s="165">
        <f>Baseline_Data_2012!AH157/Baseline_Data_2012!AH$271</f>
        <v>6.5031713598480553E-3</v>
      </c>
      <c r="AP159" s="165">
        <f>Baseline_Data_2012!AI157/Baseline_Data_2012!AI$271</f>
        <v>1.3034782582777E-2</v>
      </c>
      <c r="AQ159" s="165">
        <f>Baseline_Data_2012!AJ157/Baseline_Data_2012!AJ$271</f>
        <v>2.1724200770352399E-2</v>
      </c>
      <c r="AR159" s="165">
        <f>Baseline_Data_2012!AK157/Baseline_Data_2012!AK$271</f>
        <v>8.5855724200175239E-3</v>
      </c>
      <c r="AS159" s="165">
        <f>Baseline_Data_2012!AL157/Baseline_Data_2012!AL$271</f>
        <v>1.1654227349681983E-2</v>
      </c>
      <c r="AT159" s="165">
        <f>Baseline_Data_2012!AM157/Baseline_Data_2012!AM$271</f>
        <v>7.4402194975123096E-3</v>
      </c>
      <c r="AU159" s="165">
        <f>Baseline_Data_2012!AN157/Baseline_Data_2012!AN$271</f>
        <v>7.4646409121595196E-3</v>
      </c>
      <c r="AV159" s="165">
        <f>Baseline_Data_2012!AO157/Baseline_Data_2012!AO$271</f>
        <v>1.1481975937229025E-2</v>
      </c>
      <c r="AW159" s="165">
        <f>Baseline_Data_2012!AP157/Baseline_Data_2012!AP$271</f>
        <v>1.5696269463814905E-2</v>
      </c>
      <c r="AX159" s="165">
        <f>Baseline_Data_2012!AQ157/Baseline_Data_2012!AQ$271</f>
        <v>1.6666219836794963E-2</v>
      </c>
      <c r="AY159" s="165">
        <f>Baseline_Data_2012!AR157/Baseline_Data_2012!AR$271</f>
        <v>1.0378707782161753E-2</v>
      </c>
      <c r="AZ159" s="165">
        <f>Baseline_Data_2012!AS157/Baseline_Data_2012!AS$271</f>
        <v>1.3588399562937666E-2</v>
      </c>
      <c r="BA159" s="165">
        <f>Baseline_Data_2012!AT157/Baseline_Data_2012!AT$271</f>
        <v>7.3147254431157344E-3</v>
      </c>
      <c r="BB159" s="165">
        <f>Baseline_Data_2012!AU157/Baseline_Data_2012!AU$271</f>
        <v>1.230236051753507E-2</v>
      </c>
      <c r="BC159" s="165">
        <f>Baseline_Data_2012!AV157/Baseline_Data_2012!AV$271</f>
        <v>1.4466969785974575E-2</v>
      </c>
      <c r="BD159">
        <v>159</v>
      </c>
    </row>
    <row r="160" spans="1:56" x14ac:dyDescent="0.2">
      <c r="A160" s="164">
        <v>3</v>
      </c>
      <c r="B160" s="31" t="s">
        <v>31</v>
      </c>
      <c r="C160">
        <f>'III Tool Overview'!$H$9/160</f>
        <v>0</v>
      </c>
      <c r="D160">
        <v>0</v>
      </c>
      <c r="E160">
        <v>0</v>
      </c>
      <c r="F160">
        <f>G160*'III Tool Overview'!$H$9</f>
        <v>0</v>
      </c>
      <c r="G160" s="165">
        <f>HLOOKUP('III Tool Overview'!$H$7,Targeting!$I$1:$BC$277,Targeting!BD160,FALSE)</f>
        <v>1.2165459895412093E-2</v>
      </c>
      <c r="H160" s="204">
        <f>Baseline_Data_2012!B158</f>
        <v>12450.683574000001</v>
      </c>
      <c r="I160" s="165">
        <f>Baseline_Data_2012!B158/Baseline_Data_2012!B$271</f>
        <v>1.2389901267233444E-2</v>
      </c>
      <c r="J160" s="165">
        <f>Baseline_Data_2012!C158/Baseline_Data_2012!C$271</f>
        <v>1.1215082125657611E-2</v>
      </c>
      <c r="K160" s="165">
        <f>Baseline_Data_2012!D158/Baseline_Data_2012!D$271</f>
        <v>2.0264905475573872E-2</v>
      </c>
      <c r="L160" s="165">
        <f>Baseline_Data_2012!E158/Baseline_Data_2012!E$271</f>
        <v>2.289890190362227E-2</v>
      </c>
      <c r="M160" s="165">
        <f>Baseline_Data_2012!F158/Baseline_Data_2012!F$271</f>
        <v>1.2323332803929889E-2</v>
      </c>
      <c r="N160" s="165">
        <f>Baseline_Data_2012!G158/Baseline_Data_2012!G$271</f>
        <v>1.2221587629118626E-2</v>
      </c>
      <c r="O160" s="165">
        <f>Baseline_Data_2012!H158/Baseline_Data_2012!H$271</f>
        <v>1.1981666290668748E-2</v>
      </c>
      <c r="P160" s="165">
        <f>Baseline_Data_2012!I158/Baseline_Data_2012!I$271</f>
        <v>8.8412660282466502E-3</v>
      </c>
      <c r="Q160" s="165">
        <f>Baseline_Data_2012!J158/Baseline_Data_2012!J$271</f>
        <v>2.0098256820654459E-2</v>
      </c>
      <c r="R160" s="165">
        <f>Baseline_Data_2012!K158/Baseline_Data_2012!K$271</f>
        <v>1.4960095323586133E-2</v>
      </c>
      <c r="S160" s="165">
        <f>Baseline_Data_2012!L158/Baseline_Data_2012!L$271</f>
        <v>1.0364051360327732E-2</v>
      </c>
      <c r="T160" s="165">
        <f>Baseline_Data_2012!M158/Baseline_Data_2012!M$271</f>
        <v>1.2165459895412093E-2</v>
      </c>
      <c r="U160" s="165">
        <f>Baseline_Data_2012!N158/Baseline_Data_2012!N$271</f>
        <v>2.2407917617524586E-2</v>
      </c>
      <c r="V160" s="165">
        <f>Baseline_Data_2012!O158/Baseline_Data_2012!O$271</f>
        <v>1.0797282943603588E-2</v>
      </c>
      <c r="W160" s="165">
        <f>Baseline_Data_2012!P158/Baseline_Data_2012!P$271</f>
        <v>4.4726965638951739E-2</v>
      </c>
      <c r="X160" s="165">
        <f>Baseline_Data_2012!Q158/Baseline_Data_2012!Q$271</f>
        <v>7.6221115253998035E-3</v>
      </c>
      <c r="Y160" s="165">
        <f>Baseline_Data_2012!R158/Baseline_Data_2012!R$271</f>
        <v>1.1231585176290904E-2</v>
      </c>
      <c r="Z160" s="165">
        <f>Baseline_Data_2012!S158/Baseline_Data_2012!S$271</f>
        <v>1.6373835812965892E-2</v>
      </c>
      <c r="AA160" s="165">
        <f>Baseline_Data_2012!T158/Baseline_Data_2012!T$271</f>
        <v>2.1354093080107467E-2</v>
      </c>
      <c r="AB160" s="165">
        <f>Baseline_Data_2012!U158/Baseline_Data_2012!U$271</f>
        <v>1.8694796080394014E-2</v>
      </c>
      <c r="AC160" s="165">
        <f>Baseline_Data_2012!V158/Baseline_Data_2012!V$271</f>
        <v>1.4777697314491434E-2</v>
      </c>
      <c r="AD160" s="165">
        <f>Baseline_Data_2012!W158/Baseline_Data_2012!W$271</f>
        <v>7.4063350274643589E-3</v>
      </c>
      <c r="AE160" s="165">
        <f>Baseline_Data_2012!X158/Baseline_Data_2012!X$271</f>
        <v>8.7567103634718715E-3</v>
      </c>
      <c r="AF160" s="165">
        <f>Baseline_Data_2012!Y158/Baseline_Data_2012!Y$271</f>
        <v>6.0650065821753413E-3</v>
      </c>
      <c r="AG160" s="165">
        <f>Baseline_Data_2012!Z158/Baseline_Data_2012!Z$271</f>
        <v>1.2244427797457408E-2</v>
      </c>
      <c r="AH160" s="165">
        <f>Baseline_Data_2012!AA158/Baseline_Data_2012!AA$271</f>
        <v>4.1534405489364922E-3</v>
      </c>
      <c r="AI160" s="165">
        <f>Baseline_Data_2012!AB158/Baseline_Data_2012!AB$271</f>
        <v>7.6460368598663883E-3</v>
      </c>
      <c r="AJ160" s="165">
        <f>Baseline_Data_2012!AC158/Baseline_Data_2012!AC$271</f>
        <v>4.4698373870012999E-2</v>
      </c>
      <c r="AK160" s="165">
        <f>Baseline_Data_2012!AD158/Baseline_Data_2012!AD$271</f>
        <v>1.3059005342233579E-2</v>
      </c>
      <c r="AL160" s="165">
        <f>Baseline_Data_2012!AE158/Baseline_Data_2012!AE$271</f>
        <v>1.2316571528870999E-2</v>
      </c>
      <c r="AM160" s="165">
        <f>Baseline_Data_2012!AF158/Baseline_Data_2012!AF$271</f>
        <v>6.7431590091060279E-3</v>
      </c>
      <c r="AN160" s="165">
        <f>Baseline_Data_2012!AG158/Baseline_Data_2012!AG$271</f>
        <v>1.9394744721497201E-2</v>
      </c>
      <c r="AO160" s="165">
        <f>Baseline_Data_2012!AH158/Baseline_Data_2012!AH$271</f>
        <v>1.0536692031693074E-2</v>
      </c>
      <c r="AP160" s="165">
        <f>Baseline_Data_2012!AI158/Baseline_Data_2012!AI$271</f>
        <v>1.526633791354657E-2</v>
      </c>
      <c r="AQ160" s="165">
        <f>Baseline_Data_2012!AJ158/Baseline_Data_2012!AJ$271</f>
        <v>2.5412499472509592E-2</v>
      </c>
      <c r="AR160" s="165">
        <f>Baseline_Data_2012!AK158/Baseline_Data_2012!AK$271</f>
        <v>1.0784051812684834E-2</v>
      </c>
      <c r="AS160" s="165">
        <f>Baseline_Data_2012!AL158/Baseline_Data_2012!AL$271</f>
        <v>1.3707606785043659E-2</v>
      </c>
      <c r="AT160" s="165">
        <f>Baseline_Data_2012!AM158/Baseline_Data_2012!AM$271</f>
        <v>1.2182221968684633E-2</v>
      </c>
      <c r="AU160" s="165">
        <f>Baseline_Data_2012!AN158/Baseline_Data_2012!AN$271</f>
        <v>1.0001572579547414E-2</v>
      </c>
      <c r="AV160" s="165">
        <f>Baseline_Data_2012!AO158/Baseline_Data_2012!AO$271</f>
        <v>1.5088691204496633E-2</v>
      </c>
      <c r="AW160" s="165">
        <f>Baseline_Data_2012!AP158/Baseline_Data_2012!AP$271</f>
        <v>2.0280117818163652E-2</v>
      </c>
      <c r="AX160" s="165">
        <f>Baseline_Data_2012!AQ158/Baseline_Data_2012!AQ$271</f>
        <v>2.2392723588251558E-2</v>
      </c>
      <c r="AY160" s="165">
        <f>Baseline_Data_2012!AR158/Baseline_Data_2012!AR$271</f>
        <v>1.4338724583788449E-2</v>
      </c>
      <c r="AZ160" s="165">
        <f>Baseline_Data_2012!AS158/Baseline_Data_2012!AS$271</f>
        <v>1.5785563763631851E-2</v>
      </c>
      <c r="BA160" s="165">
        <f>Baseline_Data_2012!AT158/Baseline_Data_2012!AT$271</f>
        <v>8.2311842293086961E-3</v>
      </c>
      <c r="BB160" s="165">
        <f>Baseline_Data_2012!AU158/Baseline_Data_2012!AU$271</f>
        <v>1.5716782528930912E-2</v>
      </c>
      <c r="BC160" s="165">
        <f>Baseline_Data_2012!AV158/Baseline_Data_2012!AV$271</f>
        <v>1.5568619562607982E-2</v>
      </c>
      <c r="BD160">
        <v>160</v>
      </c>
    </row>
    <row r="161" spans="1:56" x14ac:dyDescent="0.2">
      <c r="A161" s="164">
        <v>3</v>
      </c>
      <c r="B161" s="31" t="s">
        <v>32</v>
      </c>
      <c r="C161">
        <f>'III Tool Overview'!$H$9/160</f>
        <v>0</v>
      </c>
      <c r="D161">
        <v>0</v>
      </c>
      <c r="E161">
        <v>0</v>
      </c>
      <c r="F161">
        <f>G161*'III Tool Overview'!$H$9</f>
        <v>0</v>
      </c>
      <c r="G161" s="165">
        <f>HLOOKUP('III Tool Overview'!$H$7,Targeting!$I$1:$BC$277,Targeting!BD161,FALSE)</f>
        <v>1.4206644441622176E-2</v>
      </c>
      <c r="H161" s="204">
        <f>Baseline_Data_2012!B159</f>
        <v>11690.718270000001</v>
      </c>
      <c r="I161" s="165">
        <f>Baseline_Data_2012!B159/Baseline_Data_2012!B$271</f>
        <v>1.1633645996017196E-2</v>
      </c>
      <c r="J161" s="165">
        <f>Baseline_Data_2012!C159/Baseline_Data_2012!C$271</f>
        <v>1.0540287773933324E-2</v>
      </c>
      <c r="K161" s="165">
        <f>Baseline_Data_2012!D159/Baseline_Data_2012!D$271</f>
        <v>2.0070584464164258E-2</v>
      </c>
      <c r="L161" s="165">
        <f>Baseline_Data_2012!E159/Baseline_Data_2012!E$271</f>
        <v>2.2815708799521914E-2</v>
      </c>
      <c r="M161" s="165">
        <f>Baseline_Data_2012!F159/Baseline_Data_2012!F$271</f>
        <v>1.2072580564116293E-2</v>
      </c>
      <c r="N161" s="165">
        <f>Baseline_Data_2012!G159/Baseline_Data_2012!G$271</f>
        <v>1.1522904079520816E-2</v>
      </c>
      <c r="O161" s="165">
        <f>Baseline_Data_2012!H159/Baseline_Data_2012!H$271</f>
        <v>1.104708006632312E-2</v>
      </c>
      <c r="P161" s="165">
        <f>Baseline_Data_2012!I159/Baseline_Data_2012!I$271</f>
        <v>8.113623206891794E-3</v>
      </c>
      <c r="Q161" s="165">
        <f>Baseline_Data_2012!J159/Baseline_Data_2012!J$271</f>
        <v>1.9653761570536939E-2</v>
      </c>
      <c r="R161" s="165">
        <f>Baseline_Data_2012!K159/Baseline_Data_2012!K$271</f>
        <v>1.3551336104972906E-2</v>
      </c>
      <c r="S161" s="165">
        <f>Baseline_Data_2012!L159/Baseline_Data_2012!L$271</f>
        <v>9.3533630270804351E-3</v>
      </c>
      <c r="T161" s="165">
        <f>Baseline_Data_2012!M159/Baseline_Data_2012!M$271</f>
        <v>1.4206644441622176E-2</v>
      </c>
      <c r="U161" s="165">
        <f>Baseline_Data_2012!N159/Baseline_Data_2012!N$271</f>
        <v>2.1252208399428762E-2</v>
      </c>
      <c r="V161" s="165">
        <f>Baseline_Data_2012!O159/Baseline_Data_2012!O$271</f>
        <v>1.0243987345305298E-2</v>
      </c>
      <c r="W161" s="165">
        <f>Baseline_Data_2012!P159/Baseline_Data_2012!P$271</f>
        <v>4.5773618501017695E-2</v>
      </c>
      <c r="X161" s="165">
        <f>Baseline_Data_2012!Q159/Baseline_Data_2012!Q$271</f>
        <v>6.9709419256579136E-3</v>
      </c>
      <c r="Y161" s="165">
        <f>Baseline_Data_2012!R159/Baseline_Data_2012!R$271</f>
        <v>1.0685440442560057E-2</v>
      </c>
      <c r="Z161" s="165">
        <f>Baseline_Data_2012!S159/Baseline_Data_2012!S$271</f>
        <v>1.6666225738197427E-2</v>
      </c>
      <c r="AA161" s="165">
        <f>Baseline_Data_2012!T159/Baseline_Data_2012!T$271</f>
        <v>2.1354093080107467E-2</v>
      </c>
      <c r="AB161" s="165">
        <f>Baseline_Data_2012!U159/Baseline_Data_2012!U$271</f>
        <v>1.6047745307948846E-2</v>
      </c>
      <c r="AC161" s="165">
        <f>Baseline_Data_2012!V159/Baseline_Data_2012!V$271</f>
        <v>1.4724009040869302E-2</v>
      </c>
      <c r="AD161" s="165">
        <f>Baseline_Data_2012!W159/Baseline_Data_2012!W$271</f>
        <v>6.7319748522792211E-3</v>
      </c>
      <c r="AE161" s="165">
        <f>Baseline_Data_2012!X159/Baseline_Data_2012!X$271</f>
        <v>7.3468411912142144E-3</v>
      </c>
      <c r="AF161" s="165">
        <f>Baseline_Data_2012!Y159/Baseline_Data_2012!Y$271</f>
        <v>5.0807095712256441E-3</v>
      </c>
      <c r="AG161" s="165">
        <f>Baseline_Data_2012!Z159/Baseline_Data_2012!Z$271</f>
        <v>1.2615960567037249E-2</v>
      </c>
      <c r="AH161" s="165">
        <f>Baseline_Data_2012!AA159/Baseline_Data_2012!AA$271</f>
        <v>4.221809940688534E-3</v>
      </c>
      <c r="AI161" s="165">
        <f>Baseline_Data_2012!AB159/Baseline_Data_2012!AB$271</f>
        <v>6.7777731144817921E-3</v>
      </c>
      <c r="AJ161" s="165">
        <f>Baseline_Data_2012!AC159/Baseline_Data_2012!AC$271</f>
        <v>4.574435765792282E-2</v>
      </c>
      <c r="AK161" s="165">
        <f>Baseline_Data_2012!AD159/Baseline_Data_2012!AD$271</f>
        <v>1.2676524014218369E-2</v>
      </c>
      <c r="AL161" s="165">
        <f>Baseline_Data_2012!AE159/Baseline_Data_2012!AE$271</f>
        <v>1.2065956865871405E-2</v>
      </c>
      <c r="AM161" s="165">
        <f>Baseline_Data_2012!AF159/Baseline_Data_2012!AF$271</f>
        <v>5.9206918594057693E-3</v>
      </c>
      <c r="AN161" s="165">
        <f>Baseline_Data_2012!AG159/Baseline_Data_2012!AG$271</f>
        <v>1.8788874101869316E-2</v>
      </c>
      <c r="AO161" s="165">
        <f>Baseline_Data_2012!AH159/Baseline_Data_2012!AH$271</f>
        <v>1.017187784729637E-2</v>
      </c>
      <c r="AP161" s="165">
        <f>Baseline_Data_2012!AI159/Baseline_Data_2012!AI$271</f>
        <v>1.4871858897692655E-2</v>
      </c>
      <c r="AQ161" s="165">
        <f>Baseline_Data_2012!AJ159/Baseline_Data_2012!AJ$271</f>
        <v>2.2582918840616344E-2</v>
      </c>
      <c r="AR161" s="165">
        <f>Baseline_Data_2012!AK159/Baseline_Data_2012!AK$271</f>
        <v>1.0744061509300341E-2</v>
      </c>
      <c r="AS161" s="165">
        <f>Baseline_Data_2012!AL159/Baseline_Data_2012!AL$271</f>
        <v>1.1816546067619617E-2</v>
      </c>
      <c r="AT161" s="165">
        <f>Baseline_Data_2012!AM159/Baseline_Data_2012!AM$271</f>
        <v>1.4226218943296147E-2</v>
      </c>
      <c r="AU161" s="165">
        <f>Baseline_Data_2012!AN159/Baseline_Data_2012!AN$271</f>
        <v>9.0034317676772595E-3</v>
      </c>
      <c r="AV161" s="165">
        <f>Baseline_Data_2012!AO159/Baseline_Data_2012!AO$271</f>
        <v>1.3292190921757324E-2</v>
      </c>
      <c r="AW161" s="165">
        <f>Baseline_Data_2012!AP159/Baseline_Data_2012!AP$271</f>
        <v>2.0085650934975781E-2</v>
      </c>
      <c r="AX161" s="165">
        <f>Baseline_Data_2012!AQ159/Baseline_Data_2012!AQ$271</f>
        <v>2.1237798016364662E-2</v>
      </c>
      <c r="AY161" s="165">
        <f>Baseline_Data_2012!AR159/Baseline_Data_2012!AR$271</f>
        <v>1.3797640637230393E-2</v>
      </c>
      <c r="AZ161" s="165">
        <f>Baseline_Data_2012!AS159/Baseline_Data_2012!AS$271</f>
        <v>1.5374865306806205E-2</v>
      </c>
      <c r="BA161" s="165">
        <f>Baseline_Data_2012!AT159/Baseline_Data_2012!AT$271</f>
        <v>7.9909745728113605E-3</v>
      </c>
      <c r="BB161" s="165">
        <f>Baseline_Data_2012!AU159/Baseline_Data_2012!AU$271</f>
        <v>1.563800166412424E-2</v>
      </c>
      <c r="BC161" s="165">
        <f>Baseline_Data_2012!AV159/Baseline_Data_2012!AV$271</f>
        <v>1.2999133629924203E-2</v>
      </c>
      <c r="BD161">
        <v>161</v>
      </c>
    </row>
    <row r="162" spans="1:56" x14ac:dyDescent="0.2">
      <c r="A162" s="164">
        <v>3</v>
      </c>
      <c r="B162" s="31" t="s">
        <v>33</v>
      </c>
      <c r="C162">
        <f>'III Tool Overview'!$H$9/160</f>
        <v>0</v>
      </c>
      <c r="D162">
        <v>0</v>
      </c>
      <c r="E162">
        <v>0</v>
      </c>
      <c r="F162">
        <f>G162*'III Tool Overview'!$H$9</f>
        <v>0</v>
      </c>
      <c r="G162" s="165">
        <f>HLOOKUP('III Tool Overview'!$H$7,Targeting!$I$1:$BC$277,Targeting!BD162,FALSE)</f>
        <v>1.0618077864311659E-2</v>
      </c>
      <c r="H162" s="204">
        <f>Baseline_Data_2012!B160</f>
        <v>8606.4096840000002</v>
      </c>
      <c r="I162" s="165">
        <f>Baseline_Data_2012!B160/Baseline_Data_2012!B$271</f>
        <v>8.5643945263211112E-3</v>
      </c>
      <c r="J162" s="165">
        <f>Baseline_Data_2012!C160/Baseline_Data_2012!C$271</f>
        <v>8.028226453838232E-3</v>
      </c>
      <c r="K162" s="165">
        <f>Baseline_Data_2012!D160/Baseline_Data_2012!D$271</f>
        <v>1.4743390781088305E-2</v>
      </c>
      <c r="L162" s="165">
        <f>Baseline_Data_2012!E160/Baseline_Data_2012!E$271</f>
        <v>1.7589755972775085E-2</v>
      </c>
      <c r="M162" s="165">
        <f>Baseline_Data_2012!F160/Baseline_Data_2012!F$271</f>
        <v>8.5646214006160782E-3</v>
      </c>
      <c r="N162" s="165">
        <f>Baseline_Data_2012!G160/Baseline_Data_2012!G$271</f>
        <v>7.6973747595926456E-3</v>
      </c>
      <c r="O162" s="165">
        <f>Baseline_Data_2012!H160/Baseline_Data_2012!H$271</f>
        <v>8.711863138548057E-3</v>
      </c>
      <c r="P162" s="165">
        <f>Baseline_Data_2012!I160/Baseline_Data_2012!I$271</f>
        <v>5.8043495162979067E-3</v>
      </c>
      <c r="Q162" s="165">
        <f>Baseline_Data_2012!J160/Baseline_Data_2012!J$271</f>
        <v>1.6193228144259431E-2</v>
      </c>
      <c r="R162" s="165">
        <f>Baseline_Data_2012!K160/Baseline_Data_2012!K$271</f>
        <v>9.4144644035927139E-3</v>
      </c>
      <c r="S162" s="165">
        <f>Baseline_Data_2012!L160/Baseline_Data_2012!L$271</f>
        <v>6.4383639715762048E-3</v>
      </c>
      <c r="T162" s="165">
        <f>Baseline_Data_2012!M160/Baseline_Data_2012!M$271</f>
        <v>1.0618077864311659E-2</v>
      </c>
      <c r="U162" s="165">
        <f>Baseline_Data_2012!N160/Baseline_Data_2012!N$271</f>
        <v>1.7777142623094922E-2</v>
      </c>
      <c r="V162" s="165">
        <f>Baseline_Data_2012!O160/Baseline_Data_2012!O$271</f>
        <v>7.7270027831441625E-3</v>
      </c>
      <c r="W162" s="165">
        <f>Baseline_Data_2012!P160/Baseline_Data_2012!P$271</f>
        <v>3.4658124515854524E-2</v>
      </c>
      <c r="X162" s="165">
        <f>Baseline_Data_2012!Q160/Baseline_Data_2012!Q$271</f>
        <v>5.6647231148250826E-3</v>
      </c>
      <c r="Y162" s="165">
        <f>Baseline_Data_2012!R160/Baseline_Data_2012!R$271</f>
        <v>8.6216211542459922E-3</v>
      </c>
      <c r="Z162" s="165">
        <f>Baseline_Data_2012!S160/Baseline_Data_2012!S$271</f>
        <v>1.2149834755961372E-2</v>
      </c>
      <c r="AA162" s="165">
        <f>Baseline_Data_2012!T160/Baseline_Data_2012!T$271</f>
        <v>1.7916495964461203E-2</v>
      </c>
      <c r="AB162" s="165">
        <f>Baseline_Data_2012!U160/Baseline_Data_2012!U$271</f>
        <v>1.0577163187139246E-2</v>
      </c>
      <c r="AC162" s="165">
        <f>Baseline_Data_2012!V160/Baseline_Data_2012!V$271</f>
        <v>1.1351465266564597E-2</v>
      </c>
      <c r="AD162" s="165">
        <f>Baseline_Data_2012!W160/Baseline_Data_2012!W$271</f>
        <v>4.8385757263123821E-3</v>
      </c>
      <c r="AE162" s="165">
        <f>Baseline_Data_2012!X160/Baseline_Data_2012!X$271</f>
        <v>5.5889662910248335E-3</v>
      </c>
      <c r="AF162" s="165">
        <f>Baseline_Data_2012!Y160/Baseline_Data_2012!Y$271</f>
        <v>3.4612586828554784E-3</v>
      </c>
      <c r="AG162" s="165">
        <f>Baseline_Data_2012!Z160/Baseline_Data_2012!Z$271</f>
        <v>8.9857589070414662E-3</v>
      </c>
      <c r="AH162" s="165">
        <f>Baseline_Data_2012!AA160/Baseline_Data_2012!AA$271</f>
        <v>3.3557494443401956E-3</v>
      </c>
      <c r="AI162" s="165">
        <f>Baseline_Data_2012!AB160/Baseline_Data_2012!AB$271</f>
        <v>4.6286373280305555E-3</v>
      </c>
      <c r="AJ162" s="165">
        <f>Baseline_Data_2012!AC160/Baseline_Data_2012!AC$271</f>
        <v>3.4635969266245008E-2</v>
      </c>
      <c r="AK162" s="165">
        <f>Baseline_Data_2012!AD160/Baseline_Data_2012!AD$271</f>
        <v>8.5820291955041247E-3</v>
      </c>
      <c r="AL162" s="165">
        <f>Baseline_Data_2012!AE160/Baseline_Data_2012!AE$271</f>
        <v>8.5599223665166063E-3</v>
      </c>
      <c r="AM162" s="165">
        <f>Baseline_Data_2012!AF160/Baseline_Data_2012!AF$271</f>
        <v>4.2033324099187254E-3</v>
      </c>
      <c r="AN162" s="165">
        <f>Baseline_Data_2012!AG160/Baseline_Data_2012!AG$271</f>
        <v>1.5359868679470194E-2</v>
      </c>
      <c r="AO162" s="165">
        <f>Baseline_Data_2012!AH160/Baseline_Data_2012!AH$271</f>
        <v>7.3640723576913984E-3</v>
      </c>
      <c r="AP162" s="165">
        <f>Baseline_Data_2012!AI160/Baseline_Data_2012!AI$271</f>
        <v>1.1451752399447771E-2</v>
      </c>
      <c r="AQ162" s="165">
        <f>Baseline_Data_2012!AJ160/Baseline_Data_2012!AJ$271</f>
        <v>1.6783792627037709E-2</v>
      </c>
      <c r="AR162" s="165">
        <f>Baseline_Data_2012!AK160/Baseline_Data_2012!AK$271</f>
        <v>8.2875010570550509E-3</v>
      </c>
      <c r="AS162" s="165">
        <f>Baseline_Data_2012!AL160/Baseline_Data_2012!AL$271</f>
        <v>8.2366371324171274E-3</v>
      </c>
      <c r="AT162" s="165">
        <f>Baseline_Data_2012!AM160/Baseline_Data_2012!AM$271</f>
        <v>1.0632707890690046E-2</v>
      </c>
      <c r="AU162" s="165">
        <f>Baseline_Data_2012!AN160/Baseline_Data_2012!AN$271</f>
        <v>7.2748997771296467E-3</v>
      </c>
      <c r="AV162" s="165">
        <f>Baseline_Data_2012!AO160/Baseline_Data_2012!AO$271</f>
        <v>9.0999131372104351E-3</v>
      </c>
      <c r="AW162" s="165">
        <f>Baseline_Data_2012!AP160/Baseline_Data_2012!AP$271</f>
        <v>1.4754458264811204E-2</v>
      </c>
      <c r="AX162" s="165">
        <f>Baseline_Data_2012!AQ160/Baseline_Data_2012!AQ$271</f>
        <v>1.7765088561221949E-2</v>
      </c>
      <c r="AY162" s="165">
        <f>Baseline_Data_2012!AR160/Baseline_Data_2012!AR$271</f>
        <v>1.0405696434339409E-2</v>
      </c>
      <c r="AZ162" s="165">
        <f>Baseline_Data_2012!AS160/Baseline_Data_2012!AS$271</f>
        <v>1.100901468330087E-2</v>
      </c>
      <c r="BA162" s="165">
        <f>Baseline_Data_2012!AT160/Baseline_Data_2012!AT$271</f>
        <v>5.2400539069006472E-3</v>
      </c>
      <c r="BB162" s="165">
        <f>Baseline_Data_2012!AU160/Baseline_Data_2012!AU$271</f>
        <v>1.0922804402893808E-2</v>
      </c>
      <c r="BC162" s="165">
        <f>Baseline_Data_2012!AV160/Baseline_Data_2012!AV$271</f>
        <v>8.3051866426803681E-3</v>
      </c>
      <c r="BD162">
        <v>162</v>
      </c>
    </row>
    <row r="163" spans="1:56" x14ac:dyDescent="0.2">
      <c r="A163" s="164">
        <v>3</v>
      </c>
      <c r="B163" s="31" t="s">
        <v>34</v>
      </c>
      <c r="C163">
        <f>'III Tool Overview'!$H$9/160</f>
        <v>0</v>
      </c>
      <c r="D163">
        <v>0</v>
      </c>
      <c r="E163">
        <v>0</v>
      </c>
      <c r="F163">
        <f>G163*'III Tool Overview'!$H$9</f>
        <v>0</v>
      </c>
      <c r="G163" s="165">
        <f>HLOOKUP('III Tool Overview'!$H$7,Targeting!$I$1:$BC$277,Targeting!BD163,FALSE)</f>
        <v>9.1109958448609713E-3</v>
      </c>
      <c r="H163" s="204">
        <f>Baseline_Data_2012!B161</f>
        <v>8372.5454179999997</v>
      </c>
      <c r="I163" s="165">
        <f>Baseline_Data_2012!B161/Baseline_Data_2012!B$271</f>
        <v>8.3316719494077596E-3</v>
      </c>
      <c r="J163" s="165">
        <f>Baseline_Data_2012!C161/Baseline_Data_2012!C$271</f>
        <v>8.1980760967262055E-3</v>
      </c>
      <c r="K163" s="165">
        <f>Baseline_Data_2012!D161/Baseline_Data_2012!D$271</f>
        <v>1.6024412096980654E-2</v>
      </c>
      <c r="L163" s="165">
        <f>Baseline_Data_2012!E161/Baseline_Data_2012!E$271</f>
        <v>1.8915967732627176E-2</v>
      </c>
      <c r="M163" s="165">
        <f>Baseline_Data_2012!F161/Baseline_Data_2012!F$271</f>
        <v>8.4651662168661827E-3</v>
      </c>
      <c r="N163" s="165">
        <f>Baseline_Data_2012!G161/Baseline_Data_2012!G$271</f>
        <v>7.7018840593932273E-3</v>
      </c>
      <c r="O163" s="165">
        <f>Baseline_Data_2012!H161/Baseline_Data_2012!H$271</f>
        <v>8.636858838111822E-3</v>
      </c>
      <c r="P163" s="165">
        <f>Baseline_Data_2012!I161/Baseline_Data_2012!I$271</f>
        <v>4.9861802100905185E-3</v>
      </c>
      <c r="Q163" s="165">
        <f>Baseline_Data_2012!J161/Baseline_Data_2012!J$271</f>
        <v>1.7235765208768152E-2</v>
      </c>
      <c r="R163" s="165">
        <f>Baseline_Data_2012!K161/Baseline_Data_2012!K$271</f>
        <v>8.5827034048769537E-3</v>
      </c>
      <c r="S163" s="165">
        <f>Baseline_Data_2012!L161/Baseline_Data_2012!L$271</f>
        <v>5.8936605748714918E-3</v>
      </c>
      <c r="T163" s="165">
        <f>Baseline_Data_2012!M161/Baseline_Data_2012!M$271</f>
        <v>9.1109958448609713E-3</v>
      </c>
      <c r="U163" s="165">
        <f>Baseline_Data_2012!N161/Baseline_Data_2012!N$271</f>
        <v>1.8369714043864751E-2</v>
      </c>
      <c r="V163" s="165">
        <f>Baseline_Data_2012!O161/Baseline_Data_2012!O$271</f>
        <v>7.5924446153924135E-3</v>
      </c>
      <c r="W163" s="165">
        <f>Baseline_Data_2012!P161/Baseline_Data_2012!P$271</f>
        <v>3.852203704633831E-2</v>
      </c>
      <c r="X163" s="165">
        <f>Baseline_Data_2012!Q161/Baseline_Data_2012!Q$271</f>
        <v>5.4806915009424396E-3</v>
      </c>
      <c r="Y163" s="165">
        <f>Baseline_Data_2012!R161/Baseline_Data_2012!R$271</f>
        <v>8.8009269668126323E-3</v>
      </c>
      <c r="Z163" s="165">
        <f>Baseline_Data_2012!S161/Baseline_Data_2012!S$271</f>
        <v>1.2859973875597798E-2</v>
      </c>
      <c r="AA163" s="165">
        <f>Baseline_Data_2012!T161/Baseline_Data_2012!T$271</f>
        <v>1.9859248538920852E-2</v>
      </c>
      <c r="AB163" s="165">
        <f>Baseline_Data_2012!U161/Baseline_Data_2012!U$271</f>
        <v>1.1271202766347856E-2</v>
      </c>
      <c r="AC163" s="165">
        <f>Baseline_Data_2012!V161/Baseline_Data_2012!V$271</f>
        <v>1.2207329711265895E-2</v>
      </c>
      <c r="AD163" s="165">
        <f>Baseline_Data_2012!W161/Baseline_Data_2012!W$271</f>
        <v>4.5166543574246629E-3</v>
      </c>
      <c r="AE163" s="165">
        <f>Baseline_Data_2012!X161/Baseline_Data_2012!X$271</f>
        <v>5.2633954391204741E-3</v>
      </c>
      <c r="AF163" s="165">
        <f>Baseline_Data_2012!Y161/Baseline_Data_2012!Y$271</f>
        <v>3.3762453116976247E-3</v>
      </c>
      <c r="AG163" s="165">
        <f>Baseline_Data_2012!Z161/Baseline_Data_2012!Z$271</f>
        <v>7.9692703428965034E-3</v>
      </c>
      <c r="AH163" s="165">
        <f>Baseline_Data_2012!AA161/Baseline_Data_2012!AA$271</f>
        <v>2.753435441509904E-3</v>
      </c>
      <c r="AI163" s="165">
        <f>Baseline_Data_2012!AB161/Baseline_Data_2012!AB$271</f>
        <v>3.8530680112888196E-3</v>
      </c>
      <c r="AJ163" s="165">
        <f>Baseline_Data_2012!AC161/Baseline_Data_2012!AC$271</f>
        <v>3.8497411785792586E-2</v>
      </c>
      <c r="AK163" s="165">
        <f>Baseline_Data_2012!AD161/Baseline_Data_2012!AD$271</f>
        <v>8.1877693072491264E-3</v>
      </c>
      <c r="AL163" s="165">
        <f>Baseline_Data_2012!AE161/Baseline_Data_2012!AE$271</f>
        <v>8.4605217494869364E-3</v>
      </c>
      <c r="AM163" s="165">
        <f>Baseline_Data_2012!AF161/Baseline_Data_2012!AF$271</f>
        <v>3.3244538151175366E-3</v>
      </c>
      <c r="AN163" s="165">
        <f>Baseline_Data_2012!AG161/Baseline_Data_2012!AG$271</f>
        <v>1.6053055682680582E-2</v>
      </c>
      <c r="AO163" s="165">
        <f>Baseline_Data_2012!AH161/Baseline_Data_2012!AH$271</f>
        <v>5.9776822072213796E-3</v>
      </c>
      <c r="AP163" s="165">
        <f>Baseline_Data_2012!AI161/Baseline_Data_2012!AI$271</f>
        <v>1.2196447280914751E-2</v>
      </c>
      <c r="AQ163" s="165">
        <f>Baseline_Data_2012!AJ161/Baseline_Data_2012!AJ$271</f>
        <v>1.6227838887377551E-2</v>
      </c>
      <c r="AR163" s="165">
        <f>Baseline_Data_2012!AK161/Baseline_Data_2012!AK$271</f>
        <v>8.5671063558760731E-3</v>
      </c>
      <c r="AS163" s="165">
        <f>Baseline_Data_2012!AL161/Baseline_Data_2012!AL$271</f>
        <v>7.8681559975458358E-3</v>
      </c>
      <c r="AT163" s="165">
        <f>Baseline_Data_2012!AM161/Baseline_Data_2012!AM$271</f>
        <v>9.1235493513662971E-3</v>
      </c>
      <c r="AU163" s="165">
        <f>Baseline_Data_2012!AN161/Baseline_Data_2012!AN$271</f>
        <v>6.750430258313323E-3</v>
      </c>
      <c r="AV163" s="165">
        <f>Baseline_Data_2012!AO161/Baseline_Data_2012!AO$271</f>
        <v>8.8674043433962495E-3</v>
      </c>
      <c r="AW163" s="165">
        <f>Baseline_Data_2012!AP161/Baseline_Data_2012!AP$271</f>
        <v>1.6036441210410913E-2</v>
      </c>
      <c r="AX163" s="165">
        <f>Baseline_Data_2012!AQ161/Baseline_Data_2012!AQ$271</f>
        <v>1.8357258179929347E-2</v>
      </c>
      <c r="AY163" s="165">
        <f>Baseline_Data_2012!AR161/Baseline_Data_2012!AR$271</f>
        <v>1.1003038365128124E-2</v>
      </c>
      <c r="AZ163" s="165">
        <f>Baseline_Data_2012!AS161/Baseline_Data_2012!AS$271</f>
        <v>9.3170192484275816E-3</v>
      </c>
      <c r="BA163" s="165">
        <f>Baseline_Data_2012!AT161/Baseline_Data_2012!AT$271</f>
        <v>5.4953385844163198E-3</v>
      </c>
      <c r="BB163" s="165">
        <f>Baseline_Data_2012!AU161/Baseline_Data_2012!AU$271</f>
        <v>1.0113095755780649E-2</v>
      </c>
      <c r="BC163" s="165">
        <f>Baseline_Data_2012!AV161/Baseline_Data_2012!AV$271</f>
        <v>8.1619937695307076E-3</v>
      </c>
      <c r="BD163">
        <v>163</v>
      </c>
    </row>
    <row r="164" spans="1:56" x14ac:dyDescent="0.2">
      <c r="A164" s="164">
        <v>3</v>
      </c>
      <c r="B164" s="31" t="s">
        <v>35</v>
      </c>
      <c r="C164">
        <f>'III Tool Overview'!$H$9/160</f>
        <v>0</v>
      </c>
      <c r="D164">
        <v>0</v>
      </c>
      <c r="E164">
        <v>0</v>
      </c>
      <c r="F164">
        <f>G164*'III Tool Overview'!$H$9</f>
        <v>0</v>
      </c>
      <c r="G164" s="165">
        <f>HLOOKUP('III Tool Overview'!$H$7,Targeting!$I$1:$BC$277,Targeting!BD164,FALSE)</f>
        <v>7.3463056559412198E-3</v>
      </c>
      <c r="H164" s="204">
        <f>Baseline_Data_2012!B162</f>
        <v>6499.282064</v>
      </c>
      <c r="I164" s="165">
        <f>Baseline_Data_2012!B162/Baseline_Data_2012!B$271</f>
        <v>6.4675535766580382E-3</v>
      </c>
      <c r="J164" s="165">
        <f>Baseline_Data_2012!C162/Baseline_Data_2012!C$271</f>
        <v>6.7052255857442305E-3</v>
      </c>
      <c r="K164" s="165">
        <f>Baseline_Data_2012!D162/Baseline_Data_2012!D$271</f>
        <v>1.3082461963084603E-2</v>
      </c>
      <c r="L164" s="165">
        <f>Baseline_Data_2012!E162/Baseline_Data_2012!E$271</f>
        <v>1.595245680330289E-2</v>
      </c>
      <c r="M164" s="165">
        <f>Baseline_Data_2012!F162/Baseline_Data_2012!F$271</f>
        <v>6.8256665751344663E-3</v>
      </c>
      <c r="N164" s="165">
        <f>Baseline_Data_2012!G162/Baseline_Data_2012!G$271</f>
        <v>5.7870458306893326E-3</v>
      </c>
      <c r="O164" s="165">
        <f>Baseline_Data_2012!H162/Baseline_Data_2012!H$271</f>
        <v>6.5749894885936324E-3</v>
      </c>
      <c r="P164" s="165">
        <f>Baseline_Data_2012!I162/Baseline_Data_2012!I$271</f>
        <v>3.7475209453408233E-3</v>
      </c>
      <c r="Q164" s="165">
        <f>Baseline_Data_2012!J162/Baseline_Data_2012!J$271</f>
        <v>1.3749768869420358E-2</v>
      </c>
      <c r="R164" s="165">
        <f>Baseline_Data_2012!K162/Baseline_Data_2012!K$271</f>
        <v>6.5801533897753613E-3</v>
      </c>
      <c r="S164" s="165">
        <f>Baseline_Data_2012!L162/Baseline_Data_2012!L$271</f>
        <v>4.3198194529424604E-3</v>
      </c>
      <c r="T164" s="165">
        <f>Baseline_Data_2012!M162/Baseline_Data_2012!M$271</f>
        <v>7.3463056559412198E-3</v>
      </c>
      <c r="U164" s="165">
        <f>Baseline_Data_2012!N162/Baseline_Data_2012!N$271</f>
        <v>1.3874284409293945E-2</v>
      </c>
      <c r="V164" s="165">
        <f>Baseline_Data_2012!O162/Baseline_Data_2012!O$271</f>
        <v>5.8015499023912681E-3</v>
      </c>
      <c r="W164" s="165">
        <f>Baseline_Data_2012!P162/Baseline_Data_2012!P$271</f>
        <v>2.9693002837946618E-2</v>
      </c>
      <c r="X164" s="165">
        <f>Baseline_Data_2012!Q162/Baseline_Data_2012!Q$271</f>
        <v>3.8874404730386333E-3</v>
      </c>
      <c r="Y164" s="165">
        <f>Baseline_Data_2012!R162/Baseline_Data_2012!R$271</f>
        <v>6.7291574599018036E-3</v>
      </c>
      <c r="Z164" s="165">
        <f>Baseline_Data_2012!S162/Baseline_Data_2012!S$271</f>
        <v>9.7264985308211371E-3</v>
      </c>
      <c r="AA164" s="165">
        <f>Baseline_Data_2012!T162/Baseline_Data_2012!T$271</f>
        <v>1.706348102382833E-2</v>
      </c>
      <c r="AB164" s="165">
        <f>Baseline_Data_2012!U162/Baseline_Data_2012!U$271</f>
        <v>7.7844846728021867E-3</v>
      </c>
      <c r="AC164" s="165">
        <f>Baseline_Data_2012!V162/Baseline_Data_2012!V$271</f>
        <v>5.3205938318069169E-2</v>
      </c>
      <c r="AD164" s="165">
        <f>Baseline_Data_2012!W162/Baseline_Data_2012!W$271</f>
        <v>3.0526767538907248E-3</v>
      </c>
      <c r="AE164" s="165">
        <f>Baseline_Data_2012!X162/Baseline_Data_2012!X$271</f>
        <v>4.884152075095561E-3</v>
      </c>
      <c r="AF164" s="165">
        <f>Baseline_Data_2012!Y162/Baseline_Data_2012!Y$271</f>
        <v>2.3165617849349156E-3</v>
      </c>
      <c r="AG164" s="165">
        <f>Baseline_Data_2012!Z162/Baseline_Data_2012!Z$271</f>
        <v>6.3141087690787093E-3</v>
      </c>
      <c r="AH164" s="165">
        <f>Baseline_Data_2012!AA162/Baseline_Data_2012!AA$271</f>
        <v>2.0295254479864239E-3</v>
      </c>
      <c r="AI164" s="165">
        <f>Baseline_Data_2012!AB162/Baseline_Data_2012!AB$271</f>
        <v>2.740008299700736E-3</v>
      </c>
      <c r="AJ164" s="165">
        <f>Baseline_Data_2012!AC162/Baseline_Data_2012!AC$271</f>
        <v>2.9674021548603335E-2</v>
      </c>
      <c r="AK164" s="165">
        <f>Baseline_Data_2012!AD162/Baseline_Data_2012!AD$271</f>
        <v>6.4717933268112178E-3</v>
      </c>
      <c r="AL164" s="165">
        <f>Baseline_Data_2012!AE162/Baseline_Data_2012!AE$271</f>
        <v>6.8219216296794482E-3</v>
      </c>
      <c r="AM164" s="165">
        <f>Baseline_Data_2012!AF162/Baseline_Data_2012!AF$271</f>
        <v>2.4421118801932784E-3</v>
      </c>
      <c r="AN164" s="165">
        <f>Baseline_Data_2012!AG162/Baseline_Data_2012!AG$271</f>
        <v>1.2348883447097459E-2</v>
      </c>
      <c r="AO164" s="165">
        <f>Baseline_Data_2012!AH162/Baseline_Data_2012!AH$271</f>
        <v>4.8746160187050844E-3</v>
      </c>
      <c r="AP164" s="165">
        <f>Baseline_Data_2012!AI162/Baseline_Data_2012!AI$271</f>
        <v>8.6697599029693356E-3</v>
      </c>
      <c r="AQ164" s="165">
        <f>Baseline_Data_2012!AJ162/Baseline_Data_2012!AJ$271</f>
        <v>1.3009725044269223E-2</v>
      </c>
      <c r="AR164" s="165">
        <f>Baseline_Data_2012!AK162/Baseline_Data_2012!AK$271</f>
        <v>6.6064722874263375E-3</v>
      </c>
      <c r="AS164" s="165">
        <f>Baseline_Data_2012!AL162/Baseline_Data_2012!AL$271</f>
        <v>5.9292652712499656E-3</v>
      </c>
      <c r="AT164" s="165">
        <f>Baseline_Data_2012!AM162/Baseline_Data_2012!AM$271</f>
        <v>7.3564276993942418E-3</v>
      </c>
      <c r="AU164" s="165">
        <f>Baseline_Data_2012!AN162/Baseline_Data_2012!AN$271</f>
        <v>5.5693605828030616E-3</v>
      </c>
      <c r="AV164" s="165">
        <f>Baseline_Data_2012!AO162/Baseline_Data_2012!AO$271</f>
        <v>6.8854274195735083E-3</v>
      </c>
      <c r="AW164" s="165">
        <f>Baseline_Data_2012!AP162/Baseline_Data_2012!AP$271</f>
        <v>1.3092282630323348E-2</v>
      </c>
      <c r="AX164" s="165">
        <f>Baseline_Data_2012!AQ162/Baseline_Data_2012!AQ$271</f>
        <v>1.3864876739779299E-2</v>
      </c>
      <c r="AY164" s="165">
        <f>Baseline_Data_2012!AR162/Baseline_Data_2012!AR$271</f>
        <v>8.7896870115981626E-3</v>
      </c>
      <c r="AZ164" s="165">
        <f>Baseline_Data_2012!AS162/Baseline_Data_2012!AS$271</f>
        <v>7.3043935484804522E-3</v>
      </c>
      <c r="BA164" s="165">
        <f>Baseline_Data_2012!AT162/Baseline_Data_2012!AT$271</f>
        <v>3.9919289574000495E-3</v>
      </c>
      <c r="BB164" s="165">
        <f>Baseline_Data_2012!AU162/Baseline_Data_2012!AU$271</f>
        <v>7.2481671247840891E-3</v>
      </c>
      <c r="BC164" s="165">
        <f>Baseline_Data_2012!AV162/Baseline_Data_2012!AV$271</f>
        <v>6.1046124425509878E-3</v>
      </c>
      <c r="BD164">
        <v>164</v>
      </c>
    </row>
    <row r="165" spans="1:56" x14ac:dyDescent="0.2">
      <c r="A165" s="164">
        <v>3</v>
      </c>
      <c r="B165" s="31" t="s">
        <v>36</v>
      </c>
      <c r="C165">
        <f>'III Tool Overview'!$H$9/160</f>
        <v>0</v>
      </c>
      <c r="F165">
        <f>G165*'III Tool Overview'!$H$9</f>
        <v>0</v>
      </c>
      <c r="G165" s="165">
        <f>HLOOKUP('III Tool Overview'!$H$7,Targeting!$I$1:$BC$277,Targeting!BD165,FALSE)</f>
        <v>6.8043650747652276E-3</v>
      </c>
      <c r="H165" s="204">
        <f>Baseline_Data_2012!B163</f>
        <v>4862.3725279999999</v>
      </c>
      <c r="I165" s="165">
        <f>Baseline_Data_2012!B163/Baseline_Data_2012!B$271</f>
        <v>4.8386351792148018E-3</v>
      </c>
      <c r="J165" s="165">
        <f>Baseline_Data_2012!C163/Baseline_Data_2012!C$271</f>
        <v>5.2619929633796877E-3</v>
      </c>
      <c r="K165" s="165">
        <f>Baseline_Data_2012!D163/Baseline_Data_2012!D$271</f>
        <v>9.5815214377521028E-3</v>
      </c>
      <c r="L165" s="165">
        <f>Baseline_Data_2012!E163/Baseline_Data_2012!E$271</f>
        <v>1.2370823472945942E-2</v>
      </c>
      <c r="M165" s="165">
        <f>Baseline_Data_2012!F163/Baseline_Data_2012!F$271</f>
        <v>5.2218030498442499E-3</v>
      </c>
      <c r="N165" s="165">
        <f>Baseline_Data_2012!G163/Baseline_Data_2012!G$271</f>
        <v>4.1896626322182363E-3</v>
      </c>
      <c r="O165" s="165">
        <f>Baseline_Data_2012!H163/Baseline_Data_2012!H$271</f>
        <v>4.9766936542348034E-3</v>
      </c>
      <c r="P165" s="165">
        <f>Baseline_Data_2012!I163/Baseline_Data_2012!I$271</f>
        <v>2.6692483496758164E-3</v>
      </c>
      <c r="Q165" s="165">
        <f>Baseline_Data_2012!J163/Baseline_Data_2012!J$271</f>
        <v>1.0110233733840924E-2</v>
      </c>
      <c r="R165" s="165">
        <f>Baseline_Data_2012!K163/Baseline_Data_2012!K$271</f>
        <v>5.0088691982598018E-3</v>
      </c>
      <c r="S165" s="165">
        <f>Baseline_Data_2012!L163/Baseline_Data_2012!L$271</f>
        <v>3.1645960131165829E-3</v>
      </c>
      <c r="T165" s="165">
        <f>Baseline_Data_2012!M163/Baseline_Data_2012!M$271</f>
        <v>6.8043650747652276E-3</v>
      </c>
      <c r="U165" s="165">
        <f>Baseline_Data_2012!N163/Baseline_Data_2012!N$271</f>
        <v>9.9913788749522951E-3</v>
      </c>
      <c r="V165" s="165">
        <f>Baseline_Data_2012!O163/Baseline_Data_2012!O$271</f>
        <v>4.3910813481401805E-3</v>
      </c>
      <c r="W165" s="165">
        <f>Baseline_Data_2012!P163/Baseline_Data_2012!P$271</f>
        <v>2.3414759603580085E-2</v>
      </c>
      <c r="X165" s="165">
        <f>Baseline_Data_2012!Q163/Baseline_Data_2012!Q$271</f>
        <v>3.0583894488795489E-3</v>
      </c>
      <c r="Y165" s="165">
        <f>Baseline_Data_2012!R163/Baseline_Data_2012!R$271</f>
        <v>4.8246789335145007E-3</v>
      </c>
      <c r="Z165" s="165">
        <f>Baseline_Data_2012!S163/Baseline_Data_2012!S$271</f>
        <v>7.0026249632632927E-3</v>
      </c>
      <c r="AA165" s="165">
        <f>Baseline_Data_2012!T163/Baseline_Data_2012!T$271</f>
        <v>1.2875541678027734E-2</v>
      </c>
      <c r="AB165" s="165">
        <f>Baseline_Data_2012!U163/Baseline_Data_2012!U$271</f>
        <v>5.1733879330221428E-3</v>
      </c>
      <c r="AC165" s="165">
        <f>Baseline_Data_2012!V163/Baseline_Data_2012!V$271</f>
        <v>8.2520363949082284E-2</v>
      </c>
      <c r="AD165" s="165">
        <f>Baseline_Data_2012!W163/Baseline_Data_2012!W$271</f>
        <v>2.5810553452840115E-3</v>
      </c>
      <c r="AE165" s="165">
        <f>Baseline_Data_2012!X163/Baseline_Data_2012!X$271</f>
        <v>3.6917321348866839E-3</v>
      </c>
      <c r="AF165" s="165">
        <f>Baseline_Data_2012!Y163/Baseline_Data_2012!Y$271</f>
        <v>1.5372575900028935E-3</v>
      </c>
      <c r="AG165" s="165">
        <f>Baseline_Data_2012!Z163/Baseline_Data_2012!Z$271</f>
        <v>4.7296248704231086E-3</v>
      </c>
      <c r="AH165" s="165">
        <f>Baseline_Data_2012!AA163/Baseline_Data_2012!AA$271</f>
        <v>1.4748725305242956E-3</v>
      </c>
      <c r="AI165" s="165">
        <f>Baseline_Data_2012!AB163/Baseline_Data_2012!AB$271</f>
        <v>1.8949182994750719E-3</v>
      </c>
      <c r="AJ165" s="165">
        <f>Baseline_Data_2012!AC163/Baseline_Data_2012!AC$271</f>
        <v>2.3399791689106615E-2</v>
      </c>
      <c r="AK165" s="165">
        <f>Baseline_Data_2012!AD163/Baseline_Data_2012!AD$271</f>
        <v>4.8598896339566182E-3</v>
      </c>
      <c r="AL165" s="165">
        <f>Baseline_Data_2012!AE163/Baseline_Data_2012!AE$271</f>
        <v>5.2189380743311248E-3</v>
      </c>
      <c r="AM165" s="165">
        <f>Baseline_Data_2012!AF163/Baseline_Data_2012!AF$271</f>
        <v>1.7150106084205224E-3</v>
      </c>
      <c r="AN165" s="165">
        <f>Baseline_Data_2012!AG163/Baseline_Data_2012!AG$271</f>
        <v>8.9570026318585173E-3</v>
      </c>
      <c r="AO165" s="165">
        <f>Baseline_Data_2012!AH163/Baseline_Data_2012!AH$271</f>
        <v>3.0862017001541931E-3</v>
      </c>
      <c r="AP165" s="165">
        <f>Baseline_Data_2012!AI163/Baseline_Data_2012!AI$271</f>
        <v>6.4877733502085979E-3</v>
      </c>
      <c r="AQ165" s="165">
        <f>Baseline_Data_2012!AJ163/Baseline_Data_2012!AJ$271</f>
        <v>1.0354948664677229E-2</v>
      </c>
      <c r="AR165" s="165">
        <f>Baseline_Data_2012!AK163/Baseline_Data_2012!AK$271</f>
        <v>5.4267450932430628E-3</v>
      </c>
      <c r="AS165" s="165">
        <f>Baseline_Data_2012!AL163/Baseline_Data_2012!AL$271</f>
        <v>4.1039965919898534E-3</v>
      </c>
      <c r="AT165" s="165">
        <f>Baseline_Data_2012!AM163/Baseline_Data_2012!AM$271</f>
        <v>6.8137404100946661E-3</v>
      </c>
      <c r="AU165" s="165">
        <f>Baseline_Data_2012!AN163/Baseline_Data_2012!AN$271</f>
        <v>4.2160580112808217E-3</v>
      </c>
      <c r="AV165" s="165">
        <f>Baseline_Data_2012!AO163/Baseline_Data_2012!AO$271</f>
        <v>4.9685018738990002E-3</v>
      </c>
      <c r="AW165" s="165">
        <f>Baseline_Data_2012!AP163/Baseline_Data_2012!AP$271</f>
        <v>9.5887140391100571E-3</v>
      </c>
      <c r="AX165" s="165">
        <f>Baseline_Data_2012!AQ163/Baseline_Data_2012!AQ$271</f>
        <v>9.9846040685782657E-3</v>
      </c>
      <c r="AY165" s="165">
        <f>Baseline_Data_2012!AR163/Baseline_Data_2012!AR$271</f>
        <v>6.7944175585472047E-3</v>
      </c>
      <c r="AZ165" s="165">
        <f>Baseline_Data_2012!AS163/Baseline_Data_2012!AS$271</f>
        <v>5.918073241831052E-3</v>
      </c>
      <c r="BA165" s="165">
        <f>Baseline_Data_2012!AT163/Baseline_Data_2012!AT$271</f>
        <v>2.8581266499728164E-3</v>
      </c>
      <c r="BB165" s="165">
        <f>Baseline_Data_2012!AU163/Baseline_Data_2012!AU$271</f>
        <v>5.6503747726272761E-3</v>
      </c>
      <c r="BC165" s="165">
        <f>Baseline_Data_2012!AV163/Baseline_Data_2012!AV$271</f>
        <v>4.7060758005003601E-3</v>
      </c>
      <c r="BD165">
        <v>165</v>
      </c>
    </row>
    <row r="166" spans="1:56" x14ac:dyDescent="0.2">
      <c r="A166" s="164">
        <v>3</v>
      </c>
      <c r="B166" s="31" t="s">
        <v>37</v>
      </c>
      <c r="C166">
        <f>'III Tool Overview'!$H$9/160</f>
        <v>0</v>
      </c>
      <c r="F166">
        <f>G166*'III Tool Overview'!$H$9</f>
        <v>0</v>
      </c>
      <c r="G166" s="165">
        <f>HLOOKUP('III Tool Overview'!$H$7,Targeting!$I$1:$BC$277,Targeting!BD166,FALSE)</f>
        <v>2.9006482565434666E-3</v>
      </c>
      <c r="H166" s="204">
        <f>Baseline_Data_2012!B164</f>
        <v>2597.391756</v>
      </c>
      <c r="I166" s="165">
        <f>Baseline_Data_2012!B164/Baseline_Data_2012!B$271</f>
        <v>2.5847116921651273E-3</v>
      </c>
      <c r="J166" s="165">
        <f>Baseline_Data_2012!C164/Baseline_Data_2012!C$271</f>
        <v>2.4760624782947317E-3</v>
      </c>
      <c r="K166" s="165">
        <f>Baseline_Data_2012!D164/Baseline_Data_2012!D$271</f>
        <v>5.0168665959785148E-3</v>
      </c>
      <c r="L166" s="165">
        <f>Baseline_Data_2012!E164/Baseline_Data_2012!E$271</f>
        <v>6.730329610030927E-3</v>
      </c>
      <c r="M166" s="165">
        <f>Baseline_Data_2012!F164/Baseline_Data_2012!F$271</f>
        <v>2.8544301538801459E-3</v>
      </c>
      <c r="N166" s="165">
        <f>Baseline_Data_2012!G164/Baseline_Data_2012!G$271</f>
        <v>2.2663385261826679E-3</v>
      </c>
      <c r="O166" s="165">
        <f>Baseline_Data_2012!H164/Baseline_Data_2012!H$271</f>
        <v>2.7477057370167471E-3</v>
      </c>
      <c r="P166" s="165">
        <f>Baseline_Data_2012!I164/Baseline_Data_2012!I$271</f>
        <v>1.5166925831150309E-3</v>
      </c>
      <c r="Q166" s="165">
        <f>Baseline_Data_2012!J164/Baseline_Data_2012!J$271</f>
        <v>4.9803165183975595E-3</v>
      </c>
      <c r="R166" s="165">
        <f>Baseline_Data_2012!K164/Baseline_Data_2012!K$271</f>
        <v>2.7043469575541482E-3</v>
      </c>
      <c r="S166" s="165">
        <f>Baseline_Data_2012!L164/Baseline_Data_2012!L$271</f>
        <v>1.6898475245269435E-3</v>
      </c>
      <c r="T166" s="165">
        <f>Baseline_Data_2012!M164/Baseline_Data_2012!M$271</f>
        <v>2.9006482565434666E-3</v>
      </c>
      <c r="U166" s="165">
        <f>Baseline_Data_2012!N164/Baseline_Data_2012!N$271</f>
        <v>5.1901443733780861E-3</v>
      </c>
      <c r="V166" s="165">
        <f>Baseline_Data_2012!O164/Baseline_Data_2012!O$271</f>
        <v>2.5556565398159349E-3</v>
      </c>
      <c r="W166" s="165">
        <f>Baseline_Data_2012!P164/Baseline_Data_2012!P$271</f>
        <v>1.1316852988284798E-2</v>
      </c>
      <c r="X166" s="165">
        <f>Baseline_Data_2012!Q164/Baseline_Data_2012!Q$271</f>
        <v>1.7857667925291001E-3</v>
      </c>
      <c r="Y166" s="165">
        <f>Baseline_Data_2012!R164/Baseline_Data_2012!R$271</f>
        <v>2.6836022847762596E-3</v>
      </c>
      <c r="Z166" s="165">
        <f>Baseline_Data_2012!S164/Baseline_Data_2012!S$271</f>
        <v>3.8032401991071854E-3</v>
      </c>
      <c r="AA166" s="165">
        <f>Baseline_Data_2012!T164/Baseline_Data_2012!T$271</f>
        <v>6.131316334594311E-3</v>
      </c>
      <c r="AB166" s="165">
        <f>Baseline_Data_2012!U164/Baseline_Data_2012!U$271</f>
        <v>2.5554492333540475E-3</v>
      </c>
      <c r="AC166" s="165">
        <f>Baseline_Data_2012!V164/Baseline_Data_2012!V$271</f>
        <v>9.6461342979537901E-2</v>
      </c>
      <c r="AD166" s="165">
        <f>Baseline_Data_2012!W164/Baseline_Data_2012!W$271</f>
        <v>1.6283079355123627E-3</v>
      </c>
      <c r="AE166" s="165">
        <f>Baseline_Data_2012!X164/Baseline_Data_2012!X$271</f>
        <v>1.6116524645925739E-3</v>
      </c>
      <c r="AF166" s="165">
        <f>Baseline_Data_2012!Y164/Baseline_Data_2012!Y$271</f>
        <v>8.8688626489291872E-4</v>
      </c>
      <c r="AG166" s="165">
        <f>Baseline_Data_2012!Z164/Baseline_Data_2012!Z$271</f>
        <v>2.5866245317975553E-3</v>
      </c>
      <c r="AH166" s="165">
        <f>Baseline_Data_2012!AA164/Baseline_Data_2012!AA$271</f>
        <v>1.1968627410633037E-3</v>
      </c>
      <c r="AI166" s="165">
        <f>Baseline_Data_2012!AB164/Baseline_Data_2012!AB$271</f>
        <v>1.1358700614431457E-3</v>
      </c>
      <c r="AJ166" s="165">
        <f>Baseline_Data_2012!AC164/Baseline_Data_2012!AC$271</f>
        <v>1.1309618675803898E-2</v>
      </c>
      <c r="AK166" s="165">
        <f>Baseline_Data_2012!AD164/Baseline_Data_2012!AD$271</f>
        <v>2.6219947940706559E-3</v>
      </c>
      <c r="AL166" s="165">
        <f>Baseline_Data_2012!AE164/Baseline_Data_2012!AE$271</f>
        <v>2.8528640525897053E-3</v>
      </c>
      <c r="AM166" s="165">
        <f>Baseline_Data_2012!AF164/Baseline_Data_2012!AF$271</f>
        <v>9.2694330587093639E-4</v>
      </c>
      <c r="AN166" s="165">
        <f>Baseline_Data_2012!AG164/Baseline_Data_2012!AG$271</f>
        <v>4.4913567201185787E-3</v>
      </c>
      <c r="AO166" s="165">
        <f>Baseline_Data_2012!AH164/Baseline_Data_2012!AH$271</f>
        <v>1.8783452891049325E-3</v>
      </c>
      <c r="AP166" s="165">
        <f>Baseline_Data_2012!AI164/Baseline_Data_2012!AI$271</f>
        <v>3.3817527979026294E-3</v>
      </c>
      <c r="AQ166" s="165">
        <f>Baseline_Data_2012!AJ164/Baseline_Data_2012!AJ$271</f>
        <v>5.4033900324901981E-3</v>
      </c>
      <c r="AR166" s="165">
        <f>Baseline_Data_2012!AK164/Baseline_Data_2012!AK$271</f>
        <v>2.5257186841989732E-3</v>
      </c>
      <c r="AS166" s="165">
        <f>Baseline_Data_2012!AL164/Baseline_Data_2012!AL$271</f>
        <v>2.1920745182896569E-3</v>
      </c>
      <c r="AT166" s="165">
        <f>Baseline_Data_2012!AM164/Baseline_Data_2012!AM$271</f>
        <v>2.9046448895546344E-3</v>
      </c>
      <c r="AU166" s="165">
        <f>Baseline_Data_2012!AN164/Baseline_Data_2012!AN$271</f>
        <v>2.5228800476197371E-3</v>
      </c>
      <c r="AV166" s="165">
        <f>Baseline_Data_2012!AO164/Baseline_Data_2012!AO$271</f>
        <v>2.6912898970732047E-3</v>
      </c>
      <c r="AW166" s="165">
        <f>Baseline_Data_2012!AP164/Baseline_Data_2012!AP$271</f>
        <v>5.0206326285157617E-3</v>
      </c>
      <c r="AX166" s="165">
        <f>Baseline_Data_2012!AQ164/Baseline_Data_2012!AQ$271</f>
        <v>5.1866251170649223E-3</v>
      </c>
      <c r="AY166" s="165">
        <f>Baseline_Data_2012!AR164/Baseline_Data_2012!AR$271</f>
        <v>3.3650959512453102E-3</v>
      </c>
      <c r="AZ166" s="165">
        <f>Baseline_Data_2012!AS164/Baseline_Data_2012!AS$271</f>
        <v>3.2369538622153637E-3</v>
      </c>
      <c r="BA166" s="165">
        <f>Baseline_Data_2012!AT164/Baseline_Data_2012!AT$271</f>
        <v>1.67378223916672E-3</v>
      </c>
      <c r="BB166" s="165">
        <f>Baseline_Data_2012!AU164/Baseline_Data_2012!AU$271</f>
        <v>3.3261230385344402E-3</v>
      </c>
      <c r="BC166" s="165">
        <f>Baseline_Data_2012!AV164/Baseline_Data_2012!AV$271</f>
        <v>2.1187045396486924E-3</v>
      </c>
      <c r="BD166">
        <v>166</v>
      </c>
    </row>
    <row r="167" spans="1:56" x14ac:dyDescent="0.2">
      <c r="A167" s="164">
        <v>3</v>
      </c>
      <c r="B167" s="31" t="s">
        <v>38</v>
      </c>
      <c r="C167">
        <f>'III Tool Overview'!$H$9/160</f>
        <v>0</v>
      </c>
      <c r="F167">
        <f>G167*'III Tool Overview'!$H$9</f>
        <v>0</v>
      </c>
      <c r="G167" s="165">
        <f>HLOOKUP('III Tool Overview'!$H$7,Targeting!$I$1:$BC$277,Targeting!BD167,FALSE)</f>
        <v>1.9758038848919266E-3</v>
      </c>
      <c r="H167" s="204">
        <f>Baseline_Data_2012!B165</f>
        <v>1650.4161979999999</v>
      </c>
      <c r="I167" s="165">
        <f>Baseline_Data_2012!B165/Baseline_Data_2012!B$271</f>
        <v>1.6423591220135203E-3</v>
      </c>
      <c r="J167" s="165">
        <f>Baseline_Data_2012!C165/Baseline_Data_2012!C$271</f>
        <v>1.5356683097375184E-3</v>
      </c>
      <c r="K167" s="165">
        <f>Baseline_Data_2012!D165/Baseline_Data_2012!D$271</f>
        <v>3.4946549365149479E-3</v>
      </c>
      <c r="L167" s="165">
        <f>Baseline_Data_2012!E165/Baseline_Data_2012!E$271</f>
        <v>4.0371269100742393E-3</v>
      </c>
      <c r="M167" s="165">
        <f>Baseline_Data_2012!F165/Baseline_Data_2012!F$271</f>
        <v>1.6713439716798224E-3</v>
      </c>
      <c r="N167" s="165">
        <f>Baseline_Data_2012!G165/Baseline_Data_2012!G$271</f>
        <v>1.3752994475125593E-3</v>
      </c>
      <c r="O167" s="165">
        <f>Baseline_Data_2012!H165/Baseline_Data_2012!H$271</f>
        <v>1.7016248726702697E-3</v>
      </c>
      <c r="P167" s="165">
        <f>Baseline_Data_2012!I165/Baseline_Data_2012!I$271</f>
        <v>9.8327361219395005E-4</v>
      </c>
      <c r="Q167" s="165">
        <f>Baseline_Data_2012!J165/Baseline_Data_2012!J$271</f>
        <v>3.3600882202452472E-3</v>
      </c>
      <c r="R167" s="165">
        <f>Baseline_Data_2012!K165/Baseline_Data_2012!K$271</f>
        <v>1.6835007550337084E-3</v>
      </c>
      <c r="S167" s="165">
        <f>Baseline_Data_2012!L165/Baseline_Data_2012!L$271</f>
        <v>1.0629835387161266E-3</v>
      </c>
      <c r="T167" s="165">
        <f>Baseline_Data_2012!M165/Baseline_Data_2012!M$271</f>
        <v>1.9758038848919266E-3</v>
      </c>
      <c r="U167" s="165">
        <f>Baseline_Data_2012!N165/Baseline_Data_2012!N$271</f>
        <v>3.1074749751435673E-3</v>
      </c>
      <c r="V167" s="165">
        <f>Baseline_Data_2012!O165/Baseline_Data_2012!O$271</f>
        <v>1.7629488570297324E-3</v>
      </c>
      <c r="W167" s="165">
        <f>Baseline_Data_2012!P165/Baseline_Data_2012!P$271</f>
        <v>7.2212300020483957E-3</v>
      </c>
      <c r="X167" s="165">
        <f>Baseline_Data_2012!Q165/Baseline_Data_2012!Q$271</f>
        <v>1.199922350711253E-3</v>
      </c>
      <c r="Y167" s="165">
        <f>Baseline_Data_2012!R165/Baseline_Data_2012!R$271</f>
        <v>1.6688460677538016E-3</v>
      </c>
      <c r="Z167" s="165">
        <f>Baseline_Data_2012!S165/Baseline_Data_2012!S$271</f>
        <v>2.5751105514788234E-3</v>
      </c>
      <c r="AA167" s="165">
        <f>Baseline_Data_2012!T165/Baseline_Data_2012!T$271</f>
        <v>4.1064680389103873E-3</v>
      </c>
      <c r="AB167" s="165">
        <f>Baseline_Data_2012!U165/Baseline_Data_2012!U$271</f>
        <v>1.5162332117900682E-3</v>
      </c>
      <c r="AC167" s="165">
        <f>Baseline_Data_2012!V165/Baseline_Data_2012!V$271</f>
        <v>7.7148610561200301E-2</v>
      </c>
      <c r="AD167" s="165">
        <f>Baseline_Data_2012!W165/Baseline_Data_2012!W$271</f>
        <v>1.2272173778677736E-3</v>
      </c>
      <c r="AE167" s="165">
        <f>Baseline_Data_2012!X165/Baseline_Data_2012!X$271</f>
        <v>9.6565953456993075E-4</v>
      </c>
      <c r="AF167" s="165">
        <f>Baseline_Data_2012!Y165/Baseline_Data_2012!Y$271</f>
        <v>5.4405628014439554E-4</v>
      </c>
      <c r="AG167" s="165">
        <f>Baseline_Data_2012!Z165/Baseline_Data_2012!Z$271</f>
        <v>1.8547179118677001E-3</v>
      </c>
      <c r="AH167" s="165">
        <f>Baseline_Data_2012!AA165/Baseline_Data_2012!AA$271</f>
        <v>6.5123413851973875E-4</v>
      </c>
      <c r="AI167" s="165">
        <f>Baseline_Data_2012!AB165/Baseline_Data_2012!AB$271</f>
        <v>6.7817677028600139E-4</v>
      </c>
      <c r="AJ167" s="165">
        <f>Baseline_Data_2012!AC165/Baseline_Data_2012!AC$271</f>
        <v>7.216613821703439E-3</v>
      </c>
      <c r="AK167" s="165">
        <f>Baseline_Data_2012!AD165/Baseline_Data_2012!AD$271</f>
        <v>1.6260869001854497E-3</v>
      </c>
      <c r="AL167" s="165">
        <f>Baseline_Data_2012!AE165/Baseline_Data_2012!AE$271</f>
        <v>1.6704269781610773E-3</v>
      </c>
      <c r="AM167" s="165">
        <f>Baseline_Data_2012!AF165/Baseline_Data_2012!AF$271</f>
        <v>5.8347770592768761E-4</v>
      </c>
      <c r="AN167" s="165">
        <f>Baseline_Data_2012!AG165/Baseline_Data_2012!AG$271</f>
        <v>3.0415028144133707E-3</v>
      </c>
      <c r="AO167" s="165">
        <f>Baseline_Data_2012!AH165/Baseline_Data_2012!AH$271</f>
        <v>1.0165162741038458E-3</v>
      </c>
      <c r="AP167" s="165">
        <f>Baseline_Data_2012!AI165/Baseline_Data_2012!AI$271</f>
        <v>2.2443464514609042E-3</v>
      </c>
      <c r="AQ167" s="165">
        <f>Baseline_Data_2012!AJ165/Baseline_Data_2012!AJ$271</f>
        <v>3.0797479024773484E-3</v>
      </c>
      <c r="AR167" s="165">
        <f>Baseline_Data_2012!AK165/Baseline_Data_2012!AK$271</f>
        <v>1.7432949613764652E-3</v>
      </c>
      <c r="AS167" s="165">
        <f>Baseline_Data_2012!AL165/Baseline_Data_2012!AL$271</f>
        <v>1.5137019428480762E-3</v>
      </c>
      <c r="AT167" s="165">
        <f>Baseline_Data_2012!AM165/Baseline_Data_2012!AM$271</f>
        <v>1.9785262291169251E-3</v>
      </c>
      <c r="AU167" s="165">
        <f>Baseline_Data_2012!AN165/Baseline_Data_2012!AN$271</f>
        <v>1.6819200317464912E-3</v>
      </c>
      <c r="AV167" s="165">
        <f>Baseline_Data_2012!AO165/Baseline_Data_2012!AO$271</f>
        <v>2.0418378560975864E-3</v>
      </c>
      <c r="AW167" s="165">
        <f>Baseline_Data_2012!AP165/Baseline_Data_2012!AP$271</f>
        <v>3.4972782839661079E-3</v>
      </c>
      <c r="AX167" s="165">
        <f>Baseline_Data_2012!AQ165/Baseline_Data_2012!AQ$271</f>
        <v>3.1053679044847301E-3</v>
      </c>
      <c r="AY167" s="165">
        <f>Baseline_Data_2012!AR165/Baseline_Data_2012!AR$271</f>
        <v>1.9354800242456685E-3</v>
      </c>
      <c r="AZ167" s="165">
        <f>Baseline_Data_2012!AS165/Baseline_Data_2012!AS$271</f>
        <v>1.8787345280697212E-3</v>
      </c>
      <c r="BA167" s="165">
        <f>Baseline_Data_2012!AT165/Baseline_Data_2012!AT$271</f>
        <v>9.8118269192531862E-4</v>
      </c>
      <c r="BB167" s="165">
        <f>Baseline_Data_2012!AU165/Baseline_Data_2012!AU$271</f>
        <v>2.0382644230043366E-3</v>
      </c>
      <c r="BC167" s="165">
        <f>Baseline_Data_2012!AV165/Baseline_Data_2012!AV$271</f>
        <v>1.2595063853211119E-3</v>
      </c>
      <c r="BD167">
        <v>167</v>
      </c>
    </row>
    <row r="168" spans="1:56" x14ac:dyDescent="0.2">
      <c r="A168" s="44">
        <v>3</v>
      </c>
      <c r="B168" s="31" t="s">
        <v>218</v>
      </c>
      <c r="C168">
        <f>'III Tool Overview'!$H$9/160</f>
        <v>0</v>
      </c>
      <c r="F168">
        <f>G168*'III Tool Overview'!$H$9</f>
        <v>0</v>
      </c>
      <c r="G168" s="165">
        <f>HLOOKUP('III Tool Overview'!$H$7,Targeting!$I$1:$BC$277,Targeting!BD168,FALSE)</f>
        <v>8.4076761059230921E-4</v>
      </c>
      <c r="H168" s="204">
        <f>Baseline_Data_2012!B166</f>
        <v>801.26285399999995</v>
      </c>
      <c r="I168" s="165">
        <f>Baseline_Data_2012!B166/Baseline_Data_2012!B$271</f>
        <v>7.9735121298021069E-4</v>
      </c>
      <c r="J168" s="165">
        <f>Baseline_Data_2012!C166/Baseline_Data_2012!C$271</f>
        <v>6.5549642783667829E-4</v>
      </c>
      <c r="K168" s="165">
        <f>Baseline_Data_2012!D166/Baseline_Data_2012!D$271</f>
        <v>1.6008235292011214E-3</v>
      </c>
      <c r="L168" s="165">
        <f>Baseline_Data_2012!E166/Baseline_Data_2012!E$271</f>
        <v>2.0078548955939522E-3</v>
      </c>
      <c r="M168" s="165">
        <f>Baseline_Data_2012!F166/Baseline_Data_2012!F$271</f>
        <v>8.6618809768237992E-4</v>
      </c>
      <c r="N168" s="165">
        <f>Baseline_Data_2012!G166/Baseline_Data_2012!G$271</f>
        <v>6.3922368687203458E-4</v>
      </c>
      <c r="O168" s="165">
        <f>Baseline_Data_2012!H166/Baseline_Data_2012!H$271</f>
        <v>8.9823476885217521E-4</v>
      </c>
      <c r="P168" s="165">
        <f>Baseline_Data_2012!I166/Baseline_Data_2012!I$271</f>
        <v>4.6447839896130648E-4</v>
      </c>
      <c r="Q168" s="165">
        <f>Baseline_Data_2012!J166/Baseline_Data_2012!J$271</f>
        <v>1.5500097362741232E-3</v>
      </c>
      <c r="R168" s="165">
        <f>Baseline_Data_2012!K166/Baseline_Data_2012!K$271</f>
        <v>7.7906683876559899E-4</v>
      </c>
      <c r="S168" s="165">
        <f>Baseline_Data_2012!L166/Baseline_Data_2012!L$271</f>
        <v>5.5093659018823642E-4</v>
      </c>
      <c r="T168" s="165">
        <f>Baseline_Data_2012!M166/Baseline_Data_2012!M$271</f>
        <v>8.4076761059230921E-4</v>
      </c>
      <c r="U168" s="165">
        <f>Baseline_Data_2012!N166/Baseline_Data_2012!N$271</f>
        <v>1.6859704652374674E-3</v>
      </c>
      <c r="V168" s="165">
        <f>Baseline_Data_2012!O166/Baseline_Data_2012!O$271</f>
        <v>8.5876665635171978E-4</v>
      </c>
      <c r="W168" s="165">
        <f>Baseline_Data_2012!P166/Baseline_Data_2012!P$271</f>
        <v>3.9519169165438987E-3</v>
      </c>
      <c r="X168" s="165">
        <f>Baseline_Data_2012!Q166/Baseline_Data_2012!Q$271</f>
        <v>6.1407790889340594E-4</v>
      </c>
      <c r="Y168" s="165">
        <f>Baseline_Data_2012!R166/Baseline_Data_2012!R$271</f>
        <v>9.200048835053008E-4</v>
      </c>
      <c r="Z168" s="165">
        <f>Baseline_Data_2012!S166/Baseline_Data_2012!S$271</f>
        <v>1.307363818443095E-3</v>
      </c>
      <c r="AA168" s="165">
        <f>Baseline_Data_2012!T166/Baseline_Data_2012!T$271</f>
        <v>2.1951626383115434E-3</v>
      </c>
      <c r="AB168" s="165">
        <f>Baseline_Data_2012!U166/Baseline_Data_2012!U$271</f>
        <v>6.3034414422733171E-4</v>
      </c>
      <c r="AC168" s="165">
        <f>Baseline_Data_2012!V166/Baseline_Data_2012!V$271</f>
        <v>4.7962083820374854E-2</v>
      </c>
      <c r="AD168" s="165">
        <f>Baseline_Data_2012!W166/Baseline_Data_2012!W$271</f>
        <v>5.9265619711663204E-4</v>
      </c>
      <c r="AE168" s="165">
        <f>Baseline_Data_2012!X166/Baseline_Data_2012!X$271</f>
        <v>3.5296520918762984E-4</v>
      </c>
      <c r="AF168" s="165">
        <f>Baseline_Data_2012!Y166/Baseline_Data_2012!Y$271</f>
        <v>3.0556585597150981E-4</v>
      </c>
      <c r="AG168" s="165">
        <f>Baseline_Data_2012!Z166/Baseline_Data_2012!Z$271</f>
        <v>1.0313229644466138E-3</v>
      </c>
      <c r="AH168" s="165">
        <f>Baseline_Data_2012!AA166/Baseline_Data_2012!AA$271</f>
        <v>3.872202985793041E-4</v>
      </c>
      <c r="AI168" s="165">
        <f>Baseline_Data_2012!AB166/Baseline_Data_2012!AB$271</f>
        <v>3.9230853527755233E-4</v>
      </c>
      <c r="AJ168" s="165">
        <f>Baseline_Data_2012!AC166/Baseline_Data_2012!AC$271</f>
        <v>3.9493906486934242E-3</v>
      </c>
      <c r="AK168" s="165">
        <f>Baseline_Data_2012!AD166/Baseline_Data_2012!AD$271</f>
        <v>7.5396416825207696E-4</v>
      </c>
      <c r="AL168" s="165">
        <f>Baseline_Data_2012!AE166/Baseline_Data_2012!AE$271</f>
        <v>8.6571285806381676E-4</v>
      </c>
      <c r="AM168" s="165">
        <f>Baseline_Data_2012!AF166/Baseline_Data_2012!AF$271</f>
        <v>2.6208218469565164E-4</v>
      </c>
      <c r="AN168" s="165">
        <f>Baseline_Data_2012!AG166/Baseline_Data_2012!AG$271</f>
        <v>1.2903345273268846E-3</v>
      </c>
      <c r="AO168" s="165">
        <f>Baseline_Data_2012!AH166/Baseline_Data_2012!AH$271</f>
        <v>4.6406177730827746E-4</v>
      </c>
      <c r="AP168" s="165">
        <f>Baseline_Data_2012!AI166/Baseline_Data_2012!AI$271</f>
        <v>9.4445348409893254E-4</v>
      </c>
      <c r="AQ168" s="165">
        <f>Baseline_Data_2012!AJ166/Baseline_Data_2012!AJ$271</f>
        <v>1.5583155554451254E-3</v>
      </c>
      <c r="AR168" s="165">
        <f>Baseline_Data_2012!AK166/Baseline_Data_2012!AK$271</f>
        <v>6.5201976901875676E-4</v>
      </c>
      <c r="AS168" s="165">
        <f>Baseline_Data_2012!AL166/Baseline_Data_2012!AL$271</f>
        <v>6.2782716785965908E-4</v>
      </c>
      <c r="AT168" s="165">
        <f>Baseline_Data_2012!AM166/Baseline_Data_2012!AM$271</f>
        <v>8.4192605494337234E-4</v>
      </c>
      <c r="AU168" s="165">
        <f>Baseline_Data_2012!AN166/Baseline_Data_2012!AN$271</f>
        <v>7.8904890378230462E-4</v>
      </c>
      <c r="AV168" s="165">
        <f>Baseline_Data_2012!AO166/Baseline_Data_2012!AO$271</f>
        <v>1.11194061560977E-3</v>
      </c>
      <c r="AW168" s="165">
        <f>Baseline_Data_2012!AP166/Baseline_Data_2012!AP$271</f>
        <v>1.6020252261930636E-3</v>
      </c>
      <c r="AX168" s="165">
        <f>Baseline_Data_2012!AQ166/Baseline_Data_2012!AQ$271</f>
        <v>1.6848272673268218E-3</v>
      </c>
      <c r="AY168" s="165">
        <f>Baseline_Data_2012!AR166/Baseline_Data_2012!AR$271</f>
        <v>9.8973410330744412E-4</v>
      </c>
      <c r="AZ168" s="165">
        <f>Baseline_Data_2012!AS166/Baseline_Data_2012!AS$271</f>
        <v>9.2987870581228631E-4</v>
      </c>
      <c r="BA168" s="165">
        <f>Baseline_Data_2012!AT166/Baseline_Data_2012!AT$271</f>
        <v>4.9471396231528673E-4</v>
      </c>
      <c r="BB168" s="165">
        <f>Baseline_Data_2012!AU166/Baseline_Data_2012!AU$271</f>
        <v>6.7942147433477885E-4</v>
      </c>
      <c r="BC168" s="165">
        <f>Baseline_Data_2012!AV166/Baseline_Data_2012!AV$271</f>
        <v>5.8581692340516837E-4</v>
      </c>
      <c r="BD168">
        <v>168</v>
      </c>
    </row>
    <row r="169" spans="1:56" x14ac:dyDescent="0.2">
      <c r="A169" s="44">
        <v>3</v>
      </c>
      <c r="B169" s="31" t="s">
        <v>219</v>
      </c>
      <c r="C169">
        <f>'III Tool Overview'!$H$9/160</f>
        <v>0</v>
      </c>
      <c r="F169">
        <f>G169*'III Tool Overview'!$H$9</f>
        <v>0</v>
      </c>
      <c r="G169" s="165">
        <f>HLOOKUP('III Tool Overview'!$H$7,Targeting!$I$1:$BC$277,Targeting!BD169,FALSE)</f>
        <v>2.5223028317769276E-4</v>
      </c>
      <c r="H169" s="204">
        <f>Baseline_Data_2012!B167</f>
        <v>320.47373799999997</v>
      </c>
      <c r="I169" s="165">
        <f>Baseline_Data_2012!B167/Baseline_Data_2012!B$271</f>
        <v>3.1890923489959043E-4</v>
      </c>
      <c r="J169" s="165">
        <f>Baseline_Data_2012!C167/Baseline_Data_2012!C$271</f>
        <v>2.5941908098130027E-4</v>
      </c>
      <c r="K169" s="165">
        <f>Baseline_Data_2012!D167/Baseline_Data_2012!D$271</f>
        <v>6.5033455873795556E-4</v>
      </c>
      <c r="L169" s="165">
        <f>Baseline_Data_2012!E167/Baseline_Data_2012!E$271</f>
        <v>8.0849623795916465E-4</v>
      </c>
      <c r="M169" s="165">
        <f>Baseline_Data_2012!F167/Baseline_Data_2012!F$271</f>
        <v>3.5680376923501823E-4</v>
      </c>
      <c r="N169" s="165">
        <f>Baseline_Data_2012!G167/Baseline_Data_2012!G$271</f>
        <v>2.6288420022875882E-4</v>
      </c>
      <c r="O169" s="165">
        <f>Baseline_Data_2012!H167/Baseline_Data_2012!H$271</f>
        <v>3.5845704284939288E-4</v>
      </c>
      <c r="P169" s="165">
        <f>Baseline_Data_2012!I167/Baseline_Data_2012!I$271</f>
        <v>2.1448177943040838E-4</v>
      </c>
      <c r="Q169" s="165">
        <f>Baseline_Data_2012!J167/Baseline_Data_2012!J$271</f>
        <v>5.2013749539400105E-4</v>
      </c>
      <c r="R169" s="165">
        <f>Baseline_Data_2012!K167/Baseline_Data_2012!K$271</f>
        <v>2.8804578521410078E-4</v>
      </c>
      <c r="S169" s="165">
        <f>Baseline_Data_2012!L167/Baseline_Data_2012!L$271</f>
        <v>2.2685624301868558E-4</v>
      </c>
      <c r="T169" s="165">
        <f>Baseline_Data_2012!M167/Baseline_Data_2012!M$271</f>
        <v>2.5223028317769276E-4</v>
      </c>
      <c r="U169" s="165">
        <f>Baseline_Data_2012!N167/Baseline_Data_2012!N$271</f>
        <v>8.9257259924336511E-4</v>
      </c>
      <c r="V169" s="165">
        <f>Baseline_Data_2012!O167/Baseline_Data_2012!O$271</f>
        <v>3.5506698291465333E-4</v>
      </c>
      <c r="W169" s="165">
        <f>Baseline_Data_2012!P167/Baseline_Data_2012!P$271</f>
        <v>1.1496485575400431E-3</v>
      </c>
      <c r="X169" s="165">
        <f>Baseline_Data_2012!Q167/Baseline_Data_2012!Q$271</f>
        <v>2.4351365352669546E-4</v>
      </c>
      <c r="Y169" s="165">
        <f>Baseline_Data_2012!R167/Baseline_Data_2012!R$271</f>
        <v>3.6066636629111462E-4</v>
      </c>
      <c r="Z169" s="165">
        <f>Baseline_Data_2012!S167/Baseline_Data_2012!S$271</f>
        <v>5.2294552737723805E-4</v>
      </c>
      <c r="AA169" s="165">
        <f>Baseline_Data_2012!T167/Baseline_Data_2012!T$271</f>
        <v>7.1910500220550568E-4</v>
      </c>
      <c r="AB169" s="165">
        <f>Baseline_Data_2012!U167/Baseline_Data_2012!U$271</f>
        <v>4.9405351844844915E-4</v>
      </c>
      <c r="AC169" s="165">
        <f>Baseline_Data_2012!V167/Baseline_Data_2012!V$271</f>
        <v>2.3175278902005127E-2</v>
      </c>
      <c r="AD169" s="165">
        <f>Baseline_Data_2012!W167/Baseline_Data_2012!W$271</f>
        <v>2.0353849193904534E-4</v>
      </c>
      <c r="AE169" s="165">
        <f>Baseline_Data_2012!X167/Baseline_Data_2012!X$271</f>
        <v>1.1987497670523278E-4</v>
      </c>
      <c r="AF169" s="165">
        <f>Baseline_Data_2012!Y167/Baseline_Data_2012!Y$271</f>
        <v>1.3415086359724822E-4</v>
      </c>
      <c r="AG169" s="165">
        <f>Baseline_Data_2012!Z167/Baseline_Data_2012!Z$271</f>
        <v>3.2436770655982204E-4</v>
      </c>
      <c r="AH169" s="165">
        <f>Baseline_Data_2012!AA167/Baseline_Data_2012!AA$271</f>
        <v>2.1121107195234772E-4</v>
      </c>
      <c r="AI169" s="165">
        <f>Baseline_Data_2012!AB167/Baseline_Data_2012!AB$271</f>
        <v>1.8398966189373577E-4</v>
      </c>
      <c r="AJ169" s="165">
        <f>Baseline_Data_2012!AC167/Baseline_Data_2012!AC$271</f>
        <v>1.1489136432562689E-3</v>
      </c>
      <c r="AK169" s="165">
        <f>Baseline_Data_2012!AD167/Baseline_Data_2012!AD$271</f>
        <v>2.4194372563312918E-4</v>
      </c>
      <c r="AL169" s="165">
        <f>Baseline_Data_2012!AE167/Baseline_Data_2012!AE$271</f>
        <v>3.5660800657371316E-4</v>
      </c>
      <c r="AM169" s="165">
        <f>Baseline_Data_2012!AF167/Baseline_Data_2012!AF$271</f>
        <v>8.0004035328146294E-5</v>
      </c>
      <c r="AN169" s="165">
        <f>Baseline_Data_2012!AG167/Baseline_Data_2012!AG$271</f>
        <v>4.3956450930915852E-4</v>
      </c>
      <c r="AO169" s="165">
        <f>Baseline_Data_2012!AH167/Baseline_Data_2012!AH$271</f>
        <v>1.4363816916684779E-4</v>
      </c>
      <c r="AP169" s="165">
        <f>Baseline_Data_2012!AI167/Baseline_Data_2012!AI$271</f>
        <v>4.77304448953224E-4</v>
      </c>
      <c r="AQ169" s="165">
        <f>Baseline_Data_2012!AJ167/Baseline_Data_2012!AJ$271</f>
        <v>6.4545614722579154E-4</v>
      </c>
      <c r="AR169" s="165">
        <f>Baseline_Data_2012!AK167/Baseline_Data_2012!AK$271</f>
        <v>3.0198810354552946E-4</v>
      </c>
      <c r="AS169" s="165">
        <f>Baseline_Data_2012!AL167/Baseline_Data_2012!AL$271</f>
        <v>2.3676533025215955E-4</v>
      </c>
      <c r="AT169" s="165">
        <f>Baseline_Data_2012!AM167/Baseline_Data_2012!AM$271</f>
        <v>2.5257781648301171E-4</v>
      </c>
      <c r="AU169" s="165">
        <f>Baseline_Data_2012!AN167/Baseline_Data_2012!AN$271</f>
        <v>3.7376000705477587E-4</v>
      </c>
      <c r="AV169" s="165">
        <f>Baseline_Data_2012!AO167/Baseline_Data_2012!AO$271</f>
        <v>6.6421231463415463E-4</v>
      </c>
      <c r="AW169" s="165">
        <f>Baseline_Data_2012!AP167/Baseline_Data_2012!AP$271</f>
        <v>6.5082274814093214E-4</v>
      </c>
      <c r="AX169" s="165">
        <f>Baseline_Data_2012!AQ167/Baseline_Data_2012!AQ$271</f>
        <v>8.919673768200821E-4</v>
      </c>
      <c r="AY169" s="165">
        <f>Baseline_Data_2012!AR167/Baseline_Data_2012!AR$271</f>
        <v>3.6656818641016449E-4</v>
      </c>
      <c r="AZ169" s="165">
        <f>Baseline_Data_2012!AS167/Baseline_Data_2012!AS$271</f>
        <v>3.4158809601267652E-4</v>
      </c>
      <c r="BA169" s="165">
        <f>Baseline_Data_2012!AT167/Baseline_Data_2012!AT$271</f>
        <v>1.8964035222085991E-4</v>
      </c>
      <c r="BB169" s="165">
        <f>Baseline_Data_2012!AU167/Baseline_Data_2012!AU$271</f>
        <v>3.8534352275703879E-4</v>
      </c>
      <c r="BC169" s="165">
        <f>Baseline_Data_2012!AV167/Baseline_Data_2012!AV$271</f>
        <v>1.8550869241163665E-4</v>
      </c>
      <c r="BD169">
        <v>169</v>
      </c>
    </row>
    <row r="170" spans="1:56" x14ac:dyDescent="0.2">
      <c r="A170" s="170"/>
      <c r="B170" s="169" t="s">
        <v>182</v>
      </c>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v>170</v>
      </c>
    </row>
    <row r="171" spans="1:56" x14ac:dyDescent="0.2">
      <c r="A171" s="164">
        <v>3</v>
      </c>
      <c r="B171" s="31" t="s">
        <v>40</v>
      </c>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v>171</v>
      </c>
    </row>
    <row r="172" spans="1:56" x14ac:dyDescent="0.2">
      <c r="A172" s="164">
        <v>3</v>
      </c>
      <c r="B172" s="31" t="s">
        <v>41</v>
      </c>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v>172</v>
      </c>
    </row>
    <row r="173" spans="1:56" x14ac:dyDescent="0.2">
      <c r="A173" s="164">
        <v>3</v>
      </c>
      <c r="B173" s="31" t="s">
        <v>42</v>
      </c>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v>173</v>
      </c>
    </row>
    <row r="174" spans="1:56" x14ac:dyDescent="0.2">
      <c r="A174" s="164">
        <v>3</v>
      </c>
      <c r="B174" s="31" t="s">
        <v>43</v>
      </c>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v>174</v>
      </c>
    </row>
    <row r="175" spans="1:56" x14ac:dyDescent="0.2">
      <c r="A175" s="164">
        <v>3</v>
      </c>
      <c r="B175" s="31" t="s">
        <v>44</v>
      </c>
      <c r="C175">
        <f>'III Tool Overview'!$H$9/160</f>
        <v>0</v>
      </c>
      <c r="D175">
        <v>0</v>
      </c>
      <c r="E175">
        <v>0</v>
      </c>
      <c r="F175">
        <f>G175*'III Tool Overview'!$H$9</f>
        <v>0</v>
      </c>
      <c r="G175" s="165">
        <f>HLOOKUP('III Tool Overview'!$H$7,Targeting!$I$1:$BC$277,Targeting!BD175,FALSE)</f>
        <v>4.2215832628482363E-3</v>
      </c>
      <c r="H175" s="204">
        <f>Baseline_Data_2012!B172</f>
        <v>6789.6969820000004</v>
      </c>
      <c r="I175" s="165">
        <f>Baseline_Data_2012!B172/Baseline_Data_2012!B$271</f>
        <v>6.7565507340563375E-3</v>
      </c>
      <c r="J175" s="165">
        <f>Baseline_Data_2012!C172/Baseline_Data_2012!C$271</f>
        <v>5.883512751345462E-3</v>
      </c>
      <c r="K175" s="165">
        <f>Baseline_Data_2012!D172/Baseline_Data_2012!D$271</f>
        <v>1.1116354172892712E-2</v>
      </c>
      <c r="L175" s="165">
        <f>Baseline_Data_2012!E172/Baseline_Data_2012!E$271</f>
        <v>1.3841431764996512E-2</v>
      </c>
      <c r="M175" s="165">
        <f>Baseline_Data_2012!F172/Baseline_Data_2012!F$271</f>
        <v>6.2440264605395637E-3</v>
      </c>
      <c r="N175" s="165">
        <f>Baseline_Data_2012!G172/Baseline_Data_2012!G$271</f>
        <v>6.3877587209979526E-3</v>
      </c>
      <c r="O175" s="165">
        <f>Baseline_Data_2012!H172/Baseline_Data_2012!H$271</f>
        <v>7.0463425025194494E-3</v>
      </c>
      <c r="P175" s="165">
        <f>Baseline_Data_2012!I172/Baseline_Data_2012!I$271</f>
        <v>5.0211502508615757E-3</v>
      </c>
      <c r="Q175" s="165">
        <f>Baseline_Data_2012!J172/Baseline_Data_2012!J$271</f>
        <v>1.0356172138274456E-2</v>
      </c>
      <c r="R175" s="165">
        <f>Baseline_Data_2012!K172/Baseline_Data_2012!K$271</f>
        <v>7.7953376249358013E-3</v>
      </c>
      <c r="S175" s="165">
        <f>Baseline_Data_2012!L172/Baseline_Data_2012!L$271</f>
        <v>5.7651202271762295E-3</v>
      </c>
      <c r="T175" s="165">
        <f>Baseline_Data_2012!M172/Baseline_Data_2012!M$271</f>
        <v>4.2215832628482363E-3</v>
      </c>
      <c r="U175" s="165">
        <f>Baseline_Data_2012!N172/Baseline_Data_2012!N$271</f>
        <v>1.5153665419687519E-2</v>
      </c>
      <c r="V175" s="165">
        <f>Baseline_Data_2012!O172/Baseline_Data_2012!O$271</f>
        <v>6.1334490571655813E-3</v>
      </c>
      <c r="W175" s="165">
        <f>Baseline_Data_2012!P172/Baseline_Data_2012!P$271</f>
        <v>1.932292984804982E-2</v>
      </c>
      <c r="X175" s="165">
        <f>Baseline_Data_2012!Q172/Baseline_Data_2012!Q$271</f>
        <v>5.2333877808714508E-3</v>
      </c>
      <c r="Y175" s="165">
        <f>Baseline_Data_2012!R172/Baseline_Data_2012!R$271</f>
        <v>6.4010201982501761E-3</v>
      </c>
      <c r="Z175" s="165">
        <f>Baseline_Data_2012!S172/Baseline_Data_2012!S$271</f>
        <v>6.7113921849141379E-3</v>
      </c>
      <c r="AA175" s="165">
        <f>Baseline_Data_2012!T172/Baseline_Data_2012!T$271</f>
        <v>1.244492437371842E-2</v>
      </c>
      <c r="AB175" s="165">
        <f>Baseline_Data_2012!U172/Baseline_Data_2012!U$271</f>
        <v>8.4919325465783648E-3</v>
      </c>
      <c r="AC175" s="165">
        <f>Baseline_Data_2012!V172/Baseline_Data_2012!V$271</f>
        <v>8.9698869280803693E-3</v>
      </c>
      <c r="AD175" s="165">
        <f>Baseline_Data_2012!W172/Baseline_Data_2012!W$271</f>
        <v>6.2205751362769757E-3</v>
      </c>
      <c r="AE175" s="165">
        <f>Baseline_Data_2012!X172/Baseline_Data_2012!X$271</f>
        <v>5.0331636730628756E-3</v>
      </c>
      <c r="AF175" s="165">
        <f>Baseline_Data_2012!Y172/Baseline_Data_2012!Y$271</f>
        <v>2.8169455640242392E-3</v>
      </c>
      <c r="AG175" s="165">
        <f>Baseline_Data_2012!Z172/Baseline_Data_2012!Z$271</f>
        <v>1.0185672937330947E-2</v>
      </c>
      <c r="AH175" s="165">
        <f>Baseline_Data_2012!AA172/Baseline_Data_2012!AA$271</f>
        <v>2.3028310840728888E-3</v>
      </c>
      <c r="AI175" s="165">
        <f>Baseline_Data_2012!AB172/Baseline_Data_2012!AB$271</f>
        <v>3.6670106176385003E-3</v>
      </c>
      <c r="AJ175" s="165">
        <f>Baseline_Data_2012!AC172/Baseline_Data_2012!AC$271</f>
        <v>1.9347108914654465E-2</v>
      </c>
      <c r="AK175" s="165">
        <f>Baseline_Data_2012!AD172/Baseline_Data_2012!AD$271</f>
        <v>5.6754830000198897E-3</v>
      </c>
      <c r="AL175" s="165">
        <f>Baseline_Data_2012!AE172/Baseline_Data_2012!AE$271</f>
        <v>6.2488662543439344E-3</v>
      </c>
      <c r="AM175" s="165">
        <f>Baseline_Data_2012!AF172/Baseline_Data_2012!AF$271</f>
        <v>5.0640036648538283E-3</v>
      </c>
      <c r="AN175" s="165">
        <f>Baseline_Data_2012!AG172/Baseline_Data_2012!AG$271</f>
        <v>9.7452682885680632E-3</v>
      </c>
      <c r="AO175" s="165">
        <f>Baseline_Data_2012!AH172/Baseline_Data_2012!AH$271</f>
        <v>4.8323188398031215E-3</v>
      </c>
      <c r="AP175" s="165">
        <f>Baseline_Data_2012!AI172/Baseline_Data_2012!AI$271</f>
        <v>8.2443325259942326E-3</v>
      </c>
      <c r="AQ175" s="165">
        <f>Baseline_Data_2012!AJ172/Baseline_Data_2012!AJ$271</f>
        <v>1.374402568148277E-2</v>
      </c>
      <c r="AR175" s="165">
        <f>Baseline_Data_2012!AK172/Baseline_Data_2012!AK$271</f>
        <v>5.0237401060941591E-3</v>
      </c>
      <c r="AS175" s="165">
        <f>Baseline_Data_2012!AL172/Baseline_Data_2012!AL$271</f>
        <v>6.774571456098985E-3</v>
      </c>
      <c r="AT175" s="165">
        <f>Baseline_Data_2012!AM172/Baseline_Data_2012!AM$271</f>
        <v>4.211182351391919E-3</v>
      </c>
      <c r="AU175" s="165">
        <f>Baseline_Data_2012!AN172/Baseline_Data_2012!AN$271</f>
        <v>5.268912829228309E-3</v>
      </c>
      <c r="AV175" s="165">
        <f>Baseline_Data_2012!AO172/Baseline_Data_2012!AO$271</f>
        <v>7.0934418089439993E-3</v>
      </c>
      <c r="AW175" s="165">
        <f>Baseline_Data_2012!AP172/Baseline_Data_2012!AP$271</f>
        <v>1.1105938460658549E-2</v>
      </c>
      <c r="AX175" s="165">
        <f>Baseline_Data_2012!AQ172/Baseline_Data_2012!AQ$271</f>
        <v>1.5166040029841493E-2</v>
      </c>
      <c r="AY175" s="165">
        <f>Baseline_Data_2012!AR172/Baseline_Data_2012!AR$271</f>
        <v>7.7104322160808326E-3</v>
      </c>
      <c r="AZ175" s="165">
        <f>Baseline_Data_2012!AS172/Baseline_Data_2012!AS$271</f>
        <v>7.9419440190966993E-3</v>
      </c>
      <c r="BA175" s="165">
        <f>Baseline_Data_2012!AT172/Baseline_Data_2012!AT$271</f>
        <v>5.9271069943082752E-3</v>
      </c>
      <c r="BB175" s="165">
        <f>Baseline_Data_2012!AU172/Baseline_Data_2012!AU$271</f>
        <v>7.1553517684996085E-3</v>
      </c>
      <c r="BC175" s="165">
        <f>Baseline_Data_2012!AV172/Baseline_Data_2012!AV$271</f>
        <v>8.0509175013451506E-3</v>
      </c>
      <c r="BD175">
        <v>175</v>
      </c>
    </row>
    <row r="176" spans="1:56" x14ac:dyDescent="0.2">
      <c r="A176" s="164">
        <v>3</v>
      </c>
      <c r="B176" s="31" t="s">
        <v>45</v>
      </c>
      <c r="C176">
        <f>'III Tool Overview'!$H$9/160</f>
        <v>0</v>
      </c>
      <c r="D176">
        <v>0</v>
      </c>
      <c r="E176">
        <v>0</v>
      </c>
      <c r="F176">
        <f>G176*'III Tool Overview'!$H$9</f>
        <v>0</v>
      </c>
      <c r="G176" s="165">
        <f>HLOOKUP('III Tool Overview'!$H$7,Targeting!$I$1:$BC$277,Targeting!BD176,FALSE)</f>
        <v>5.5115114820518639E-3</v>
      </c>
      <c r="H176" s="204">
        <f>Baseline_Data_2012!B173</f>
        <v>10144.304515</v>
      </c>
      <c r="I176" s="165">
        <f>Baseline_Data_2012!B173/Baseline_Data_2012!B$271</f>
        <v>1.0094781593202221E-2</v>
      </c>
      <c r="J176" s="165">
        <f>Baseline_Data_2012!C173/Baseline_Data_2012!C$271</f>
        <v>5.973838836851114E-3</v>
      </c>
      <c r="K176" s="165">
        <f>Baseline_Data_2012!D173/Baseline_Data_2012!D$271</f>
        <v>1.080455399487255E-2</v>
      </c>
      <c r="L176" s="165">
        <f>Baseline_Data_2012!E173/Baseline_Data_2012!E$271</f>
        <v>1.4237512952393937E-2</v>
      </c>
      <c r="M176" s="165">
        <f>Baseline_Data_2012!F173/Baseline_Data_2012!F$271</f>
        <v>8.2360572903012533E-3</v>
      </c>
      <c r="N176" s="165">
        <f>Baseline_Data_2012!G173/Baseline_Data_2012!G$271</f>
        <v>9.7715444218509223E-3</v>
      </c>
      <c r="O176" s="165">
        <f>Baseline_Data_2012!H173/Baseline_Data_2012!H$271</f>
        <v>1.1099340440780885E-2</v>
      </c>
      <c r="P176" s="165">
        <f>Baseline_Data_2012!I173/Baseline_Data_2012!I$271</f>
        <v>9.9250286417173293E-3</v>
      </c>
      <c r="Q176" s="165">
        <f>Baseline_Data_2012!J173/Baseline_Data_2012!J$271</f>
        <v>9.9177147812927503E-3</v>
      </c>
      <c r="R176" s="165">
        <f>Baseline_Data_2012!K173/Baseline_Data_2012!K$271</f>
        <v>9.5359660880784576E-3</v>
      </c>
      <c r="S176" s="165">
        <f>Baseline_Data_2012!L173/Baseline_Data_2012!L$271</f>
        <v>1.2232720268574051E-2</v>
      </c>
      <c r="T176" s="165">
        <f>Baseline_Data_2012!M173/Baseline_Data_2012!M$271</f>
        <v>5.5115114820518639E-3</v>
      </c>
      <c r="U176" s="165">
        <f>Baseline_Data_2012!N173/Baseline_Data_2012!N$271</f>
        <v>1.5699743452829411E-2</v>
      </c>
      <c r="V176" s="165">
        <f>Baseline_Data_2012!O173/Baseline_Data_2012!O$271</f>
        <v>8.9247192867738696E-3</v>
      </c>
      <c r="W176" s="165">
        <f>Baseline_Data_2012!P173/Baseline_Data_2012!P$271</f>
        <v>1.4756565829232078E-2</v>
      </c>
      <c r="X176" s="165">
        <f>Baseline_Data_2012!Q173/Baseline_Data_2012!Q$271</f>
        <v>1.3707557941555273E-2</v>
      </c>
      <c r="Y176" s="165">
        <f>Baseline_Data_2012!R173/Baseline_Data_2012!R$271</f>
        <v>7.4447251395086608E-3</v>
      </c>
      <c r="Z176" s="165">
        <f>Baseline_Data_2012!S173/Baseline_Data_2012!S$271</f>
        <v>7.5180498994470869E-3</v>
      </c>
      <c r="AA176" s="165">
        <f>Baseline_Data_2012!T173/Baseline_Data_2012!T$271</f>
        <v>1.0346860754518052E-2</v>
      </c>
      <c r="AB176" s="165">
        <f>Baseline_Data_2012!U173/Baseline_Data_2012!U$271</f>
        <v>8.4641811330274565E-3</v>
      </c>
      <c r="AC176" s="165">
        <f>Baseline_Data_2012!V173/Baseline_Data_2012!V$271</f>
        <v>9.2265658270277596E-3</v>
      </c>
      <c r="AD176" s="165">
        <f>Baseline_Data_2012!W173/Baseline_Data_2012!W$271</f>
        <v>1.2023483084832495E-2</v>
      </c>
      <c r="AE176" s="165">
        <f>Baseline_Data_2012!X173/Baseline_Data_2012!X$271</f>
        <v>5.1827982687485284E-3</v>
      </c>
      <c r="AF176" s="165">
        <f>Baseline_Data_2012!Y173/Baseline_Data_2012!Y$271</f>
        <v>3.7346834853353031E-3</v>
      </c>
      <c r="AG176" s="165">
        <f>Baseline_Data_2012!Z173/Baseline_Data_2012!Z$271</f>
        <v>1.2782586717386997E-2</v>
      </c>
      <c r="AH176" s="165">
        <f>Baseline_Data_2012!AA173/Baseline_Data_2012!AA$271</f>
        <v>2.7092130400857518E-3</v>
      </c>
      <c r="AI176" s="165">
        <f>Baseline_Data_2012!AB173/Baseline_Data_2012!AB$271</f>
        <v>1.3413538838203986E-2</v>
      </c>
      <c r="AJ176" s="165">
        <f>Baseline_Data_2012!AC173/Baseline_Data_2012!AC$271</f>
        <v>1.4775030937310751E-2</v>
      </c>
      <c r="AK176" s="165">
        <f>Baseline_Data_2012!AD173/Baseline_Data_2012!AD$271</f>
        <v>7.1254888448525578E-3</v>
      </c>
      <c r="AL176" s="165">
        <f>Baseline_Data_2012!AE173/Baseline_Data_2012!AE$271</f>
        <v>8.2424411228006738E-3</v>
      </c>
      <c r="AM176" s="165">
        <f>Baseline_Data_2012!AF173/Baseline_Data_2012!AF$271</f>
        <v>1.3660734391693458E-2</v>
      </c>
      <c r="AN176" s="165">
        <f>Baseline_Data_2012!AG173/Baseline_Data_2012!AG$271</f>
        <v>9.9099956091997059E-3</v>
      </c>
      <c r="AO176" s="165">
        <f>Baseline_Data_2012!AH173/Baseline_Data_2012!AH$271</f>
        <v>6.6287198954920147E-3</v>
      </c>
      <c r="AP176" s="165">
        <f>Baseline_Data_2012!AI173/Baseline_Data_2012!AI$271</f>
        <v>9.6712362324163099E-3</v>
      </c>
      <c r="AQ176" s="165">
        <f>Baseline_Data_2012!AJ173/Baseline_Data_2012!AJ$271</f>
        <v>1.4091020841388481E-2</v>
      </c>
      <c r="AR176" s="165">
        <f>Baseline_Data_2012!AK173/Baseline_Data_2012!AK$271</f>
        <v>5.1150808352958708E-3</v>
      </c>
      <c r="AS176" s="165">
        <f>Baseline_Data_2012!AL173/Baseline_Data_2012!AL$271</f>
        <v>8.1285890469275056E-3</v>
      </c>
      <c r="AT176" s="165">
        <f>Baseline_Data_2012!AM173/Baseline_Data_2012!AM$271</f>
        <v>5.4979325143172273E-3</v>
      </c>
      <c r="AU176" s="165">
        <f>Baseline_Data_2012!AN173/Baseline_Data_2012!AN$271</f>
        <v>6.3781576353816377E-3</v>
      </c>
      <c r="AV176" s="165">
        <f>Baseline_Data_2012!AO173/Baseline_Data_2012!AO$271</f>
        <v>9.3541692214942802E-3</v>
      </c>
      <c r="AW176" s="165">
        <f>Baseline_Data_2012!AP173/Baseline_Data_2012!AP$271</f>
        <v>1.0794430430664468E-2</v>
      </c>
      <c r="AX176" s="165">
        <f>Baseline_Data_2012!AQ173/Baseline_Data_2012!AQ$271</f>
        <v>1.5712563994880829E-2</v>
      </c>
      <c r="AY176" s="165">
        <f>Baseline_Data_2012!AR173/Baseline_Data_2012!AR$271</f>
        <v>7.737581625292385E-3</v>
      </c>
      <c r="AZ176" s="165">
        <f>Baseline_Data_2012!AS173/Baseline_Data_2012!AS$271</f>
        <v>1.015643376045006E-2</v>
      </c>
      <c r="BA176" s="165">
        <f>Baseline_Data_2012!AT173/Baseline_Data_2012!AT$271</f>
        <v>1.4775551623987864E-2</v>
      </c>
      <c r="BB176" s="165">
        <f>Baseline_Data_2012!AU173/Baseline_Data_2012!AU$271</f>
        <v>9.7273215286054603E-3</v>
      </c>
      <c r="BC176" s="165">
        <f>Baseline_Data_2012!AV173/Baseline_Data_2012!AV$271</f>
        <v>9.6696204910335926E-3</v>
      </c>
      <c r="BD176">
        <v>176</v>
      </c>
    </row>
    <row r="177" spans="1:56" x14ac:dyDescent="0.2">
      <c r="A177" s="164">
        <v>3</v>
      </c>
      <c r="B177" s="31" t="s">
        <v>46</v>
      </c>
      <c r="C177">
        <f>'III Tool Overview'!$H$9/160</f>
        <v>0</v>
      </c>
      <c r="D177">
        <v>0</v>
      </c>
      <c r="E177">
        <v>0</v>
      </c>
      <c r="F177">
        <f>G177*'III Tool Overview'!$H$9</f>
        <v>0</v>
      </c>
      <c r="G177" s="165">
        <f>HLOOKUP('III Tool Overview'!$H$7,Targeting!$I$1:$BC$277,Targeting!BD177,FALSE)</f>
        <v>4.0553331506907814E-3</v>
      </c>
      <c r="H177" s="204">
        <f>Baseline_Data_2012!B174</f>
        <v>7010.2151859999994</v>
      </c>
      <c r="I177" s="165">
        <f>Baseline_Data_2012!B174/Baseline_Data_2012!B$271</f>
        <v>6.9759924023751049E-3</v>
      </c>
      <c r="J177" s="165">
        <f>Baseline_Data_2012!C174/Baseline_Data_2012!C$271</f>
        <v>3.9221754537762249E-3</v>
      </c>
      <c r="K177" s="165">
        <f>Baseline_Data_2012!D174/Baseline_Data_2012!D$271</f>
        <v>8.0859114119044527E-3</v>
      </c>
      <c r="L177" s="165">
        <f>Baseline_Data_2012!E174/Baseline_Data_2012!E$271</f>
        <v>9.6838401054471657E-3</v>
      </c>
      <c r="M177" s="165">
        <f>Baseline_Data_2012!F174/Baseline_Data_2012!F$271</f>
        <v>6.1372921330227967E-3</v>
      </c>
      <c r="N177" s="165">
        <f>Baseline_Data_2012!G174/Baseline_Data_2012!G$271</f>
        <v>6.1848529817270844E-3</v>
      </c>
      <c r="O177" s="165">
        <f>Baseline_Data_2012!H174/Baseline_Data_2012!H$271</f>
        <v>7.237174356150752E-3</v>
      </c>
      <c r="P177" s="165">
        <f>Baseline_Data_2012!I174/Baseline_Data_2012!I$271</f>
        <v>6.4237806564897042E-3</v>
      </c>
      <c r="Q177" s="165">
        <f>Baseline_Data_2012!J174/Baseline_Data_2012!J$271</f>
        <v>7.7707194700089655E-3</v>
      </c>
      <c r="R177" s="165">
        <f>Baseline_Data_2012!K174/Baseline_Data_2012!K$271</f>
        <v>6.99049480662009E-3</v>
      </c>
      <c r="S177" s="165">
        <f>Baseline_Data_2012!L174/Baseline_Data_2012!L$271</f>
        <v>9.1997679825454957E-3</v>
      </c>
      <c r="T177" s="165">
        <f>Baseline_Data_2012!M174/Baseline_Data_2012!M$271</f>
        <v>4.0553331506907814E-3</v>
      </c>
      <c r="U177" s="165">
        <f>Baseline_Data_2012!N174/Baseline_Data_2012!N$271</f>
        <v>1.0003242432093624E-2</v>
      </c>
      <c r="V177" s="165">
        <f>Baseline_Data_2012!O174/Baseline_Data_2012!O$271</f>
        <v>5.345673309495166E-3</v>
      </c>
      <c r="W177" s="165">
        <f>Baseline_Data_2012!P174/Baseline_Data_2012!P$271</f>
        <v>1.2244813227206722E-2</v>
      </c>
      <c r="X177" s="165">
        <f>Baseline_Data_2012!Q174/Baseline_Data_2012!Q$271</f>
        <v>7.8537227298485345E-3</v>
      </c>
      <c r="Y177" s="165">
        <f>Baseline_Data_2012!R174/Baseline_Data_2012!R$271</f>
        <v>5.2387950565790289E-3</v>
      </c>
      <c r="Z177" s="165">
        <f>Baseline_Data_2012!S174/Baseline_Data_2012!S$271</f>
        <v>5.9364302733183735E-3</v>
      </c>
      <c r="AA177" s="165">
        <f>Baseline_Data_2012!T174/Baseline_Data_2012!T$271</f>
        <v>8.6450548214825323E-3</v>
      </c>
      <c r="AB177" s="165">
        <f>Baseline_Data_2012!U174/Baseline_Data_2012!U$271</f>
        <v>7.2405638248349384E-3</v>
      </c>
      <c r="AC177" s="165">
        <f>Baseline_Data_2012!V174/Baseline_Data_2012!V$271</f>
        <v>6.2755755510161887E-3</v>
      </c>
      <c r="AD177" s="165">
        <f>Baseline_Data_2012!W174/Baseline_Data_2012!W$271</f>
        <v>5.0387769972970106E-3</v>
      </c>
      <c r="AE177" s="165">
        <f>Baseline_Data_2012!X174/Baseline_Data_2012!X$271</f>
        <v>3.0461366586414175E-3</v>
      </c>
      <c r="AF177" s="165">
        <f>Baseline_Data_2012!Y174/Baseline_Data_2012!Y$271</f>
        <v>1.8068363847551262E-3</v>
      </c>
      <c r="AG177" s="165">
        <f>Baseline_Data_2012!Z174/Baseline_Data_2012!Z$271</f>
        <v>6.3526993150564591E-3</v>
      </c>
      <c r="AH177" s="165">
        <f>Baseline_Data_2012!AA174/Baseline_Data_2012!AA$271</f>
        <v>1.6491225718996206E-3</v>
      </c>
      <c r="AI177" s="165">
        <f>Baseline_Data_2012!AB174/Baseline_Data_2012!AB$271</f>
        <v>1.0621367788098184E-2</v>
      </c>
      <c r="AJ177" s="165">
        <f>Baseline_Data_2012!AC174/Baseline_Data_2012!AC$271</f>
        <v>1.226013534227469E-2</v>
      </c>
      <c r="AK177" s="165">
        <f>Baseline_Data_2012!AD174/Baseline_Data_2012!AD$271</f>
        <v>5.7019092159672534E-3</v>
      </c>
      <c r="AL177" s="165">
        <f>Baseline_Data_2012!AE174/Baseline_Data_2012!AE$271</f>
        <v>6.1420491962141102E-3</v>
      </c>
      <c r="AM177" s="165">
        <f>Baseline_Data_2012!AF174/Baseline_Data_2012!AF$271</f>
        <v>8.5067989071264359E-3</v>
      </c>
      <c r="AN177" s="165">
        <f>Baseline_Data_2012!AG174/Baseline_Data_2012!AG$271</f>
        <v>7.5669521826726878E-3</v>
      </c>
      <c r="AO177" s="165">
        <f>Baseline_Data_2012!AH174/Baseline_Data_2012!AH$271</f>
        <v>3.5551951559517573E-3</v>
      </c>
      <c r="AP177" s="165">
        <f>Baseline_Data_2012!AI174/Baseline_Data_2012!AI$271</f>
        <v>6.8037923770002309E-3</v>
      </c>
      <c r="AQ177" s="165">
        <f>Baseline_Data_2012!AJ174/Baseline_Data_2012!AJ$271</f>
        <v>1.1064896425414193E-2</v>
      </c>
      <c r="AR177" s="165">
        <f>Baseline_Data_2012!AK174/Baseline_Data_2012!AK$271</f>
        <v>3.1900460446668919E-3</v>
      </c>
      <c r="AS177" s="165">
        <f>Baseline_Data_2012!AL174/Baseline_Data_2012!AL$271</f>
        <v>6.005490927348439E-3</v>
      </c>
      <c r="AT177" s="165">
        <f>Baseline_Data_2012!AM174/Baseline_Data_2012!AM$271</f>
        <v>4.0453418373848481E-3</v>
      </c>
      <c r="AU177" s="165">
        <f>Baseline_Data_2012!AN174/Baseline_Data_2012!AN$271</f>
        <v>4.9515208108432112E-3</v>
      </c>
      <c r="AV177" s="165">
        <f>Baseline_Data_2012!AO174/Baseline_Data_2012!AO$271</f>
        <v>7.1461289306084339E-3</v>
      </c>
      <c r="AW177" s="165">
        <f>Baseline_Data_2012!AP174/Baseline_Data_2012!AP$271</f>
        <v>8.0783351395846397E-3</v>
      </c>
      <c r="AX177" s="165">
        <f>Baseline_Data_2012!AQ174/Baseline_Data_2012!AQ$271</f>
        <v>1.0011411163680638E-2</v>
      </c>
      <c r="AY177" s="165">
        <f>Baseline_Data_2012!AR174/Baseline_Data_2012!AR$271</f>
        <v>5.6612193397241424E-3</v>
      </c>
      <c r="AZ177" s="165">
        <f>Baseline_Data_2012!AS174/Baseline_Data_2012!AS$271</f>
        <v>7.5888544047401354E-3</v>
      </c>
      <c r="BA177" s="165">
        <f>Baseline_Data_2012!AT174/Baseline_Data_2012!AT$271</f>
        <v>5.9437573420261071E-3</v>
      </c>
      <c r="BB177" s="165">
        <f>Baseline_Data_2012!AU174/Baseline_Data_2012!AU$271</f>
        <v>6.5822157842221523E-3</v>
      </c>
      <c r="BC177" s="165">
        <f>Baseline_Data_2012!AV174/Baseline_Data_2012!AV$271</f>
        <v>7.8702371459976744E-3</v>
      </c>
      <c r="BD177">
        <v>177</v>
      </c>
    </row>
    <row r="178" spans="1:56" x14ac:dyDescent="0.2">
      <c r="A178" s="164">
        <v>3</v>
      </c>
      <c r="B178" s="31" t="s">
        <v>47</v>
      </c>
      <c r="C178">
        <f>'III Tool Overview'!$H$9/160</f>
        <v>0</v>
      </c>
      <c r="D178">
        <v>0</v>
      </c>
      <c r="E178">
        <v>0</v>
      </c>
      <c r="F178">
        <f>G178*'III Tool Overview'!$H$9</f>
        <v>0</v>
      </c>
      <c r="G178" s="165">
        <f>HLOOKUP('III Tool Overview'!$H$7,Targeting!$I$1:$BC$277,Targeting!BD178,FALSE)</f>
        <v>4.0151813373176058E-3</v>
      </c>
      <c r="H178" s="204">
        <f>Baseline_Data_2012!B175</f>
        <v>6653.4852460000002</v>
      </c>
      <c r="I178" s="165">
        <f>Baseline_Data_2012!B175/Baseline_Data_2012!B$271</f>
        <v>6.6210039626322624E-3</v>
      </c>
      <c r="J178" s="165">
        <f>Baseline_Data_2012!C175/Baseline_Data_2012!C$271</f>
        <v>4.2989292249633318E-3</v>
      </c>
      <c r="K178" s="165">
        <f>Baseline_Data_2012!D175/Baseline_Data_2012!D$271</f>
        <v>8.1044783726665764E-3</v>
      </c>
      <c r="L178" s="165">
        <f>Baseline_Data_2012!E175/Baseline_Data_2012!E$271</f>
        <v>9.6032025269763704E-3</v>
      </c>
      <c r="M178" s="165">
        <f>Baseline_Data_2012!F175/Baseline_Data_2012!F$271</f>
        <v>6.4617070551323203E-3</v>
      </c>
      <c r="N178" s="165">
        <f>Baseline_Data_2012!G175/Baseline_Data_2012!G$271</f>
        <v>6.4044135736507661E-3</v>
      </c>
      <c r="O178" s="165">
        <f>Baseline_Data_2012!H175/Baseline_Data_2012!H$271</f>
        <v>6.2524810022236152E-3</v>
      </c>
      <c r="P178" s="165">
        <f>Baseline_Data_2012!I175/Baseline_Data_2012!I$271</f>
        <v>5.7206802861276473E-3</v>
      </c>
      <c r="Q178" s="165">
        <f>Baseline_Data_2012!J175/Baseline_Data_2012!J$271</f>
        <v>8.1819377199968402E-3</v>
      </c>
      <c r="R178" s="165">
        <f>Baseline_Data_2012!K175/Baseline_Data_2012!K$271</f>
        <v>7.4287760917151066E-3</v>
      </c>
      <c r="S178" s="165">
        <f>Baseline_Data_2012!L175/Baseline_Data_2012!L$271</f>
        <v>8.0679390208252041E-3</v>
      </c>
      <c r="T178" s="165">
        <f>Baseline_Data_2012!M175/Baseline_Data_2012!M$271</f>
        <v>4.0151813373176058E-3</v>
      </c>
      <c r="U178" s="165">
        <f>Baseline_Data_2012!N175/Baseline_Data_2012!N$271</f>
        <v>1.2200216237273066E-2</v>
      </c>
      <c r="V178" s="165">
        <f>Baseline_Data_2012!O175/Baseline_Data_2012!O$271</f>
        <v>4.7717793827700651E-3</v>
      </c>
      <c r="W178" s="165">
        <f>Baseline_Data_2012!P175/Baseline_Data_2012!P$271</f>
        <v>1.4713525571401627E-2</v>
      </c>
      <c r="X178" s="165">
        <f>Baseline_Data_2012!Q175/Baseline_Data_2012!Q$271</f>
        <v>5.2971424171062353E-3</v>
      </c>
      <c r="Y178" s="165">
        <f>Baseline_Data_2012!R175/Baseline_Data_2012!R$271</f>
        <v>5.4288819599382105E-3</v>
      </c>
      <c r="Z178" s="165">
        <f>Baseline_Data_2012!S175/Baseline_Data_2012!S$271</f>
        <v>6.1647545145998494E-3</v>
      </c>
      <c r="AA178" s="165">
        <f>Baseline_Data_2012!T175/Baseline_Data_2012!T$271</f>
        <v>8.5836552843981395E-3</v>
      </c>
      <c r="AB178" s="165">
        <f>Baseline_Data_2012!U175/Baseline_Data_2012!U$271</f>
        <v>7.5256253927418262E-3</v>
      </c>
      <c r="AC178" s="165">
        <f>Baseline_Data_2012!V175/Baseline_Data_2012!V$271</f>
        <v>6.223318676632254E-3</v>
      </c>
      <c r="AD178" s="165">
        <f>Baseline_Data_2012!W175/Baseline_Data_2012!W$271</f>
        <v>3.5904328845473869E-3</v>
      </c>
      <c r="AE178" s="165">
        <f>Baseline_Data_2012!X175/Baseline_Data_2012!X$271</f>
        <v>3.3255987374158592E-3</v>
      </c>
      <c r="AF178" s="165">
        <f>Baseline_Data_2012!Y175/Baseline_Data_2012!Y$271</f>
        <v>2.1210687994951479E-3</v>
      </c>
      <c r="AG178" s="165">
        <f>Baseline_Data_2012!Z175/Baseline_Data_2012!Z$271</f>
        <v>5.9673878480468144E-3</v>
      </c>
      <c r="AH178" s="165">
        <f>Baseline_Data_2012!AA175/Baseline_Data_2012!AA$271</f>
        <v>1.824341845163955E-3</v>
      </c>
      <c r="AI178" s="165">
        <f>Baseline_Data_2012!AB175/Baseline_Data_2012!AB$271</f>
        <v>8.4466307183631486E-3</v>
      </c>
      <c r="AJ178" s="165">
        <f>Baseline_Data_2012!AC175/Baseline_Data_2012!AC$271</f>
        <v>1.4731936822572006E-2</v>
      </c>
      <c r="AK178" s="165">
        <f>Baseline_Data_2012!AD175/Baseline_Data_2012!AD$271</f>
        <v>6.2258025841009958E-3</v>
      </c>
      <c r="AL178" s="165">
        <f>Baseline_Data_2012!AE175/Baseline_Data_2012!AE$271</f>
        <v>6.4667155748701416E-3</v>
      </c>
      <c r="AM178" s="165">
        <f>Baseline_Data_2012!AF175/Baseline_Data_2012!AF$271</f>
        <v>6.5344883435506894E-3</v>
      </c>
      <c r="AN178" s="165">
        <f>Baseline_Data_2012!AG175/Baseline_Data_2012!AG$271</f>
        <v>8.1580498188862389E-3</v>
      </c>
      <c r="AO178" s="165">
        <f>Baseline_Data_2012!AH175/Baseline_Data_2012!AH$271</f>
        <v>3.9611516962507467E-3</v>
      </c>
      <c r="AP178" s="165">
        <f>Baseline_Data_2012!AI175/Baseline_Data_2012!AI$271</f>
        <v>7.9256943115055874E-3</v>
      </c>
      <c r="AQ178" s="165">
        <f>Baseline_Data_2012!AJ175/Baseline_Data_2012!AJ$271</f>
        <v>1.1116553271471215E-2</v>
      </c>
      <c r="AR178" s="165">
        <f>Baseline_Data_2012!AK175/Baseline_Data_2012!AK$271</f>
        <v>3.5792455620990179E-3</v>
      </c>
      <c r="AS178" s="165">
        <f>Baseline_Data_2012!AL175/Baseline_Data_2012!AL$271</f>
        <v>6.8682429470748761E-3</v>
      </c>
      <c r="AT178" s="165">
        <f>Baseline_Data_2012!AM175/Baseline_Data_2012!AM$271</f>
        <v>4.0052889479057895E-3</v>
      </c>
      <c r="AU178" s="165">
        <f>Baseline_Data_2012!AN175/Baseline_Data_2012!AN$271</f>
        <v>4.6420507601655095E-3</v>
      </c>
      <c r="AV178" s="165">
        <f>Baseline_Data_2012!AO175/Baseline_Data_2012!AO$271</f>
        <v>7.2751406773933595E-3</v>
      </c>
      <c r="AW178" s="165">
        <f>Baseline_Data_2012!AP175/Baseline_Data_2012!AP$271</f>
        <v>8.096884703625018E-3</v>
      </c>
      <c r="AX178" s="165">
        <f>Baseline_Data_2012!AQ175/Baseline_Data_2012!AQ$271</f>
        <v>1.2210179036077786E-2</v>
      </c>
      <c r="AY178" s="165">
        <f>Baseline_Data_2012!AR175/Baseline_Data_2012!AR$271</f>
        <v>6.1074238197024004E-3</v>
      </c>
      <c r="AZ178" s="165">
        <f>Baseline_Data_2012!AS175/Baseline_Data_2012!AS$271</f>
        <v>7.9089637298655185E-3</v>
      </c>
      <c r="BA178" s="165">
        <f>Baseline_Data_2012!AT175/Baseline_Data_2012!AT$271</f>
        <v>5.5274630534795305E-3</v>
      </c>
      <c r="BB178" s="165">
        <f>Baseline_Data_2012!AU175/Baseline_Data_2012!AU$271</f>
        <v>6.7289890349852537E-3</v>
      </c>
      <c r="BC178" s="165">
        <f>Baseline_Data_2012!AV175/Baseline_Data_2012!AV$271</f>
        <v>8.2494553924690236E-3</v>
      </c>
      <c r="BD178">
        <v>178</v>
      </c>
    </row>
    <row r="179" spans="1:56" x14ac:dyDescent="0.2">
      <c r="A179" s="164">
        <v>3</v>
      </c>
      <c r="B179" s="31" t="s">
        <v>48</v>
      </c>
      <c r="C179">
        <f>'III Tool Overview'!$H$9/160</f>
        <v>0</v>
      </c>
      <c r="D179">
        <v>0</v>
      </c>
      <c r="E179">
        <v>0</v>
      </c>
      <c r="F179">
        <f>G179*'III Tool Overview'!$H$9</f>
        <v>0</v>
      </c>
      <c r="G179" s="165">
        <f>HLOOKUP('III Tool Overview'!$H$7,Targeting!$I$1:$BC$277,Targeting!BD179,FALSE)</f>
        <v>3.7968410408201598E-3</v>
      </c>
      <c r="H179" s="204">
        <f>Baseline_Data_2012!B176</f>
        <v>6842.2295039999999</v>
      </c>
      <c r="I179" s="165">
        <f>Baseline_Data_2012!B176/Baseline_Data_2012!B$271</f>
        <v>6.8088268004289458E-3</v>
      </c>
      <c r="J179" s="165">
        <f>Baseline_Data_2012!C176/Baseline_Data_2012!C$271</f>
        <v>5.4335362025335222E-3</v>
      </c>
      <c r="K179" s="165">
        <f>Baseline_Data_2012!D176/Baseline_Data_2012!D$271</f>
        <v>1.0080319808464107E-2</v>
      </c>
      <c r="L179" s="165">
        <f>Baseline_Data_2012!E176/Baseline_Data_2012!E$271</f>
        <v>1.1999627450576256E-2</v>
      </c>
      <c r="M179" s="165">
        <f>Baseline_Data_2012!F176/Baseline_Data_2012!F$271</f>
        <v>6.6938741836335448E-3</v>
      </c>
      <c r="N179" s="165">
        <f>Baseline_Data_2012!G176/Baseline_Data_2012!G$271</f>
        <v>7.0308496865984609E-3</v>
      </c>
      <c r="O179" s="165">
        <f>Baseline_Data_2012!H176/Baseline_Data_2012!H$271</f>
        <v>6.4549313584334796E-3</v>
      </c>
      <c r="P179" s="165">
        <f>Baseline_Data_2012!I176/Baseline_Data_2012!I$271</f>
        <v>5.0653710706810131E-3</v>
      </c>
      <c r="Q179" s="165">
        <f>Baseline_Data_2012!J176/Baseline_Data_2012!J$271</f>
        <v>9.8757267488183368E-3</v>
      </c>
      <c r="R179" s="165">
        <f>Baseline_Data_2012!K176/Baseline_Data_2012!K$271</f>
        <v>8.0744930900127024E-3</v>
      </c>
      <c r="S179" s="165">
        <f>Baseline_Data_2012!L176/Baseline_Data_2012!L$271</f>
        <v>7.3443587831481102E-3</v>
      </c>
      <c r="T179" s="165">
        <f>Baseline_Data_2012!M176/Baseline_Data_2012!M$271</f>
        <v>3.7968410408201598E-3</v>
      </c>
      <c r="U179" s="165">
        <f>Baseline_Data_2012!N176/Baseline_Data_2012!N$271</f>
        <v>1.2955828780189343E-2</v>
      </c>
      <c r="V179" s="165">
        <f>Baseline_Data_2012!O176/Baseline_Data_2012!O$271</f>
        <v>4.9877339342787683E-3</v>
      </c>
      <c r="W179" s="165">
        <f>Baseline_Data_2012!P176/Baseline_Data_2012!P$271</f>
        <v>1.7995967861051024E-2</v>
      </c>
      <c r="X179" s="165">
        <f>Baseline_Data_2012!Q176/Baseline_Data_2012!Q$271</f>
        <v>4.1661183674931773E-3</v>
      </c>
      <c r="Y179" s="165">
        <f>Baseline_Data_2012!R176/Baseline_Data_2012!R$271</f>
        <v>6.2850596540611038E-3</v>
      </c>
      <c r="Z179" s="165">
        <f>Baseline_Data_2012!S176/Baseline_Data_2012!S$271</f>
        <v>6.6925959360313652E-3</v>
      </c>
      <c r="AA179" s="165">
        <f>Baseline_Data_2012!T176/Baseline_Data_2012!T$271</f>
        <v>1.1051555979829146E-2</v>
      </c>
      <c r="AB179" s="165">
        <f>Baseline_Data_2012!U176/Baseline_Data_2012!U$271</f>
        <v>8.3450083232882426E-3</v>
      </c>
      <c r="AC179" s="165">
        <f>Baseline_Data_2012!V176/Baseline_Data_2012!V$271</f>
        <v>7.7763126848594084E-3</v>
      </c>
      <c r="AD179" s="165">
        <f>Baseline_Data_2012!W176/Baseline_Data_2012!W$271</f>
        <v>3.399819956989656E-3</v>
      </c>
      <c r="AE179" s="165">
        <f>Baseline_Data_2012!X176/Baseline_Data_2012!X$271</f>
        <v>4.4550471584886737E-3</v>
      </c>
      <c r="AF179" s="165">
        <f>Baseline_Data_2012!Y176/Baseline_Data_2012!Y$271</f>
        <v>2.4477450815699711E-3</v>
      </c>
      <c r="AG179" s="165">
        <f>Baseline_Data_2012!Z176/Baseline_Data_2012!Z$271</f>
        <v>6.8189742558343019E-3</v>
      </c>
      <c r="AH179" s="165">
        <f>Baseline_Data_2012!AA176/Baseline_Data_2012!AA$271</f>
        <v>2.0837417633978099E-3</v>
      </c>
      <c r="AI179" s="165">
        <f>Baseline_Data_2012!AB176/Baseline_Data_2012!AB$271</f>
        <v>6.5515102720708866E-3</v>
      </c>
      <c r="AJ179" s="165">
        <f>Baseline_Data_2012!AC176/Baseline_Data_2012!AC$271</f>
        <v>1.8018486480584871E-2</v>
      </c>
      <c r="AK179" s="165">
        <f>Baseline_Data_2012!AD176/Baseline_Data_2012!AD$271</f>
        <v>6.7470920025843647E-3</v>
      </c>
      <c r="AL179" s="165">
        <f>Baseline_Data_2012!AE176/Baseline_Data_2012!AE$271</f>
        <v>6.699062657930686E-3</v>
      </c>
      <c r="AM179" s="165">
        <f>Baseline_Data_2012!AF176/Baseline_Data_2012!AF$271</f>
        <v>4.9702011588321953E-3</v>
      </c>
      <c r="AN179" s="165">
        <f>Baseline_Data_2012!AG176/Baseline_Data_2012!AG$271</f>
        <v>9.5930073231955629E-3</v>
      </c>
      <c r="AO179" s="165">
        <f>Baseline_Data_2012!AH176/Baseline_Data_2012!AH$271</f>
        <v>4.1048942830838901E-3</v>
      </c>
      <c r="AP179" s="165">
        <f>Baseline_Data_2012!AI176/Baseline_Data_2012!AI$271</f>
        <v>8.5752678707561904E-3</v>
      </c>
      <c r="AQ179" s="165">
        <f>Baseline_Data_2012!AJ176/Baseline_Data_2012!AJ$271</f>
        <v>1.3138377693068566E-2</v>
      </c>
      <c r="AR179" s="165">
        <f>Baseline_Data_2012!AK176/Baseline_Data_2012!AK$271</f>
        <v>4.6306583424610328E-3</v>
      </c>
      <c r="AS179" s="165">
        <f>Baseline_Data_2012!AL176/Baseline_Data_2012!AL$271</f>
        <v>7.3984945199467517E-3</v>
      </c>
      <c r="AT179" s="165">
        <f>Baseline_Data_2012!AM176/Baseline_Data_2012!AM$271</f>
        <v>3.7874865865738542E-3</v>
      </c>
      <c r="AU179" s="165">
        <f>Baseline_Data_2012!AN176/Baseline_Data_2012!AN$271</f>
        <v>5.0226083891322668E-3</v>
      </c>
      <c r="AV179" s="165">
        <f>Baseline_Data_2012!AO176/Baseline_Data_2012!AO$271</f>
        <v>7.2429561967539491E-3</v>
      </c>
      <c r="AW179" s="165">
        <f>Baseline_Data_2012!AP176/Baseline_Data_2012!AP$271</f>
        <v>1.0070874831386162E-2</v>
      </c>
      <c r="AX179" s="165">
        <f>Baseline_Data_2012!AQ176/Baseline_Data_2012!AQ$271</f>
        <v>1.2966408618527873E-2</v>
      </c>
      <c r="AY179" s="165">
        <f>Baseline_Data_2012!AR176/Baseline_Data_2012!AR$271</f>
        <v>7.3253553022825805E-3</v>
      </c>
      <c r="AZ179" s="165">
        <f>Baseline_Data_2012!AS176/Baseline_Data_2012!AS$271</f>
        <v>8.3750068732708696E-3</v>
      </c>
      <c r="BA179" s="165">
        <f>Baseline_Data_2012!AT176/Baseline_Data_2012!AT$271</f>
        <v>6.1838799961150435E-3</v>
      </c>
      <c r="BB179" s="165">
        <f>Baseline_Data_2012!AU176/Baseline_Data_2012!AU$271</f>
        <v>7.362966251075331E-3</v>
      </c>
      <c r="BC179" s="165">
        <f>Baseline_Data_2012!AV176/Baseline_Data_2012!AV$271</f>
        <v>9.3469808123031236E-3</v>
      </c>
      <c r="BD179">
        <v>179</v>
      </c>
    </row>
    <row r="180" spans="1:56" x14ac:dyDescent="0.2">
      <c r="A180" s="164">
        <v>3</v>
      </c>
      <c r="B180" s="31" t="s">
        <v>49</v>
      </c>
      <c r="C180">
        <f>'III Tool Overview'!$H$9/160</f>
        <v>0</v>
      </c>
      <c r="D180">
        <v>0</v>
      </c>
      <c r="E180">
        <v>0</v>
      </c>
      <c r="F180">
        <f>G180*'III Tool Overview'!$H$9</f>
        <v>0</v>
      </c>
      <c r="G180" s="165">
        <f>HLOOKUP('III Tool Overview'!$H$7,Targeting!$I$1:$BC$277,Targeting!BD180,FALSE)</f>
        <v>4.844245465873997E-3</v>
      </c>
      <c r="H180" s="204">
        <f>Baseline_Data_2012!B177</f>
        <v>8273.3698559999993</v>
      </c>
      <c r="I180" s="165">
        <f>Baseline_Data_2012!B177/Baseline_Data_2012!B$271</f>
        <v>8.2329805471245653E-3</v>
      </c>
      <c r="J180" s="165">
        <f>Baseline_Data_2012!C177/Baseline_Data_2012!C$271</f>
        <v>7.3251891324369245E-3</v>
      </c>
      <c r="K180" s="165">
        <f>Baseline_Data_2012!D177/Baseline_Data_2012!D$271</f>
        <v>1.461091399665268E-2</v>
      </c>
      <c r="L180" s="165">
        <f>Baseline_Data_2012!E177/Baseline_Data_2012!E$271</f>
        <v>1.576843474415034E-2</v>
      </c>
      <c r="M180" s="165">
        <f>Baseline_Data_2012!F177/Baseline_Data_2012!F$271</f>
        <v>7.945362750780921E-3</v>
      </c>
      <c r="N180" s="165">
        <f>Baseline_Data_2012!G177/Baseline_Data_2012!G$271</f>
        <v>8.3709333083261048E-3</v>
      </c>
      <c r="O180" s="165">
        <f>Baseline_Data_2012!H177/Baseline_Data_2012!H$271</f>
        <v>7.5706848687777124E-3</v>
      </c>
      <c r="P180" s="165">
        <f>Baseline_Data_2012!I177/Baseline_Data_2012!I$271</f>
        <v>6.0718541566436544E-3</v>
      </c>
      <c r="Q180" s="165">
        <f>Baseline_Data_2012!J177/Baseline_Data_2012!J$271</f>
        <v>1.2876755782403219E-2</v>
      </c>
      <c r="R180" s="165">
        <f>Baseline_Data_2012!K177/Baseline_Data_2012!K$271</f>
        <v>1.0324827007224341E-2</v>
      </c>
      <c r="S180" s="165">
        <f>Baseline_Data_2012!L177/Baseline_Data_2012!L$271</f>
        <v>7.5275542906439235E-3</v>
      </c>
      <c r="T180" s="165">
        <f>Baseline_Data_2012!M177/Baseline_Data_2012!M$271</f>
        <v>4.844245465873997E-3</v>
      </c>
      <c r="U180" s="165">
        <f>Baseline_Data_2012!N177/Baseline_Data_2012!N$271</f>
        <v>1.5750223222975278E-2</v>
      </c>
      <c r="V180" s="165">
        <f>Baseline_Data_2012!O177/Baseline_Data_2012!O$271</f>
        <v>6.2675959054564294E-3</v>
      </c>
      <c r="W180" s="165">
        <f>Baseline_Data_2012!P177/Baseline_Data_2012!P$271</f>
        <v>2.357722230702311E-2</v>
      </c>
      <c r="X180" s="165">
        <f>Baseline_Data_2012!Q177/Baseline_Data_2012!Q$271</f>
        <v>4.2869358001504793E-3</v>
      </c>
      <c r="Y180" s="165">
        <f>Baseline_Data_2012!R177/Baseline_Data_2012!R$271</f>
        <v>7.7313258466458418E-3</v>
      </c>
      <c r="Z180" s="165">
        <f>Baseline_Data_2012!S177/Baseline_Data_2012!S$271</f>
        <v>8.2056349694164463E-3</v>
      </c>
      <c r="AA180" s="165">
        <f>Baseline_Data_2012!T177/Baseline_Data_2012!T$271</f>
        <v>1.4935617320566199E-2</v>
      </c>
      <c r="AB180" s="165">
        <f>Baseline_Data_2012!U177/Baseline_Data_2012!U$271</f>
        <v>1.0286668675736497E-2</v>
      </c>
      <c r="AC180" s="165">
        <f>Baseline_Data_2012!V177/Baseline_Data_2012!V$271</f>
        <v>1.0218673840197059E-2</v>
      </c>
      <c r="AD180" s="165">
        <f>Baseline_Data_2012!W177/Baseline_Data_2012!W$271</f>
        <v>3.618096335551249E-3</v>
      </c>
      <c r="AE180" s="165">
        <f>Baseline_Data_2012!X177/Baseline_Data_2012!X$271</f>
        <v>6.2876915577760603E-3</v>
      </c>
      <c r="AF180" s="165">
        <f>Baseline_Data_2012!Y177/Baseline_Data_2012!Y$271</f>
        <v>3.8234157669484433E-3</v>
      </c>
      <c r="AG180" s="165">
        <f>Baseline_Data_2012!Z177/Baseline_Data_2012!Z$271</f>
        <v>9.1384993570314821E-3</v>
      </c>
      <c r="AH180" s="165">
        <f>Baseline_Data_2012!AA177/Baseline_Data_2012!AA$271</f>
        <v>3.0359893434451961E-3</v>
      </c>
      <c r="AI180" s="165">
        <f>Baseline_Data_2012!AB177/Baseline_Data_2012!AB$271</f>
        <v>5.4675726921734448E-3</v>
      </c>
      <c r="AJ180" s="165">
        <f>Baseline_Data_2012!AC177/Baseline_Data_2012!AC$271</f>
        <v>2.3606724832416364E-2</v>
      </c>
      <c r="AK180" s="165">
        <f>Baseline_Data_2012!AD177/Baseline_Data_2012!AD$271</f>
        <v>8.4090351749579427E-3</v>
      </c>
      <c r="AL180" s="165">
        <f>Baseline_Data_2012!AE177/Baseline_Data_2012!AE$271</f>
        <v>7.951521263666432E-3</v>
      </c>
      <c r="AM180" s="165">
        <f>Baseline_Data_2012!AF177/Baseline_Data_2012!AF$271</f>
        <v>5.1404004289884349E-3</v>
      </c>
      <c r="AN180" s="165">
        <f>Baseline_Data_2012!AG177/Baseline_Data_2012!AG$271</f>
        <v>1.2314949585145224E-2</v>
      </c>
      <c r="AO180" s="165">
        <f>Baseline_Data_2012!AH177/Baseline_Data_2012!AH$271</f>
        <v>5.8297521414481307E-3</v>
      </c>
      <c r="AP180" s="165">
        <f>Baseline_Data_2012!AI177/Baseline_Data_2012!AI$271</f>
        <v>1.0830537096704302E-2</v>
      </c>
      <c r="AQ180" s="165">
        <f>Baseline_Data_2012!AJ177/Baseline_Data_2012!AJ$271</f>
        <v>1.6046787797773489E-2</v>
      </c>
      <c r="AR180" s="165">
        <f>Baseline_Data_2012!AK177/Baseline_Data_2012!AK$271</f>
        <v>6.0659358058665737E-3</v>
      </c>
      <c r="AS180" s="165">
        <f>Baseline_Data_2012!AL177/Baseline_Data_2012!AL$271</f>
        <v>9.0437168015587259E-3</v>
      </c>
      <c r="AT180" s="165">
        <f>Baseline_Data_2012!AM177/Baseline_Data_2012!AM$271</f>
        <v>4.8323104725252622E-3</v>
      </c>
      <c r="AU180" s="165">
        <f>Baseline_Data_2012!AN177/Baseline_Data_2012!AN$271</f>
        <v>7.2625235459294578E-3</v>
      </c>
      <c r="AV180" s="165">
        <f>Baseline_Data_2012!AO177/Baseline_Data_2012!AO$271</f>
        <v>1.0010887268577427E-2</v>
      </c>
      <c r="AW180" s="165">
        <f>Baseline_Data_2012!AP177/Baseline_Data_2012!AP$271</f>
        <v>1.4597223979826992E-2</v>
      </c>
      <c r="AX180" s="165">
        <f>Baseline_Data_2012!AQ177/Baseline_Data_2012!AQ$271</f>
        <v>1.5763084987229961E-2</v>
      </c>
      <c r="AY180" s="165">
        <f>Baseline_Data_2012!AR177/Baseline_Data_2012!AR$271</f>
        <v>9.8311320125806199E-3</v>
      </c>
      <c r="AZ180" s="165">
        <f>Baseline_Data_2012!AS177/Baseline_Data_2012!AS$271</f>
        <v>1.0736737724650653E-2</v>
      </c>
      <c r="BA180" s="165">
        <f>Baseline_Data_2012!AT177/Baseline_Data_2012!AT$271</f>
        <v>6.4352572317294757E-3</v>
      </c>
      <c r="BB180" s="165">
        <f>Baseline_Data_2012!AU177/Baseline_Data_2012!AU$271</f>
        <v>9.7191154514194369E-3</v>
      </c>
      <c r="BC180" s="165">
        <f>Baseline_Data_2012!AV177/Baseline_Data_2012!AV$271</f>
        <v>1.0957654575074489E-2</v>
      </c>
      <c r="BD180">
        <v>180</v>
      </c>
    </row>
    <row r="181" spans="1:56" x14ac:dyDescent="0.2">
      <c r="A181" s="164">
        <v>3</v>
      </c>
      <c r="B181" s="31" t="s">
        <v>50</v>
      </c>
      <c r="C181">
        <f>'III Tool Overview'!$H$9/160</f>
        <v>0</v>
      </c>
      <c r="D181">
        <v>0</v>
      </c>
      <c r="E181">
        <v>0</v>
      </c>
      <c r="F181">
        <f>G181*'III Tool Overview'!$H$9</f>
        <v>0</v>
      </c>
      <c r="G181" s="165">
        <f>HLOOKUP('III Tool Overview'!$H$7,Targeting!$I$1:$BC$277,Targeting!BD181,FALSE)</f>
        <v>7.5569488288772064E-3</v>
      </c>
      <c r="H181" s="204">
        <f>Baseline_Data_2012!B178</f>
        <v>9478.1021039999996</v>
      </c>
      <c r="I181" s="165">
        <f>Baseline_Data_2012!B178/Baseline_Data_2012!B$271</f>
        <v>9.4318314790800065E-3</v>
      </c>
      <c r="J181" s="165">
        <f>Baseline_Data_2012!C178/Baseline_Data_2012!C$271</f>
        <v>8.6776964295969036E-3</v>
      </c>
      <c r="K181" s="165">
        <f>Baseline_Data_2012!D178/Baseline_Data_2012!D$271</f>
        <v>1.6554529981612012E-2</v>
      </c>
      <c r="L181" s="165">
        <f>Baseline_Data_2012!E178/Baseline_Data_2012!E$271</f>
        <v>2.082655349382356E-2</v>
      </c>
      <c r="M181" s="165">
        <f>Baseline_Data_2012!F178/Baseline_Data_2012!F$271</f>
        <v>9.1225806127607605E-3</v>
      </c>
      <c r="N181" s="165">
        <f>Baseline_Data_2012!G178/Baseline_Data_2012!G$271</f>
        <v>9.2826689257912431E-3</v>
      </c>
      <c r="O181" s="165">
        <f>Baseline_Data_2012!H178/Baseline_Data_2012!H$271</f>
        <v>8.8106574931607184E-3</v>
      </c>
      <c r="P181" s="165">
        <f>Baseline_Data_2012!I178/Baseline_Data_2012!I$271</f>
        <v>6.6426657338213395E-3</v>
      </c>
      <c r="Q181" s="165">
        <f>Baseline_Data_2012!J178/Baseline_Data_2012!J$271</f>
        <v>1.6573010232100359E-2</v>
      </c>
      <c r="R181" s="165">
        <f>Baseline_Data_2012!K178/Baseline_Data_2012!K$271</f>
        <v>1.1664886377803309E-2</v>
      </c>
      <c r="S181" s="165">
        <f>Baseline_Data_2012!L178/Baseline_Data_2012!L$271</f>
        <v>7.842618432825417E-3</v>
      </c>
      <c r="T181" s="165">
        <f>Baseline_Data_2012!M178/Baseline_Data_2012!M$271</f>
        <v>7.5569488288772064E-3</v>
      </c>
      <c r="U181" s="165">
        <f>Baseline_Data_2012!N178/Baseline_Data_2012!N$271</f>
        <v>1.7762411796454009E-2</v>
      </c>
      <c r="V181" s="165">
        <f>Baseline_Data_2012!O178/Baseline_Data_2012!O$271</f>
        <v>7.5089446639170091E-3</v>
      </c>
      <c r="W181" s="165">
        <f>Baseline_Data_2012!P178/Baseline_Data_2012!P$271</f>
        <v>2.4780526760483128E-2</v>
      </c>
      <c r="X181" s="165">
        <f>Baseline_Data_2012!Q178/Baseline_Data_2012!Q$271</f>
        <v>4.8762851003912918E-3</v>
      </c>
      <c r="Y181" s="165">
        <f>Baseline_Data_2012!R178/Baseline_Data_2012!R$271</f>
        <v>9.2429249479978794E-3</v>
      </c>
      <c r="Z181" s="165">
        <f>Baseline_Data_2012!S178/Baseline_Data_2012!S$271</f>
        <v>9.4227754361529761E-3</v>
      </c>
      <c r="AA181" s="165">
        <f>Baseline_Data_2012!T178/Baseline_Data_2012!T$271</f>
        <v>1.9586638142683393E-2</v>
      </c>
      <c r="AB181" s="165">
        <f>Baseline_Data_2012!U178/Baseline_Data_2012!U$271</f>
        <v>1.1839499125187794E-2</v>
      </c>
      <c r="AC181" s="165">
        <f>Baseline_Data_2012!V178/Baseline_Data_2012!V$271</f>
        <v>1.3496568354557184E-2</v>
      </c>
      <c r="AD181" s="165">
        <f>Baseline_Data_2012!W178/Baseline_Data_2012!W$271</f>
        <v>4.7626032202093401E-3</v>
      </c>
      <c r="AE181" s="165">
        <f>Baseline_Data_2012!X178/Baseline_Data_2012!X$271</f>
        <v>7.0906609438524913E-3</v>
      </c>
      <c r="AF181" s="165">
        <f>Baseline_Data_2012!Y178/Baseline_Data_2012!Y$271</f>
        <v>3.5351807970799899E-3</v>
      </c>
      <c r="AG181" s="165">
        <f>Baseline_Data_2012!Z178/Baseline_Data_2012!Z$271</f>
        <v>9.4385640144881416E-3</v>
      </c>
      <c r="AH181" s="165">
        <f>Baseline_Data_2012!AA178/Baseline_Data_2012!AA$271</f>
        <v>3.278147155974099E-3</v>
      </c>
      <c r="AI181" s="165">
        <f>Baseline_Data_2012!AB178/Baseline_Data_2012!AB$271</f>
        <v>5.5675229283558758E-3</v>
      </c>
      <c r="AJ181" s="165">
        <f>Baseline_Data_2012!AC178/Baseline_Data_2012!AC$271</f>
        <v>2.4811534998454891E-2</v>
      </c>
      <c r="AK181" s="165">
        <f>Baseline_Data_2012!AD178/Baseline_Data_2012!AD$271</f>
        <v>8.8239340788539844E-3</v>
      </c>
      <c r="AL181" s="165">
        <f>Baseline_Data_2012!AE178/Baseline_Data_2012!AE$271</f>
        <v>9.1296515964294778E-3</v>
      </c>
      <c r="AM181" s="165">
        <f>Baseline_Data_2012!AF178/Baseline_Data_2012!AF$271</f>
        <v>5.4365563061908708E-3</v>
      </c>
      <c r="AN181" s="165">
        <f>Baseline_Data_2012!AG178/Baseline_Data_2012!AG$271</f>
        <v>1.5716271608357962E-2</v>
      </c>
      <c r="AO181" s="165">
        <f>Baseline_Data_2012!AH178/Baseline_Data_2012!AH$271</f>
        <v>7.6932374421309962E-3</v>
      </c>
      <c r="AP181" s="165">
        <f>Baseline_Data_2012!AI178/Baseline_Data_2012!AI$271</f>
        <v>1.2559362955677975E-2</v>
      </c>
      <c r="AQ181" s="165">
        <f>Baseline_Data_2012!AJ178/Baseline_Data_2012!AJ$271</f>
        <v>1.8312390626196308E-2</v>
      </c>
      <c r="AR181" s="165">
        <f>Baseline_Data_2012!AK178/Baseline_Data_2012!AK$271</f>
        <v>7.3515931142224015E-3</v>
      </c>
      <c r="AS181" s="165">
        <f>Baseline_Data_2012!AL178/Baseline_Data_2012!AL$271</f>
        <v>9.8930718819614048E-3</v>
      </c>
      <c r="AT181" s="165">
        <f>Baseline_Data_2012!AM178/Baseline_Data_2012!AM$271</f>
        <v>7.5383304218115971E-3</v>
      </c>
      <c r="AU181" s="165">
        <f>Baseline_Data_2012!AN178/Baseline_Data_2012!AN$271</f>
        <v>8.5960224440392689E-3</v>
      </c>
      <c r="AV181" s="165">
        <f>Baseline_Data_2012!AO178/Baseline_Data_2012!AO$271</f>
        <v>1.1044816465488888E-2</v>
      </c>
      <c r="AW181" s="165">
        <f>Baseline_Data_2012!AP178/Baseline_Data_2012!AP$271</f>
        <v>1.6539018851093996E-2</v>
      </c>
      <c r="AX181" s="165">
        <f>Baseline_Data_2012!AQ178/Baseline_Data_2012!AQ$271</f>
        <v>1.7776916730757882E-2</v>
      </c>
      <c r="AY181" s="165">
        <f>Baseline_Data_2012!AR178/Baseline_Data_2012!AR$271</f>
        <v>1.1781987221663326E-2</v>
      </c>
      <c r="AZ181" s="165">
        <f>Baseline_Data_2012!AS178/Baseline_Data_2012!AS$271</f>
        <v>1.2363812037534994E-2</v>
      </c>
      <c r="BA181" s="165">
        <f>Baseline_Data_2012!AT178/Baseline_Data_2012!AT$271</f>
        <v>7.8240301958384228E-3</v>
      </c>
      <c r="BB181" s="165">
        <f>Baseline_Data_2012!AU178/Baseline_Data_2012!AU$271</f>
        <v>1.1445040962588915E-2</v>
      </c>
      <c r="BC181" s="165">
        <f>Baseline_Data_2012!AV178/Baseline_Data_2012!AV$271</f>
        <v>1.122361151957818E-2</v>
      </c>
      <c r="BD181">
        <v>181</v>
      </c>
    </row>
    <row r="182" spans="1:56" x14ac:dyDescent="0.2">
      <c r="A182" s="164">
        <v>3</v>
      </c>
      <c r="B182" s="31" t="s">
        <v>51</v>
      </c>
      <c r="C182">
        <f>'III Tool Overview'!$H$9/160</f>
        <v>0</v>
      </c>
      <c r="D182">
        <v>0</v>
      </c>
      <c r="E182">
        <v>0</v>
      </c>
      <c r="F182">
        <f>G182*'III Tool Overview'!$H$9</f>
        <v>0</v>
      </c>
      <c r="G182" s="165">
        <f>HLOOKUP('III Tool Overview'!$H$7,Targeting!$I$1:$BC$277,Targeting!BD182,FALSE)</f>
        <v>6.1699139172478462E-3</v>
      </c>
      <c r="H182" s="204">
        <f>Baseline_Data_2012!B179</f>
        <v>8857.1105960000004</v>
      </c>
      <c r="I182" s="165">
        <f>Baseline_Data_2012!B179/Baseline_Data_2012!B$271</f>
        <v>8.8138715553391644E-3</v>
      </c>
      <c r="J182" s="165">
        <f>Baseline_Data_2012!C179/Baseline_Data_2012!C$271</f>
        <v>8.4097629234727231E-3</v>
      </c>
      <c r="K182" s="165">
        <f>Baseline_Data_2012!D179/Baseline_Data_2012!D$271</f>
        <v>1.620065893324088E-2</v>
      </c>
      <c r="L182" s="165">
        <f>Baseline_Data_2012!E179/Baseline_Data_2012!E$271</f>
        <v>1.9438116594235322E-2</v>
      </c>
      <c r="M182" s="165">
        <f>Baseline_Data_2012!F179/Baseline_Data_2012!F$271</f>
        <v>8.4098790023888273E-3</v>
      </c>
      <c r="N182" s="165">
        <f>Baseline_Data_2012!G179/Baseline_Data_2012!G$271</f>
        <v>8.2767446815572559E-3</v>
      </c>
      <c r="O182" s="165">
        <f>Baseline_Data_2012!H179/Baseline_Data_2012!H$271</f>
        <v>7.8351028566545598E-3</v>
      </c>
      <c r="P182" s="165">
        <f>Baseline_Data_2012!I179/Baseline_Data_2012!I$271</f>
        <v>6.2365894744135985E-3</v>
      </c>
      <c r="Q182" s="165">
        <f>Baseline_Data_2012!J179/Baseline_Data_2012!J$271</f>
        <v>1.5884897914229902E-2</v>
      </c>
      <c r="R182" s="165">
        <f>Baseline_Data_2012!K179/Baseline_Data_2012!K$271</f>
        <v>1.0799849859898793E-2</v>
      </c>
      <c r="S182" s="165">
        <f>Baseline_Data_2012!L179/Baseline_Data_2012!L$271</f>
        <v>7.2305456342457988E-3</v>
      </c>
      <c r="T182" s="165">
        <f>Baseline_Data_2012!M179/Baseline_Data_2012!M$271</f>
        <v>6.1699139172478462E-3</v>
      </c>
      <c r="U182" s="165">
        <f>Baseline_Data_2012!N179/Baseline_Data_2012!N$271</f>
        <v>1.7261277921318943E-2</v>
      </c>
      <c r="V182" s="165">
        <f>Baseline_Data_2012!O179/Baseline_Data_2012!O$271</f>
        <v>7.4490256277885449E-3</v>
      </c>
      <c r="W182" s="165">
        <f>Baseline_Data_2012!P179/Baseline_Data_2012!P$271</f>
        <v>2.4035542569898986E-2</v>
      </c>
      <c r="X182" s="165">
        <f>Baseline_Data_2012!Q179/Baseline_Data_2012!Q$271</f>
        <v>4.593204879207528E-3</v>
      </c>
      <c r="Y182" s="165">
        <f>Baseline_Data_2012!R179/Baseline_Data_2012!R$271</f>
        <v>8.2511559310397536E-3</v>
      </c>
      <c r="Z182" s="165">
        <f>Baseline_Data_2012!S179/Baseline_Data_2012!S$271</f>
        <v>9.9842816073948681E-3</v>
      </c>
      <c r="AA182" s="165">
        <f>Baseline_Data_2012!T179/Baseline_Data_2012!T$271</f>
        <v>1.8211623963884111E-2</v>
      </c>
      <c r="AB182" s="165">
        <f>Baseline_Data_2012!U179/Baseline_Data_2012!U$271</f>
        <v>1.020958719973173E-2</v>
      </c>
      <c r="AC182" s="165">
        <f>Baseline_Data_2012!V179/Baseline_Data_2012!V$271</f>
        <v>1.2596797130920039E-2</v>
      </c>
      <c r="AD182" s="165">
        <f>Baseline_Data_2012!W179/Baseline_Data_2012!W$271</f>
        <v>4.7118601113182211E-3</v>
      </c>
      <c r="AE182" s="165">
        <f>Baseline_Data_2012!X179/Baseline_Data_2012!X$271</f>
        <v>6.6468011038617256E-3</v>
      </c>
      <c r="AF182" s="165">
        <f>Baseline_Data_2012!Y179/Baseline_Data_2012!Y$271</f>
        <v>3.5975663405578718E-3</v>
      </c>
      <c r="AG182" s="165">
        <f>Baseline_Data_2012!Z179/Baseline_Data_2012!Z$271</f>
        <v>9.5797894112136482E-3</v>
      </c>
      <c r="AH182" s="165">
        <f>Baseline_Data_2012!AA179/Baseline_Data_2012!AA$271</f>
        <v>3.3272579747901905E-3</v>
      </c>
      <c r="AI182" s="165">
        <f>Baseline_Data_2012!AB179/Baseline_Data_2012!AB$271</f>
        <v>5.1906297738227867E-3</v>
      </c>
      <c r="AJ182" s="165">
        <f>Baseline_Data_2012!AC179/Baseline_Data_2012!AC$271</f>
        <v>2.4065618598184884E-2</v>
      </c>
      <c r="AK182" s="165">
        <f>Baseline_Data_2012!AD179/Baseline_Data_2012!AD$271</f>
        <v>8.0910250805281188E-3</v>
      </c>
      <c r="AL182" s="165">
        <f>Baseline_Data_2012!AE179/Baseline_Data_2012!AE$271</f>
        <v>8.4163975654584257E-3</v>
      </c>
      <c r="AM182" s="165">
        <f>Baseline_Data_2012!AF179/Baseline_Data_2012!AF$271</f>
        <v>4.9838592506252473E-3</v>
      </c>
      <c r="AN182" s="165">
        <f>Baseline_Data_2012!AG179/Baseline_Data_2012!AG$271</f>
        <v>1.5270153091431244E-2</v>
      </c>
      <c r="AO182" s="165">
        <f>Baseline_Data_2012!AH179/Baseline_Data_2012!AH$271</f>
        <v>8.0595820822324717E-3</v>
      </c>
      <c r="AP182" s="165">
        <f>Baseline_Data_2012!AI179/Baseline_Data_2012!AI$271</f>
        <v>1.1064884983835286E-2</v>
      </c>
      <c r="AQ182" s="165">
        <f>Baseline_Data_2012!AJ179/Baseline_Data_2012!AJ$271</f>
        <v>1.5506459804440421E-2</v>
      </c>
      <c r="AR182" s="165">
        <f>Baseline_Data_2012!AK179/Baseline_Data_2012!AK$271</f>
        <v>7.0369979133885598E-3</v>
      </c>
      <c r="AS182" s="165">
        <f>Baseline_Data_2012!AL179/Baseline_Data_2012!AL$271</f>
        <v>8.9970265543900391E-3</v>
      </c>
      <c r="AT182" s="165">
        <f>Baseline_Data_2012!AM179/Baseline_Data_2012!AM$271</f>
        <v>6.1547128127449119E-3</v>
      </c>
      <c r="AU182" s="165">
        <f>Baseline_Data_2012!AN179/Baseline_Data_2012!AN$271</f>
        <v>7.9341454722272782E-3</v>
      </c>
      <c r="AV182" s="165">
        <f>Baseline_Data_2012!AO179/Baseline_Data_2012!AO$271</f>
        <v>9.5013484657744691E-3</v>
      </c>
      <c r="AW182" s="165">
        <f>Baseline_Data_2012!AP179/Baseline_Data_2012!AP$271</f>
        <v>1.6185479369975084E-2</v>
      </c>
      <c r="AX182" s="165">
        <f>Baseline_Data_2012!AQ179/Baseline_Data_2012!AQ$271</f>
        <v>1.727537362550139E-2</v>
      </c>
      <c r="AY182" s="165">
        <f>Baseline_Data_2012!AR179/Baseline_Data_2012!AR$271</f>
        <v>1.1759840629141403E-2</v>
      </c>
      <c r="AZ182" s="165">
        <f>Baseline_Data_2012!AS179/Baseline_Data_2012!AS$271</f>
        <v>1.1905465111532919E-2</v>
      </c>
      <c r="BA182" s="165">
        <f>Baseline_Data_2012!AT179/Baseline_Data_2012!AT$271</f>
        <v>6.7633782150645525E-3</v>
      </c>
      <c r="BB182" s="165">
        <f>Baseline_Data_2012!AU179/Baseline_Data_2012!AU$271</f>
        <v>1.096087941775554E-2</v>
      </c>
      <c r="BC182" s="165">
        <f>Baseline_Data_2012!AV179/Baseline_Data_2012!AV$271</f>
        <v>9.9101362395780084E-3</v>
      </c>
      <c r="BD182">
        <v>182</v>
      </c>
    </row>
    <row r="183" spans="1:56" x14ac:dyDescent="0.2">
      <c r="A183" s="164">
        <v>3</v>
      </c>
      <c r="B183" s="31" t="s">
        <v>52</v>
      </c>
      <c r="C183">
        <f>'III Tool Overview'!$H$9/160</f>
        <v>0</v>
      </c>
      <c r="D183">
        <v>0</v>
      </c>
      <c r="E183">
        <v>0</v>
      </c>
      <c r="F183">
        <f>G183*'III Tool Overview'!$H$9</f>
        <v>0</v>
      </c>
      <c r="G183" s="165">
        <f>HLOOKUP('III Tool Overview'!$H$7,Targeting!$I$1:$BC$277,Targeting!BD183,FALSE)</f>
        <v>5.1584143768789899E-3</v>
      </c>
      <c r="H183" s="204">
        <f>Baseline_Data_2012!B180</f>
        <v>6981.0474800000011</v>
      </c>
      <c r="I183" s="165">
        <f>Baseline_Data_2012!B180/Baseline_Data_2012!B$271</f>
        <v>6.9469670885934321E-3</v>
      </c>
      <c r="J183" s="165">
        <f>Baseline_Data_2012!C180/Baseline_Data_2012!C$271</f>
        <v>6.7712711617155799E-3</v>
      </c>
      <c r="K183" s="165">
        <f>Baseline_Data_2012!D180/Baseline_Data_2012!D$271</f>
        <v>1.3011881841620049E-2</v>
      </c>
      <c r="L183" s="165">
        <f>Baseline_Data_2012!E180/Baseline_Data_2012!E$271</f>
        <v>1.6597186867891852E-2</v>
      </c>
      <c r="M183" s="165">
        <f>Baseline_Data_2012!F180/Baseline_Data_2012!F$271</f>
        <v>6.8241372380992218E-3</v>
      </c>
      <c r="N183" s="165">
        <f>Baseline_Data_2012!G180/Baseline_Data_2012!G$271</f>
        <v>6.3884956011985693E-3</v>
      </c>
      <c r="O183" s="165">
        <f>Baseline_Data_2012!H180/Baseline_Data_2012!H$271</f>
        <v>6.6418166575014813E-3</v>
      </c>
      <c r="P183" s="165">
        <f>Baseline_Data_2012!I180/Baseline_Data_2012!I$271</f>
        <v>4.685771428191321E-3</v>
      </c>
      <c r="Q183" s="165">
        <f>Baseline_Data_2012!J180/Baseline_Data_2012!J$271</f>
        <v>1.3451598254610219E-2</v>
      </c>
      <c r="R183" s="165">
        <f>Baseline_Data_2012!K180/Baseline_Data_2012!K$271</f>
        <v>8.151201122736507E-3</v>
      </c>
      <c r="S183" s="165">
        <f>Baseline_Data_2012!L180/Baseline_Data_2012!L$271</f>
        <v>5.1939778270238797E-3</v>
      </c>
      <c r="T183" s="165">
        <f>Baseline_Data_2012!M180/Baseline_Data_2012!M$271</f>
        <v>5.1584143768789899E-3</v>
      </c>
      <c r="U183" s="165">
        <f>Baseline_Data_2012!N180/Baseline_Data_2012!N$271</f>
        <v>1.5456384054635647E-2</v>
      </c>
      <c r="V183" s="165">
        <f>Baseline_Data_2012!O180/Baseline_Data_2012!O$271</f>
        <v>5.711153375532658E-3</v>
      </c>
      <c r="W183" s="165">
        <f>Baseline_Data_2012!P180/Baseline_Data_2012!P$271</f>
        <v>2.1317465680670684E-2</v>
      </c>
      <c r="X183" s="165">
        <f>Baseline_Data_2012!Q180/Baseline_Data_2012!Q$271</f>
        <v>4.0282403844442071E-3</v>
      </c>
      <c r="Y183" s="165">
        <f>Baseline_Data_2012!R180/Baseline_Data_2012!R$271</f>
        <v>7.1621557902132081E-3</v>
      </c>
      <c r="Z183" s="165">
        <f>Baseline_Data_2012!S180/Baseline_Data_2012!S$271</f>
        <v>7.864652096684575E-3</v>
      </c>
      <c r="AA183" s="165">
        <f>Baseline_Data_2012!T180/Baseline_Data_2012!T$271</f>
        <v>1.5892719079406894E-2</v>
      </c>
      <c r="AB183" s="165">
        <f>Baseline_Data_2012!U180/Baseline_Data_2012!U$271</f>
        <v>8.0449749290381501E-3</v>
      </c>
      <c r="AC183" s="165">
        <f>Baseline_Data_2012!V180/Baseline_Data_2012!V$271</f>
        <v>1.075574348498389E-2</v>
      </c>
      <c r="AD183" s="165">
        <f>Baseline_Data_2012!W180/Baseline_Data_2012!W$271</f>
        <v>3.2938904551321172E-3</v>
      </c>
      <c r="AE183" s="165">
        <f>Baseline_Data_2012!X180/Baseline_Data_2012!X$271</f>
        <v>5.4933957726674169E-3</v>
      </c>
      <c r="AF183" s="165">
        <f>Baseline_Data_2012!Y180/Baseline_Data_2012!Y$271</f>
        <v>3.1527812098635028E-3</v>
      </c>
      <c r="AG183" s="165">
        <f>Baseline_Data_2012!Z180/Baseline_Data_2012!Z$271</f>
        <v>6.82499594651843E-3</v>
      </c>
      <c r="AH183" s="165">
        <f>Baseline_Data_2012!AA180/Baseline_Data_2012!AA$271</f>
        <v>2.4638260460719853E-3</v>
      </c>
      <c r="AI183" s="165">
        <f>Baseline_Data_2012!AB180/Baseline_Data_2012!AB$271</f>
        <v>3.7304051024128035E-3</v>
      </c>
      <c r="AJ183" s="165">
        <f>Baseline_Data_2012!AC180/Baseline_Data_2012!AC$271</f>
        <v>2.134414053932765E-2</v>
      </c>
      <c r="AK183" s="165">
        <f>Baseline_Data_2012!AD180/Baseline_Data_2012!AD$271</f>
        <v>6.2674408621816351E-3</v>
      </c>
      <c r="AL183" s="165">
        <f>Baseline_Data_2012!AE180/Baseline_Data_2012!AE$271</f>
        <v>6.8294266803099251E-3</v>
      </c>
      <c r="AM183" s="165">
        <f>Baseline_Data_2012!AF180/Baseline_Data_2012!AF$271</f>
        <v>3.5573135642483246E-3</v>
      </c>
      <c r="AN183" s="165">
        <f>Baseline_Data_2012!AG180/Baseline_Data_2012!AG$271</f>
        <v>1.2758024988898874E-2</v>
      </c>
      <c r="AO183" s="165">
        <f>Baseline_Data_2012!AH180/Baseline_Data_2012!AH$271</f>
        <v>5.5703859890630127E-3</v>
      </c>
      <c r="AP183" s="165">
        <f>Baseline_Data_2012!AI180/Baseline_Data_2012!AI$271</f>
        <v>8.9686666191893701E-3</v>
      </c>
      <c r="AQ183" s="165">
        <f>Baseline_Data_2012!AJ180/Baseline_Data_2012!AJ$271</f>
        <v>1.2326478527077491E-2</v>
      </c>
      <c r="AR183" s="165">
        <f>Baseline_Data_2012!AK180/Baseline_Data_2012!AK$271</f>
        <v>6.0159929010523356E-3</v>
      </c>
      <c r="AS183" s="165">
        <f>Baseline_Data_2012!AL180/Baseline_Data_2012!AL$271</f>
        <v>6.9028553941340616E-3</v>
      </c>
      <c r="AT183" s="165">
        <f>Baseline_Data_2012!AM180/Baseline_Data_2012!AM$271</f>
        <v>5.1457053509405288E-3</v>
      </c>
      <c r="AU183" s="165">
        <f>Baseline_Data_2012!AN180/Baseline_Data_2012!AN$271</f>
        <v>6.2511457892615932E-3</v>
      </c>
      <c r="AV183" s="165">
        <f>Baseline_Data_2012!AO180/Baseline_Data_2012!AO$271</f>
        <v>7.1767683578967921E-3</v>
      </c>
      <c r="AW183" s="165">
        <f>Baseline_Data_2012!AP180/Baseline_Data_2012!AP$271</f>
        <v>1.2999690073097802E-2</v>
      </c>
      <c r="AX183" s="165">
        <f>Baseline_Data_2012!AQ180/Baseline_Data_2012!AQ$271</f>
        <v>1.5469005867363392E-2</v>
      </c>
      <c r="AY183" s="165">
        <f>Baseline_Data_2012!AR180/Baseline_Data_2012!AR$271</f>
        <v>8.8591590692245377E-3</v>
      </c>
      <c r="AZ183" s="165">
        <f>Baseline_Data_2012!AS180/Baseline_Data_2012!AS$271</f>
        <v>8.9584981994568925E-3</v>
      </c>
      <c r="BA183" s="165">
        <f>Baseline_Data_2012!AT180/Baseline_Data_2012!AT$271</f>
        <v>5.077912793746143E-3</v>
      </c>
      <c r="BB183" s="165">
        <f>Baseline_Data_2012!AU180/Baseline_Data_2012!AU$271</f>
        <v>8.9169443392200232E-3</v>
      </c>
      <c r="BC183" s="165">
        <f>Baseline_Data_2012!AV180/Baseline_Data_2012!AV$271</f>
        <v>6.6535826673162508E-3</v>
      </c>
      <c r="BD183">
        <v>183</v>
      </c>
    </row>
    <row r="184" spans="1:56" x14ac:dyDescent="0.2">
      <c r="A184" s="164">
        <v>3</v>
      </c>
      <c r="B184" s="31" t="s">
        <v>53</v>
      </c>
      <c r="C184">
        <f>'III Tool Overview'!$H$9/160</f>
        <v>0</v>
      </c>
      <c r="D184">
        <v>0</v>
      </c>
      <c r="E184">
        <v>0</v>
      </c>
      <c r="F184">
        <f>G184*'III Tool Overview'!$H$9</f>
        <v>0</v>
      </c>
      <c r="G184" s="165">
        <f>HLOOKUP('III Tool Overview'!$H$7,Targeting!$I$1:$BC$277,Targeting!BD184,FALSE)</f>
        <v>5.538953142386456E-3</v>
      </c>
      <c r="H184" s="204">
        <f>Baseline_Data_2012!B181</f>
        <v>6731.6036800000011</v>
      </c>
      <c r="I184" s="165">
        <f>Baseline_Data_2012!B181/Baseline_Data_2012!B$271</f>
        <v>6.6987410345495076E-3</v>
      </c>
      <c r="J184" s="165">
        <f>Baseline_Data_2012!C181/Baseline_Data_2012!C$271</f>
        <v>6.4811161228663771E-3</v>
      </c>
      <c r="K184" s="165">
        <f>Baseline_Data_2012!D181/Baseline_Data_2012!D$271</f>
        <v>1.3539786890040397E-2</v>
      </c>
      <c r="L184" s="165">
        <f>Baseline_Data_2012!E181/Baseline_Data_2012!E$271</f>
        <v>1.7145280015622235E-2</v>
      </c>
      <c r="M184" s="165">
        <f>Baseline_Data_2012!F181/Baseline_Data_2012!F$271</f>
        <v>6.6645246724153263E-3</v>
      </c>
      <c r="N184" s="165">
        <f>Baseline_Data_2012!G181/Baseline_Data_2012!G$271</f>
        <v>6.4205092205809663E-3</v>
      </c>
      <c r="O184" s="165">
        <f>Baseline_Data_2012!H181/Baseline_Data_2012!H$271</f>
        <v>6.4554391492552664E-3</v>
      </c>
      <c r="P184" s="165">
        <f>Baseline_Data_2012!I181/Baseline_Data_2012!I$271</f>
        <v>4.1067377949838852E-3</v>
      </c>
      <c r="Q184" s="165">
        <f>Baseline_Data_2012!J181/Baseline_Data_2012!J$271</f>
        <v>1.4108025251705403E-2</v>
      </c>
      <c r="R184" s="165">
        <f>Baseline_Data_2012!K181/Baseline_Data_2012!K$271</f>
        <v>7.1933722298492039E-3</v>
      </c>
      <c r="S184" s="165">
        <f>Baseline_Data_2012!L181/Baseline_Data_2012!L$271</f>
        <v>5.0460714816886005E-3</v>
      </c>
      <c r="T184" s="165">
        <f>Baseline_Data_2012!M181/Baseline_Data_2012!M$271</f>
        <v>5.538953142386456E-3</v>
      </c>
      <c r="U184" s="165">
        <f>Baseline_Data_2012!N181/Baseline_Data_2012!N$271</f>
        <v>1.4275004381669865E-2</v>
      </c>
      <c r="V184" s="165">
        <f>Baseline_Data_2012!O181/Baseline_Data_2012!O$271</f>
        <v>5.6485522002527894E-3</v>
      </c>
      <c r="W184" s="165">
        <f>Baseline_Data_2012!P181/Baseline_Data_2012!P$271</f>
        <v>2.176807877635966E-2</v>
      </c>
      <c r="X184" s="165">
        <f>Baseline_Data_2012!Q181/Baseline_Data_2012!Q$271</f>
        <v>3.8869694290779278E-3</v>
      </c>
      <c r="Y184" s="165">
        <f>Baseline_Data_2012!R181/Baseline_Data_2012!R$271</f>
        <v>6.8498873991362768E-3</v>
      </c>
      <c r="Z184" s="165">
        <f>Baseline_Data_2012!S181/Baseline_Data_2012!S$271</f>
        <v>7.639726149146259E-3</v>
      </c>
      <c r="AA184" s="165">
        <f>Baseline_Data_2012!T181/Baseline_Data_2012!T$271</f>
        <v>1.7767775439467101E-2</v>
      </c>
      <c r="AB184" s="165">
        <f>Baseline_Data_2012!U181/Baseline_Data_2012!U$271</f>
        <v>7.564677918349306E-3</v>
      </c>
      <c r="AC184" s="165">
        <f>Baseline_Data_2012!V181/Baseline_Data_2012!V$271</f>
        <v>1.1110933153557778E-2</v>
      </c>
      <c r="AD184" s="165">
        <f>Baseline_Data_2012!W181/Baseline_Data_2012!W$271</f>
        <v>3.3259321910769821E-3</v>
      </c>
      <c r="AE184" s="165">
        <f>Baseline_Data_2012!X181/Baseline_Data_2012!X$271</f>
        <v>4.9832947366340134E-3</v>
      </c>
      <c r="AF184" s="165">
        <f>Baseline_Data_2012!Y181/Baseline_Data_2012!Y$271</f>
        <v>2.7207674580746262E-3</v>
      </c>
      <c r="AG184" s="165">
        <f>Baseline_Data_2012!Z181/Baseline_Data_2012!Z$271</f>
        <v>6.7105524169274204E-3</v>
      </c>
      <c r="AH184" s="165">
        <f>Baseline_Data_2012!AA181/Baseline_Data_2012!AA$271</f>
        <v>2.5940723568775529E-3</v>
      </c>
      <c r="AI184" s="165">
        <f>Baseline_Data_2012!AB181/Baseline_Data_2012!AB$271</f>
        <v>3.2664768251200863E-3</v>
      </c>
      <c r="AJ184" s="165">
        <f>Baseline_Data_2012!AC181/Baseline_Data_2012!AC$271</f>
        <v>2.1795317493817499E-2</v>
      </c>
      <c r="AK184" s="165">
        <f>Baseline_Data_2012!AD181/Baseline_Data_2012!AD$271</f>
        <v>6.6266800518256178E-3</v>
      </c>
      <c r="AL184" s="165">
        <f>Baseline_Data_2012!AE181/Baseline_Data_2012!AE$271</f>
        <v>6.6696903976764966E-3</v>
      </c>
      <c r="AM184" s="165">
        <f>Baseline_Data_2012!AF181/Baseline_Data_2012!AF$271</f>
        <v>2.7420958724414168E-3</v>
      </c>
      <c r="AN184" s="165">
        <f>Baseline_Data_2012!AG181/Baseline_Data_2012!AG$271</f>
        <v>1.2976598228932152E-2</v>
      </c>
      <c r="AO184" s="165">
        <f>Baseline_Data_2012!AH181/Baseline_Data_2012!AH$271</f>
        <v>4.948575460051328E-3</v>
      </c>
      <c r="AP184" s="165">
        <f>Baseline_Data_2012!AI181/Baseline_Data_2012!AI$271</f>
        <v>1.0137388048318865E-2</v>
      </c>
      <c r="AQ184" s="165">
        <f>Baseline_Data_2012!AJ181/Baseline_Data_2012!AJ$271</f>
        <v>1.2359117040388376E-2</v>
      </c>
      <c r="AR184" s="165">
        <f>Baseline_Data_2012!AK181/Baseline_Data_2012!AK$271</f>
        <v>5.430494808492497E-3</v>
      </c>
      <c r="AS184" s="165">
        <f>Baseline_Data_2012!AL181/Baseline_Data_2012!AL$271</f>
        <v>6.2174196360280098E-3</v>
      </c>
      <c r="AT184" s="165">
        <f>Baseline_Data_2012!AM181/Baseline_Data_2012!AM$271</f>
        <v>5.5253065653541747E-3</v>
      </c>
      <c r="AU184" s="165">
        <f>Baseline_Data_2012!AN181/Baseline_Data_2012!AN$271</f>
        <v>6.2363326475808794E-3</v>
      </c>
      <c r="AV184" s="165">
        <f>Baseline_Data_2012!AO181/Baseline_Data_2012!AO$271</f>
        <v>7.0645390584728913E-3</v>
      </c>
      <c r="AW184" s="165">
        <f>Baseline_Data_2012!AP181/Baseline_Data_2012!AP$271</f>
        <v>1.3527100489286592E-2</v>
      </c>
      <c r="AX184" s="165">
        <f>Baseline_Data_2012!AQ181/Baseline_Data_2012!AQ$271</f>
        <v>1.4286661469857912E-2</v>
      </c>
      <c r="AY184" s="165">
        <f>Baseline_Data_2012!AR181/Baseline_Data_2012!AR$271</f>
        <v>9.191989354698166E-3</v>
      </c>
      <c r="AZ184" s="165">
        <f>Baseline_Data_2012!AS181/Baseline_Data_2012!AS$271</f>
        <v>7.7701607340025201E-3</v>
      </c>
      <c r="BA184" s="165">
        <f>Baseline_Data_2012!AT181/Baseline_Data_2012!AT$271</f>
        <v>4.7978360689112237E-3</v>
      </c>
      <c r="BB184" s="165">
        <f>Baseline_Data_2012!AU181/Baseline_Data_2012!AU$271</f>
        <v>8.1560317556065819E-3</v>
      </c>
      <c r="BC184" s="165">
        <f>Baseline_Data_2012!AV181/Baseline_Data_2012!AV$271</f>
        <v>6.7703121877954828E-3</v>
      </c>
      <c r="BD184">
        <v>184</v>
      </c>
    </row>
    <row r="185" spans="1:56" x14ac:dyDescent="0.2">
      <c r="A185" s="164">
        <v>3</v>
      </c>
      <c r="B185" s="31" t="s">
        <v>54</v>
      </c>
      <c r="C185">
        <f>'III Tool Overview'!$H$9/160</f>
        <v>0</v>
      </c>
      <c r="D185">
        <v>0</v>
      </c>
      <c r="E185">
        <v>0</v>
      </c>
      <c r="F185">
        <f>G185*'III Tool Overview'!$H$9</f>
        <v>0</v>
      </c>
      <c r="G185" s="165">
        <f>HLOOKUP('III Tool Overview'!$H$7,Targeting!$I$1:$BC$277,Targeting!BD185,FALSE)</f>
        <v>3.1317525222405887E-3</v>
      </c>
      <c r="H185" s="204">
        <f>Baseline_Data_2012!B182</f>
        <v>3460.1694000000002</v>
      </c>
      <c r="I185" s="165">
        <f>Baseline_Data_2012!B182/Baseline_Data_2012!B$271</f>
        <v>3.443277389478245E-3</v>
      </c>
      <c r="J185" s="165">
        <f>Baseline_Data_2012!C182/Baseline_Data_2012!C$271</f>
        <v>3.7626955580208547E-3</v>
      </c>
      <c r="K185" s="165">
        <f>Baseline_Data_2012!D182/Baseline_Data_2012!D$271</f>
        <v>7.2245762260648664E-3</v>
      </c>
      <c r="L185" s="165">
        <f>Baseline_Data_2012!E182/Baseline_Data_2012!E$271</f>
        <v>9.2645151896338113E-3</v>
      </c>
      <c r="M185" s="165">
        <f>Baseline_Data_2012!F182/Baseline_Data_2012!F$271</f>
        <v>3.4495047318777914E-3</v>
      </c>
      <c r="N185" s="165">
        <f>Baseline_Data_2012!G182/Baseline_Data_2012!G$271</f>
        <v>3.0902688591057555E-3</v>
      </c>
      <c r="O185" s="165">
        <f>Baseline_Data_2012!H182/Baseline_Data_2012!H$271</f>
        <v>3.3063156507966893E-3</v>
      </c>
      <c r="P185" s="165">
        <f>Baseline_Data_2012!I182/Baseline_Data_2012!I$271</f>
        <v>1.990058761280793E-3</v>
      </c>
      <c r="Q185" s="165">
        <f>Baseline_Data_2012!J182/Baseline_Data_2012!J$271</f>
        <v>7.0203989605568439E-3</v>
      </c>
      <c r="R185" s="165">
        <f>Baseline_Data_2012!K182/Baseline_Data_2012!K$271</f>
        <v>3.8500705072074923E-3</v>
      </c>
      <c r="S185" s="165">
        <f>Baseline_Data_2012!L182/Baseline_Data_2012!L$271</f>
        <v>2.4436272380415586E-3</v>
      </c>
      <c r="T185" s="165">
        <f>Baseline_Data_2012!M182/Baseline_Data_2012!M$271</f>
        <v>3.1317525222405887E-3</v>
      </c>
      <c r="U185" s="165">
        <f>Baseline_Data_2012!N182/Baseline_Data_2012!N$271</f>
        <v>8.0868552148679763E-3</v>
      </c>
      <c r="V185" s="165">
        <f>Baseline_Data_2012!O182/Baseline_Data_2012!O$271</f>
        <v>3.0008799397202683E-3</v>
      </c>
      <c r="W185" s="165">
        <f>Baseline_Data_2012!P182/Baseline_Data_2012!P$271</f>
        <v>1.1678719582525724E-2</v>
      </c>
      <c r="X185" s="165">
        <f>Baseline_Data_2012!Q182/Baseline_Data_2012!Q$271</f>
        <v>1.856710889354231E-3</v>
      </c>
      <c r="Y185" s="165">
        <f>Baseline_Data_2012!R182/Baseline_Data_2012!R$271</f>
        <v>3.4267836790773049E-3</v>
      </c>
      <c r="Z185" s="165">
        <f>Baseline_Data_2012!S182/Baseline_Data_2012!S$271</f>
        <v>4.1120454720354905E-3</v>
      </c>
      <c r="AA185" s="165">
        <f>Baseline_Data_2012!T182/Baseline_Data_2012!T$271</f>
        <v>8.8939089871480758E-3</v>
      </c>
      <c r="AB185" s="165">
        <f>Baseline_Data_2012!U182/Baseline_Data_2012!U$271</f>
        <v>3.8672969098541032E-3</v>
      </c>
      <c r="AC185" s="165">
        <f>Baseline_Data_2012!V182/Baseline_Data_2012!V$271</f>
        <v>6.0038336427488291E-3</v>
      </c>
      <c r="AD185" s="165">
        <f>Baseline_Data_2012!W182/Baseline_Data_2012!W$271</f>
        <v>1.6095407406253098E-3</v>
      </c>
      <c r="AE185" s="165">
        <f>Baseline_Data_2012!X182/Baseline_Data_2012!X$271</f>
        <v>3.1576217129079729E-3</v>
      </c>
      <c r="AF185" s="165">
        <f>Baseline_Data_2012!Y182/Baseline_Data_2012!Y$271</f>
        <v>1.3872297812686967E-3</v>
      </c>
      <c r="AG185" s="165">
        <f>Baseline_Data_2012!Z182/Baseline_Data_2012!Z$271</f>
        <v>3.435837782535517E-3</v>
      </c>
      <c r="AH185" s="165">
        <f>Baseline_Data_2012!AA182/Baseline_Data_2012!AA$271</f>
        <v>1.0698843887616068E-3</v>
      </c>
      <c r="AI185" s="165">
        <f>Baseline_Data_2012!AB182/Baseline_Data_2012!AB$271</f>
        <v>1.5736652737456632E-3</v>
      </c>
      <c r="AJ185" s="165">
        <f>Baseline_Data_2012!AC182/Baseline_Data_2012!AC$271</f>
        <v>1.1693333336281673E-2</v>
      </c>
      <c r="AK185" s="165">
        <f>Baseline_Data_2012!AD182/Baseline_Data_2012!AD$271</f>
        <v>2.9687669339464023E-3</v>
      </c>
      <c r="AL185" s="165">
        <f>Baseline_Data_2012!AE182/Baseline_Data_2012!AE$271</f>
        <v>3.4521784700073457E-3</v>
      </c>
      <c r="AM185" s="165">
        <f>Baseline_Data_2012!AF182/Baseline_Data_2012!AF$271</f>
        <v>1.3186549605189019E-3</v>
      </c>
      <c r="AN185" s="165">
        <f>Baseline_Data_2012!AG182/Baseline_Data_2012!AG$271</f>
        <v>6.4381437114759922E-3</v>
      </c>
      <c r="AO185" s="165">
        <f>Baseline_Data_2012!AH182/Baseline_Data_2012!AH$271</f>
        <v>2.5322311683649563E-3</v>
      </c>
      <c r="AP185" s="165">
        <f>Baseline_Data_2012!AI182/Baseline_Data_2012!AI$271</f>
        <v>4.7046164682213688E-3</v>
      </c>
      <c r="AQ185" s="165">
        <f>Baseline_Data_2012!AJ182/Baseline_Data_2012!AJ$271</f>
        <v>6.9131209847616516E-3</v>
      </c>
      <c r="AR185" s="165">
        <f>Baseline_Data_2012!AK182/Baseline_Data_2012!AK$271</f>
        <v>3.1139257693451041E-3</v>
      </c>
      <c r="AS185" s="165">
        <f>Baseline_Data_2012!AL182/Baseline_Data_2012!AL$271</f>
        <v>3.1834098539837022E-3</v>
      </c>
      <c r="AT185" s="165">
        <f>Baseline_Data_2012!AM182/Baseline_Data_2012!AM$271</f>
        <v>3.1240366775778573E-3</v>
      </c>
      <c r="AU185" s="165">
        <f>Baseline_Data_2012!AN182/Baseline_Data_2012!AN$271</f>
        <v>3.4441579164645473E-3</v>
      </c>
      <c r="AV185" s="165">
        <f>Baseline_Data_2012!AO182/Baseline_Data_2012!AO$271</f>
        <v>3.6151784769257456E-3</v>
      </c>
      <c r="AW185" s="165">
        <f>Baseline_Data_2012!AP182/Baseline_Data_2012!AP$271</f>
        <v>7.2178070006682932E-3</v>
      </c>
      <c r="AX185" s="165">
        <f>Baseline_Data_2012!AQ182/Baseline_Data_2012!AQ$271</f>
        <v>8.0934590085960344E-3</v>
      </c>
      <c r="AY185" s="165">
        <f>Baseline_Data_2012!AR182/Baseline_Data_2012!AR$271</f>
        <v>5.1244961764604436E-3</v>
      </c>
      <c r="AZ185" s="165">
        <f>Baseline_Data_2012!AS182/Baseline_Data_2012!AS$271</f>
        <v>4.2077610024485587E-3</v>
      </c>
      <c r="BA185" s="165">
        <f>Baseline_Data_2012!AT182/Baseline_Data_2012!AT$271</f>
        <v>2.590549800216843E-3</v>
      </c>
      <c r="BB185" s="165">
        <f>Baseline_Data_2012!AU182/Baseline_Data_2012!AU$271</f>
        <v>3.694608207223529E-3</v>
      </c>
      <c r="BC185" s="165">
        <f>Baseline_Data_2012!AV182/Baseline_Data_2012!AV$271</f>
        <v>3.2914068747858E-3</v>
      </c>
      <c r="BD185">
        <v>185</v>
      </c>
    </row>
    <row r="186" spans="1:56" x14ac:dyDescent="0.2">
      <c r="A186" s="164">
        <v>3</v>
      </c>
      <c r="B186" s="31" t="s">
        <v>55</v>
      </c>
      <c r="C186">
        <f>'III Tool Overview'!$H$9/160</f>
        <v>0</v>
      </c>
      <c r="F186">
        <f>G186*'III Tool Overview'!$H$9</f>
        <v>0</v>
      </c>
      <c r="G186" s="165">
        <f>HLOOKUP('III Tool Overview'!$H$7,Targeting!$I$1:$BC$277,Targeting!BD186,FALSE)</f>
        <v>2.9904704535680809E-3</v>
      </c>
      <c r="H186" s="204">
        <f>Baseline_Data_2012!B183</f>
        <v>2762.9330900000004</v>
      </c>
      <c r="I186" s="165">
        <f>Baseline_Data_2012!B183/Baseline_Data_2012!B$271</f>
        <v>2.7494448790392348E-3</v>
      </c>
      <c r="J186" s="165">
        <f>Baseline_Data_2012!C183/Baseline_Data_2012!C$271</f>
        <v>2.8591209893112017E-3</v>
      </c>
      <c r="K186" s="165">
        <f>Baseline_Data_2012!D183/Baseline_Data_2012!D$271</f>
        <v>5.4769583145601024E-3</v>
      </c>
      <c r="L186" s="165">
        <f>Baseline_Data_2012!E183/Baseline_Data_2012!E$271</f>
        <v>7.1020784655568703E-3</v>
      </c>
      <c r="M186" s="165">
        <f>Baseline_Data_2012!F183/Baseline_Data_2012!F$271</f>
        <v>2.7025278934648339E-3</v>
      </c>
      <c r="N186" s="165">
        <f>Baseline_Data_2012!G183/Baseline_Data_2012!G$271</f>
        <v>2.6168238223581428E-3</v>
      </c>
      <c r="O186" s="165">
        <f>Baseline_Data_2012!H183/Baseline_Data_2012!H$271</f>
        <v>2.6439202207569419E-3</v>
      </c>
      <c r="P186" s="165">
        <f>Baseline_Data_2012!I183/Baseline_Data_2012!I$271</f>
        <v>1.6224193137126194E-3</v>
      </c>
      <c r="Q186" s="165">
        <f>Baseline_Data_2012!J183/Baseline_Data_2012!J$271</f>
        <v>5.571532544760352E-3</v>
      </c>
      <c r="R186" s="165">
        <f>Baseline_Data_2012!K183/Baseline_Data_2012!K$271</f>
        <v>3.1435072884266756E-3</v>
      </c>
      <c r="S186" s="165">
        <f>Baseline_Data_2012!L183/Baseline_Data_2012!L$271</f>
        <v>2.0146196470932514E-3</v>
      </c>
      <c r="T186" s="165">
        <f>Baseline_Data_2012!M183/Baseline_Data_2012!M$271</f>
        <v>2.9904704535680809E-3</v>
      </c>
      <c r="U186" s="165">
        <f>Baseline_Data_2012!N183/Baseline_Data_2012!N$271</f>
        <v>5.7567443902449989E-3</v>
      </c>
      <c r="V186" s="165">
        <f>Baseline_Data_2012!O183/Baseline_Data_2012!O$271</f>
        <v>2.3572595773137762E-3</v>
      </c>
      <c r="W186" s="165">
        <f>Baseline_Data_2012!P183/Baseline_Data_2012!P$271</f>
        <v>9.1306353099746586E-3</v>
      </c>
      <c r="X186" s="165">
        <f>Baseline_Data_2012!Q183/Baseline_Data_2012!Q$271</f>
        <v>1.5038009503365382E-3</v>
      </c>
      <c r="Y186" s="165">
        <f>Baseline_Data_2012!R183/Baseline_Data_2012!R$271</f>
        <v>2.8314998519376557E-3</v>
      </c>
      <c r="Z186" s="165">
        <f>Baseline_Data_2012!S183/Baseline_Data_2012!S$271</f>
        <v>2.8335103252681531E-3</v>
      </c>
      <c r="AA186" s="165">
        <f>Baseline_Data_2012!T183/Baseline_Data_2012!T$271</f>
        <v>7.3095689246601607E-3</v>
      </c>
      <c r="AB186" s="165">
        <f>Baseline_Data_2012!U183/Baseline_Data_2012!U$271</f>
        <v>2.5967728530144267E-3</v>
      </c>
      <c r="AC186" s="165">
        <f>Baseline_Data_2012!V183/Baseline_Data_2012!V$271</f>
        <v>4.6024747924923734E-3</v>
      </c>
      <c r="AD186" s="165">
        <f>Baseline_Data_2012!W183/Baseline_Data_2012!W$271</f>
        <v>1.4917694669210188E-3</v>
      </c>
      <c r="AE186" s="165">
        <f>Baseline_Data_2012!X183/Baseline_Data_2012!X$271</f>
        <v>2.2125204043732332E-3</v>
      </c>
      <c r="AF186" s="165">
        <f>Baseline_Data_2012!Y183/Baseline_Data_2012!Y$271</f>
        <v>8.855747312158101E-4</v>
      </c>
      <c r="AG186" s="165">
        <f>Baseline_Data_2012!Z183/Baseline_Data_2012!Z$271</f>
        <v>2.9085844297349569E-3</v>
      </c>
      <c r="AH186" s="165">
        <f>Baseline_Data_2012!AA183/Baseline_Data_2012!AA$271</f>
        <v>9.7921622022248758E-4</v>
      </c>
      <c r="AI186" s="165">
        <f>Baseline_Data_2012!AB183/Baseline_Data_2012!AB$271</f>
        <v>1.3117791871447059E-3</v>
      </c>
      <c r="AJ186" s="165">
        <f>Baseline_Data_2012!AC183/Baseline_Data_2012!AC$271</f>
        <v>9.1420606083656708E-3</v>
      </c>
      <c r="AK186" s="165">
        <f>Baseline_Data_2012!AD183/Baseline_Data_2012!AD$271</f>
        <v>2.7436979606147252E-3</v>
      </c>
      <c r="AL186" s="165">
        <f>Baseline_Data_2012!AE183/Baseline_Data_2012!AE$271</f>
        <v>2.7046226439976177E-3</v>
      </c>
      <c r="AM186" s="165">
        <f>Baseline_Data_2012!AF183/Baseline_Data_2012!AF$271</f>
        <v>1.0968155109793371E-3</v>
      </c>
      <c r="AN186" s="165">
        <f>Baseline_Data_2012!AG183/Baseline_Data_2012!AG$271</f>
        <v>5.0171477504967043E-3</v>
      </c>
      <c r="AO186" s="165">
        <f>Baseline_Data_2012!AH183/Baseline_Data_2012!AH$271</f>
        <v>1.9622987971375165E-3</v>
      </c>
      <c r="AP186" s="165">
        <f>Baseline_Data_2012!AI183/Baseline_Data_2012!AI$271</f>
        <v>3.8698123430332162E-3</v>
      </c>
      <c r="AQ186" s="165">
        <f>Baseline_Data_2012!AJ183/Baseline_Data_2012!AJ$271</f>
        <v>5.2287672303674895E-3</v>
      </c>
      <c r="AR186" s="165">
        <f>Baseline_Data_2012!AK183/Baseline_Data_2012!AK$271</f>
        <v>2.5677660139887641E-3</v>
      </c>
      <c r="AS186" s="165">
        <f>Baseline_Data_2012!AL183/Baseline_Data_2012!AL$271</f>
        <v>2.5153979445787511E-3</v>
      </c>
      <c r="AT186" s="165">
        <f>Baseline_Data_2012!AM183/Baseline_Data_2012!AM$271</f>
        <v>2.9831026921232173E-3</v>
      </c>
      <c r="AU186" s="165">
        <f>Baseline_Data_2012!AN183/Baseline_Data_2012!AN$271</f>
        <v>2.8213221734871259E-3</v>
      </c>
      <c r="AV186" s="165">
        <f>Baseline_Data_2012!AO183/Baseline_Data_2012!AO$271</f>
        <v>2.9309590745594531E-3</v>
      </c>
      <c r="AW186" s="165">
        <f>Baseline_Data_2012!AP183/Baseline_Data_2012!AP$271</f>
        <v>5.4718265581554654E-3</v>
      </c>
      <c r="AX186" s="165">
        <f>Baseline_Data_2012!AQ183/Baseline_Data_2012!AQ$271</f>
        <v>5.7614453959497196E-3</v>
      </c>
      <c r="AY186" s="165">
        <f>Baseline_Data_2012!AR183/Baseline_Data_2012!AR$271</f>
        <v>3.8106625822828186E-3</v>
      </c>
      <c r="AZ186" s="165">
        <f>Baseline_Data_2012!AS183/Baseline_Data_2012!AS$271</f>
        <v>3.5383875757408791E-3</v>
      </c>
      <c r="BA186" s="165">
        <f>Baseline_Data_2012!AT183/Baseline_Data_2012!AT$271</f>
        <v>2.1700940734800775E-3</v>
      </c>
      <c r="BB186" s="165">
        <f>Baseline_Data_2012!AU183/Baseline_Data_2012!AU$271</f>
        <v>3.1450517893031838E-3</v>
      </c>
      <c r="BC186" s="165">
        <f>Baseline_Data_2012!AV183/Baseline_Data_2012!AV$271</f>
        <v>2.6310726473079836E-3</v>
      </c>
      <c r="BD186">
        <v>186</v>
      </c>
    </row>
    <row r="187" spans="1:56" x14ac:dyDescent="0.2">
      <c r="A187" s="164">
        <v>3</v>
      </c>
      <c r="B187" s="31" t="s">
        <v>56</v>
      </c>
      <c r="C187">
        <f>'III Tool Overview'!$H$9/160</f>
        <v>0</v>
      </c>
      <c r="F187">
        <f>G187*'III Tool Overview'!$H$9</f>
        <v>0</v>
      </c>
      <c r="G187" s="165">
        <f>HLOOKUP('III Tool Overview'!$H$7,Targeting!$I$1:$BC$277,Targeting!BD187,FALSE)</f>
        <v>1.0642189781179688E-3</v>
      </c>
      <c r="H187" s="204">
        <f>Baseline_Data_2012!B184</f>
        <v>1421.7233799999999</v>
      </c>
      <c r="I187" s="165">
        <f>Baseline_Data_2012!B184/Baseline_Data_2012!B$271</f>
        <v>1.4147827468928504E-3</v>
      </c>
      <c r="J187" s="165">
        <f>Baseline_Data_2012!C184/Baseline_Data_2012!C$271</f>
        <v>1.3240237062439992E-3</v>
      </c>
      <c r="K187" s="165">
        <f>Baseline_Data_2012!D184/Baseline_Data_2012!D$271</f>
        <v>2.9324664477514643E-3</v>
      </c>
      <c r="L187" s="165">
        <f>Baseline_Data_2012!E184/Baseline_Data_2012!E$271</f>
        <v>3.6118326138075713E-3</v>
      </c>
      <c r="M187" s="165">
        <f>Baseline_Data_2012!F184/Baseline_Data_2012!F$271</f>
        <v>1.3854659852723288E-3</v>
      </c>
      <c r="N187" s="165">
        <f>Baseline_Data_2012!G184/Baseline_Data_2012!G$271</f>
        <v>1.2840758944794987E-3</v>
      </c>
      <c r="O187" s="165">
        <f>Baseline_Data_2012!H184/Baseline_Data_2012!H$271</f>
        <v>1.4108137861959227E-3</v>
      </c>
      <c r="P187" s="165">
        <f>Baseline_Data_2012!I184/Baseline_Data_2012!I$271</f>
        <v>9.0271070050979777E-4</v>
      </c>
      <c r="Q187" s="165">
        <f>Baseline_Data_2012!J184/Baseline_Data_2012!J$271</f>
        <v>2.661427025072609E-3</v>
      </c>
      <c r="R187" s="165">
        <f>Baseline_Data_2012!K184/Baseline_Data_2012!K$271</f>
        <v>1.6499063829337331E-3</v>
      </c>
      <c r="S187" s="165">
        <f>Baseline_Data_2012!L184/Baseline_Data_2012!L$271</f>
        <v>1.0097264668311933E-3</v>
      </c>
      <c r="T187" s="165">
        <f>Baseline_Data_2012!M184/Baseline_Data_2012!M$271</f>
        <v>1.0642189781179688E-3</v>
      </c>
      <c r="U187" s="165">
        <f>Baseline_Data_2012!N184/Baseline_Data_2012!N$271</f>
        <v>3.0888824704582572E-3</v>
      </c>
      <c r="V187" s="165">
        <f>Baseline_Data_2012!O184/Baseline_Data_2012!O$271</f>
        <v>1.2908960618721154E-3</v>
      </c>
      <c r="W187" s="165">
        <f>Baseline_Data_2012!P184/Baseline_Data_2012!P$271</f>
        <v>4.5534143944464932E-3</v>
      </c>
      <c r="X187" s="165">
        <f>Baseline_Data_2012!Q184/Baseline_Data_2012!Q$271</f>
        <v>9.5886132817641463E-4</v>
      </c>
      <c r="Y187" s="165">
        <f>Baseline_Data_2012!R184/Baseline_Data_2012!R$271</f>
        <v>1.4148455463304961E-3</v>
      </c>
      <c r="Z187" s="165">
        <f>Baseline_Data_2012!S184/Baseline_Data_2012!S$271</f>
        <v>1.5510339288388824E-3</v>
      </c>
      <c r="AA187" s="165">
        <f>Baseline_Data_2012!T184/Baseline_Data_2012!T$271</f>
        <v>3.553500567202039E-3</v>
      </c>
      <c r="AB187" s="165">
        <f>Baseline_Data_2012!U184/Baseline_Data_2012!U$271</f>
        <v>1.2489037238783965E-3</v>
      </c>
      <c r="AC187" s="165">
        <f>Baseline_Data_2012!V184/Baseline_Data_2012!V$271</f>
        <v>2.3406343143588118E-3</v>
      </c>
      <c r="AD187" s="165">
        <f>Baseline_Data_2012!W184/Baseline_Data_2012!W$271</f>
        <v>8.6613151982916606E-4</v>
      </c>
      <c r="AE187" s="165">
        <f>Baseline_Data_2012!X184/Baseline_Data_2012!X$271</f>
        <v>1.0518770863782172E-3</v>
      </c>
      <c r="AF187" s="165">
        <f>Baseline_Data_2012!Y184/Baseline_Data_2012!Y$271</f>
        <v>5.197509661234804E-4</v>
      </c>
      <c r="AG187" s="165">
        <f>Baseline_Data_2012!Z184/Baseline_Data_2012!Z$271</f>
        <v>1.6321561237429925E-3</v>
      </c>
      <c r="AH187" s="165">
        <f>Baseline_Data_2012!AA184/Baseline_Data_2012!AA$271</f>
        <v>6.3244481025543221E-4</v>
      </c>
      <c r="AI187" s="165">
        <f>Baseline_Data_2012!AB184/Baseline_Data_2012!AB$271</f>
        <v>6.8490574658298378E-4</v>
      </c>
      <c r="AJ187" s="165">
        <f>Baseline_Data_2012!AC184/Baseline_Data_2012!AC$271</f>
        <v>4.5591121489168378E-3</v>
      </c>
      <c r="AK187" s="165">
        <f>Baseline_Data_2012!AD184/Baseline_Data_2012!AD$271</f>
        <v>1.3248729927438508E-3</v>
      </c>
      <c r="AL187" s="165">
        <f>Baseline_Data_2012!AE184/Baseline_Data_2012!AE$271</f>
        <v>1.3865398708066174E-3</v>
      </c>
      <c r="AM187" s="165">
        <f>Baseline_Data_2012!AF184/Baseline_Data_2012!AF$271</f>
        <v>6.4072784245030505E-4</v>
      </c>
      <c r="AN187" s="165">
        <f>Baseline_Data_2012!AG184/Baseline_Data_2012!AG$271</f>
        <v>2.3738828757981206E-3</v>
      </c>
      <c r="AO187" s="165">
        <f>Baseline_Data_2012!AH184/Baseline_Data_2012!AH$271</f>
        <v>9.2010162632835874E-4</v>
      </c>
      <c r="AP187" s="165">
        <f>Baseline_Data_2012!AI184/Baseline_Data_2012!AI$271</f>
        <v>2.1199239686332527E-3</v>
      </c>
      <c r="AQ187" s="165">
        <f>Baseline_Data_2012!AJ184/Baseline_Data_2012!AJ$271</f>
        <v>2.6295345129027457E-3</v>
      </c>
      <c r="AR187" s="165">
        <f>Baseline_Data_2012!AK184/Baseline_Data_2012!AK$271</f>
        <v>1.1607670538738817E-3</v>
      </c>
      <c r="AS187" s="165">
        <f>Baseline_Data_2012!AL184/Baseline_Data_2012!AL$271</f>
        <v>1.2975844137781845E-3</v>
      </c>
      <c r="AT187" s="165">
        <f>Baseline_Data_2012!AM184/Baseline_Data_2012!AM$271</f>
        <v>1.0615970122174146E-3</v>
      </c>
      <c r="AU187" s="165">
        <f>Baseline_Data_2012!AN184/Baseline_Data_2012!AN$271</f>
        <v>1.4888038373872421E-3</v>
      </c>
      <c r="AV187" s="165">
        <f>Baseline_Data_2012!AO184/Baseline_Data_2012!AO$271</f>
        <v>1.5722503317170033E-3</v>
      </c>
      <c r="AW187" s="165">
        <f>Baseline_Data_2012!AP184/Baseline_Data_2012!AP$271</f>
        <v>2.9297188088960391E-3</v>
      </c>
      <c r="AX187" s="165">
        <f>Baseline_Data_2012!AQ184/Baseline_Data_2012!AQ$271</f>
        <v>3.0914048777653169E-3</v>
      </c>
      <c r="AY187" s="165">
        <f>Baseline_Data_2012!AR184/Baseline_Data_2012!AR$271</f>
        <v>1.7753394690914702E-3</v>
      </c>
      <c r="AZ187" s="165">
        <f>Baseline_Data_2012!AS184/Baseline_Data_2012!AS$271</f>
        <v>1.8948273153616506E-3</v>
      </c>
      <c r="BA187" s="165">
        <f>Baseline_Data_2012!AT184/Baseline_Data_2012!AT$271</f>
        <v>1.1210169733727768E-3</v>
      </c>
      <c r="BB187" s="165">
        <f>Baseline_Data_2012!AU184/Baseline_Data_2012!AU$271</f>
        <v>1.7216934469580347E-3</v>
      </c>
      <c r="BC187" s="165">
        <f>Baseline_Data_2012!AV184/Baseline_Data_2012!AV$271</f>
        <v>1.0485376833813567E-3</v>
      </c>
      <c r="BD187">
        <v>187</v>
      </c>
    </row>
    <row r="188" spans="1:56" x14ac:dyDescent="0.2">
      <c r="A188" s="164">
        <v>3</v>
      </c>
      <c r="B188" s="31" t="s">
        <v>57</v>
      </c>
      <c r="C188">
        <f>'III Tool Overview'!$H$9/160</f>
        <v>0</v>
      </c>
      <c r="F188">
        <f>G188*'III Tool Overview'!$H$9</f>
        <v>0</v>
      </c>
      <c r="G188" s="165">
        <f>HLOOKUP('III Tool Overview'!$H$7,Targeting!$I$1:$BC$277,Targeting!BD188,FALSE)</f>
        <v>8.6012218779397465E-4</v>
      </c>
      <c r="H188" s="204">
        <f>Baseline_Data_2012!B185</f>
        <v>1071.3294899999999</v>
      </c>
      <c r="I188" s="165">
        <f>Baseline_Data_2012!B185/Baseline_Data_2012!B$271</f>
        <v>1.0660994255362927E-3</v>
      </c>
      <c r="J188" s="165">
        <f>Baseline_Data_2012!C185/Baseline_Data_2012!C$271</f>
        <v>9.126269802483695E-4</v>
      </c>
      <c r="K188" s="165">
        <f>Baseline_Data_2012!D185/Baseline_Data_2012!D$271</f>
        <v>2.1639579993752186E-3</v>
      </c>
      <c r="L188" s="165">
        <f>Baseline_Data_2012!E185/Baseline_Data_2012!E$271</f>
        <v>2.6909084543547935E-3</v>
      </c>
      <c r="M188" s="165">
        <f>Baseline_Data_2012!F185/Baseline_Data_2012!F$271</f>
        <v>1.0147210805025906E-3</v>
      </c>
      <c r="N188" s="165">
        <f>Baseline_Data_2012!G185/Baseline_Data_2012!G$271</f>
        <v>9.1491940523563133E-4</v>
      </c>
      <c r="O188" s="165">
        <f>Baseline_Data_2012!H185/Baseline_Data_2012!H$271</f>
        <v>1.091847191055975E-3</v>
      </c>
      <c r="P188" s="165">
        <f>Baseline_Data_2012!I185/Baseline_Data_2012!I$271</f>
        <v>6.6468546636087292E-4</v>
      </c>
      <c r="Q188" s="165">
        <f>Baseline_Data_2012!J185/Baseline_Data_2012!J$271</f>
        <v>1.9859980828235498E-3</v>
      </c>
      <c r="R188" s="165">
        <f>Baseline_Data_2012!K185/Baseline_Data_2012!K$271</f>
        <v>1.2417576288020226E-3</v>
      </c>
      <c r="S188" s="165">
        <f>Baseline_Data_2012!L185/Baseline_Data_2012!L$271</f>
        <v>8.0106666244814779E-4</v>
      </c>
      <c r="T188" s="165">
        <f>Baseline_Data_2012!M185/Baseline_Data_2012!M$271</f>
        <v>8.6012218779397465E-4</v>
      </c>
      <c r="U188" s="165">
        <f>Baseline_Data_2012!N185/Baseline_Data_2012!N$271</f>
        <v>1.7650756974047185E-3</v>
      </c>
      <c r="V188" s="165">
        <f>Baseline_Data_2012!O185/Baseline_Data_2012!O$271</f>
        <v>1.0725644449767031E-3</v>
      </c>
      <c r="W188" s="165">
        <f>Baseline_Data_2012!P185/Baseline_Data_2012!P$271</f>
        <v>3.6451217593338071E-3</v>
      </c>
      <c r="X188" s="165">
        <f>Baseline_Data_2012!Q185/Baseline_Data_2012!Q$271</f>
        <v>8.1273587177797704E-4</v>
      </c>
      <c r="Y188" s="165">
        <f>Baseline_Data_2012!R185/Baseline_Data_2012!R$271</f>
        <v>1.0780432894479195E-3</v>
      </c>
      <c r="Z188" s="165">
        <f>Baseline_Data_2012!S185/Baseline_Data_2012!S$271</f>
        <v>1.275591696648529E-3</v>
      </c>
      <c r="AA188" s="165">
        <f>Baseline_Data_2012!T185/Baseline_Data_2012!T$271</f>
        <v>2.7152846241230138E-3</v>
      </c>
      <c r="AB188" s="165">
        <f>Baseline_Data_2012!U185/Baseline_Data_2012!U$271</f>
        <v>8.7630261288705168E-4</v>
      </c>
      <c r="AC188" s="165">
        <f>Baseline_Data_2012!V185/Baseline_Data_2012!V$271</f>
        <v>1.7438329342791146E-3</v>
      </c>
      <c r="AD188" s="165">
        <f>Baseline_Data_2012!W185/Baseline_Data_2012!W$271</f>
        <v>7.4018892638461889E-4</v>
      </c>
      <c r="AE188" s="165">
        <f>Baseline_Data_2012!X185/Baseline_Data_2012!X$271</f>
        <v>5.8512776830685397E-4</v>
      </c>
      <c r="AF188" s="165">
        <f>Baseline_Data_2012!Y185/Baseline_Data_2012!Y$271</f>
        <v>3.8030558496840032E-4</v>
      </c>
      <c r="AG188" s="165">
        <f>Baseline_Data_2012!Z185/Baseline_Data_2012!Z$271</f>
        <v>1.3989909632082793E-3</v>
      </c>
      <c r="AH188" s="165">
        <f>Baseline_Data_2012!AA185/Baseline_Data_2012!AA$271</f>
        <v>4.415886840836745E-4</v>
      </c>
      <c r="AI188" s="165">
        <f>Baseline_Data_2012!AB185/Baseline_Data_2012!AB$271</f>
        <v>5.7947970278836314E-4</v>
      </c>
      <c r="AJ188" s="165">
        <f>Baseline_Data_2012!AC185/Baseline_Data_2012!AC$271</f>
        <v>3.6496829538573109E-3</v>
      </c>
      <c r="AK188" s="165">
        <f>Baseline_Data_2012!AD185/Baseline_Data_2012!AD$271</f>
        <v>9.4886563253274126E-4</v>
      </c>
      <c r="AL188" s="165">
        <f>Baseline_Data_2012!AE185/Baseline_Data_2012!AE$271</f>
        <v>1.0155075987580173E-3</v>
      </c>
      <c r="AM188" s="165">
        <f>Baseline_Data_2012!AF185/Baseline_Data_2012!AF$271</f>
        <v>4.9188478433373375E-4</v>
      </c>
      <c r="AN188" s="165">
        <f>Baseline_Data_2012!AG185/Baseline_Data_2012!AG$271</f>
        <v>1.7480559202737022E-3</v>
      </c>
      <c r="AO188" s="165">
        <f>Baseline_Data_2012!AH185/Baseline_Data_2012!AH$271</f>
        <v>7.4590762911085388E-4</v>
      </c>
      <c r="AP188" s="165">
        <f>Baseline_Data_2012!AI185/Baseline_Data_2012!AI$271</f>
        <v>1.476062763283897E-3</v>
      </c>
      <c r="AQ188" s="165">
        <f>Baseline_Data_2012!AJ185/Baseline_Data_2012!AJ$271</f>
        <v>1.8905640435135291E-3</v>
      </c>
      <c r="AR188" s="165">
        <f>Baseline_Data_2012!AK185/Baseline_Data_2012!AK$271</f>
        <v>9.0590298334939897E-4</v>
      </c>
      <c r="AS188" s="165">
        <f>Baseline_Data_2012!AL185/Baseline_Data_2012!AL$271</f>
        <v>9.7876212654402547E-4</v>
      </c>
      <c r="AT188" s="165">
        <f>Baseline_Data_2012!AM185/Baseline_Data_2012!AM$271</f>
        <v>8.5800306466886941E-4</v>
      </c>
      <c r="AU188" s="165">
        <f>Baseline_Data_2012!AN185/Baseline_Data_2012!AN$271</f>
        <v>1.2257733138008168E-3</v>
      </c>
      <c r="AV188" s="165">
        <f>Baseline_Data_2012!AO185/Baseline_Data_2012!AO$271</f>
        <v>1.1058703758061305E-3</v>
      </c>
      <c r="AW188" s="165">
        <f>Baseline_Data_2012!AP185/Baseline_Data_2012!AP$271</f>
        <v>2.1619304313922495E-3</v>
      </c>
      <c r="AX188" s="165">
        <f>Baseline_Data_2012!AQ185/Baseline_Data_2012!AQ$271</f>
        <v>1.7665170730087527E-3</v>
      </c>
      <c r="AY188" s="165">
        <f>Baseline_Data_2012!AR185/Baseline_Data_2012!AR$271</f>
        <v>1.2218115737853844E-3</v>
      </c>
      <c r="AZ188" s="165">
        <f>Baseline_Data_2012!AS185/Baseline_Data_2012!AS$271</f>
        <v>1.404097564543082E-3</v>
      </c>
      <c r="BA188" s="165">
        <f>Baseline_Data_2012!AT185/Baseline_Data_2012!AT$271</f>
        <v>7.977274342353092E-4</v>
      </c>
      <c r="BB188" s="165">
        <f>Baseline_Data_2012!AU185/Baseline_Data_2012!AU$271</f>
        <v>1.2584759243240871E-3</v>
      </c>
      <c r="BC188" s="165">
        <f>Baseline_Data_2012!AV185/Baseline_Data_2012!AV$271</f>
        <v>7.6469111858721163E-4</v>
      </c>
      <c r="BD188">
        <v>188</v>
      </c>
    </row>
    <row r="189" spans="1:56" x14ac:dyDescent="0.2">
      <c r="A189" s="44">
        <v>3</v>
      </c>
      <c r="B189" s="31" t="s">
        <v>58</v>
      </c>
      <c r="C189">
        <f>'III Tool Overview'!$H$9/160</f>
        <v>0</v>
      </c>
      <c r="F189">
        <f>G189*'III Tool Overview'!$H$9</f>
        <v>0</v>
      </c>
      <c r="G189" s="165">
        <f>HLOOKUP('III Tool Overview'!$H$7,Targeting!$I$1:$BC$277,Targeting!BD189,FALSE)</f>
        <v>4.6650694931198627E-4</v>
      </c>
      <c r="H189" s="204">
        <f>Baseline_Data_2012!B186</f>
        <v>672.1422399999999</v>
      </c>
      <c r="I189" s="165">
        <f>Baseline_Data_2012!B186/Baseline_Data_2012!B$271</f>
        <v>6.6886094579798883E-4</v>
      </c>
      <c r="J189" s="165">
        <f>Baseline_Data_2012!C186/Baseline_Data_2012!C$271</f>
        <v>5.5023036057480002E-4</v>
      </c>
      <c r="K189" s="165">
        <f>Baseline_Data_2012!D186/Baseline_Data_2012!D$271</f>
        <v>1.3280365292115826E-3</v>
      </c>
      <c r="L189" s="165">
        <f>Baseline_Data_2012!E186/Baseline_Data_2012!E$271</f>
        <v>1.666180704674679E-3</v>
      </c>
      <c r="M189" s="165">
        <f>Baseline_Data_2012!F186/Baseline_Data_2012!F$271</f>
        <v>7.1059440080866484E-4</v>
      </c>
      <c r="N189" s="165">
        <f>Baseline_Data_2012!G186/Baseline_Data_2012!G$271</f>
        <v>5.3227214728185531E-4</v>
      </c>
      <c r="O189" s="165">
        <f>Baseline_Data_2012!H186/Baseline_Data_2012!H$271</f>
        <v>6.7765796769659215E-4</v>
      </c>
      <c r="P189" s="165">
        <f>Baseline_Data_2012!I186/Baseline_Data_2012!I$271</f>
        <v>4.3528864694984643E-4</v>
      </c>
      <c r="Q189" s="165">
        <f>Baseline_Data_2012!J186/Baseline_Data_2012!J$271</f>
        <v>1.2110322438219977E-3</v>
      </c>
      <c r="R189" s="165">
        <f>Baseline_Data_2012!K186/Baseline_Data_2012!K$271</f>
        <v>7.1709006231623505E-4</v>
      </c>
      <c r="S189" s="165">
        <f>Baseline_Data_2012!L186/Baseline_Data_2012!L$271</f>
        <v>5.0443826436389998E-4</v>
      </c>
      <c r="T189" s="165">
        <f>Baseline_Data_2012!M186/Baseline_Data_2012!M$271</f>
        <v>4.6650694931198627E-4</v>
      </c>
      <c r="U189" s="165">
        <f>Baseline_Data_2012!N186/Baseline_Data_2012!N$271</f>
        <v>1.103172310877949E-3</v>
      </c>
      <c r="V189" s="165">
        <f>Baseline_Data_2012!O186/Baseline_Data_2012!O$271</f>
        <v>7.3552019988340457E-4</v>
      </c>
      <c r="W189" s="165">
        <f>Baseline_Data_2012!P186/Baseline_Data_2012!P$271</f>
        <v>2.234877931132531E-3</v>
      </c>
      <c r="X189" s="165">
        <f>Baseline_Data_2012!Q186/Baseline_Data_2012!Q$271</f>
        <v>4.9682655175468796E-4</v>
      </c>
      <c r="Y189" s="165">
        <f>Baseline_Data_2012!R186/Baseline_Data_2012!R$271</f>
        <v>7.2191631290814597E-4</v>
      </c>
      <c r="Z189" s="165">
        <f>Baseline_Data_2012!S186/Baseline_Data_2012!S$271</f>
        <v>8.5306866086138527E-4</v>
      </c>
      <c r="AA189" s="165">
        <f>Baseline_Data_2012!T186/Baseline_Data_2012!T$271</f>
        <v>1.600635763645586E-3</v>
      </c>
      <c r="AB189" s="165">
        <f>Baseline_Data_2012!U186/Baseline_Data_2012!U$271</f>
        <v>6.4170191337398262E-4</v>
      </c>
      <c r="AC189" s="165">
        <f>Baseline_Data_2012!V186/Baseline_Data_2012!V$271</f>
        <v>1.0797620344794518E-3</v>
      </c>
      <c r="AD189" s="165">
        <f>Baseline_Data_2012!W186/Baseline_Data_2012!W$271</f>
        <v>5.6563691090884315E-4</v>
      </c>
      <c r="AE189" s="165">
        <f>Baseline_Data_2012!X186/Baseline_Data_2012!X$271</f>
        <v>3.6189983357707152E-4</v>
      </c>
      <c r="AF189" s="165">
        <f>Baseline_Data_2012!Y186/Baseline_Data_2012!Y$271</f>
        <v>2.7889076231016021E-4</v>
      </c>
      <c r="AG189" s="165">
        <f>Baseline_Data_2012!Z186/Baseline_Data_2012!Z$271</f>
        <v>8.501560468727235E-4</v>
      </c>
      <c r="AH189" s="165">
        <f>Baseline_Data_2012!AA186/Baseline_Data_2012!AA$271</f>
        <v>3.5551631345719559E-4</v>
      </c>
      <c r="AI189" s="165">
        <f>Baseline_Data_2012!AB186/Baseline_Data_2012!AB$271</f>
        <v>3.8098790998883597E-4</v>
      </c>
      <c r="AJ189" s="165">
        <f>Baseline_Data_2012!AC186/Baseline_Data_2012!AC$271</f>
        <v>2.2376744667912036E-3</v>
      </c>
      <c r="AK189" s="165">
        <f>Baseline_Data_2012!AD186/Baseline_Data_2012!AD$271</f>
        <v>5.0650403228437696E-4</v>
      </c>
      <c r="AL189" s="165">
        <f>Baseline_Data_2012!AE186/Baseline_Data_2012!AE$271</f>
        <v>7.1114518809315015E-4</v>
      </c>
      <c r="AM189" s="165">
        <f>Baseline_Data_2012!AF186/Baseline_Data_2012!AF$271</f>
        <v>3.0343541890717339E-4</v>
      </c>
      <c r="AN189" s="165">
        <f>Baseline_Data_2012!AG186/Baseline_Data_2012!AG$271</f>
        <v>1.0861865746405479E-3</v>
      </c>
      <c r="AO189" s="165">
        <f>Baseline_Data_2012!AH186/Baseline_Data_2012!AH$271</f>
        <v>4.1091917292334468E-4</v>
      </c>
      <c r="AP189" s="165">
        <f>Baseline_Data_2012!AI186/Baseline_Data_2012!AI$271</f>
        <v>9.2856173832696191E-4</v>
      </c>
      <c r="AQ189" s="165">
        <f>Baseline_Data_2012!AJ186/Baseline_Data_2012!AJ$271</f>
        <v>1.0503133575075162E-3</v>
      </c>
      <c r="AR189" s="165">
        <f>Baseline_Data_2012!AK186/Baseline_Data_2012!AK$271</f>
        <v>5.3496220743752814E-4</v>
      </c>
      <c r="AS189" s="165">
        <f>Baseline_Data_2012!AL186/Baseline_Data_2012!AL$271</f>
        <v>5.1279109135563981E-4</v>
      </c>
      <c r="AT189" s="165">
        <f>Baseline_Data_2012!AM186/Baseline_Data_2012!AM$271</f>
        <v>4.6535759439667496E-4</v>
      </c>
      <c r="AU189" s="165">
        <f>Baseline_Data_2012!AN186/Baseline_Data_2012!AN$271</f>
        <v>7.9419895956677931E-4</v>
      </c>
      <c r="AV189" s="165">
        <f>Baseline_Data_2012!AO186/Baseline_Data_2012!AO$271</f>
        <v>7.5557626044949258E-4</v>
      </c>
      <c r="AW189" s="165">
        <f>Baseline_Data_2012!AP186/Baseline_Data_2012!AP$271</f>
        <v>1.3267921962126889E-3</v>
      </c>
      <c r="AX189" s="165">
        <f>Baseline_Data_2012!AQ186/Baseline_Data_2012!AQ$271</f>
        <v>1.1040731706304704E-3</v>
      </c>
      <c r="AY189" s="165">
        <f>Baseline_Data_2012!AR186/Baseline_Data_2012!AR$271</f>
        <v>7.4253742053255402E-4</v>
      </c>
      <c r="AZ189" s="165">
        <f>Baseline_Data_2012!AS186/Baseline_Data_2012!AS$271</f>
        <v>9.1454180834369628E-4</v>
      </c>
      <c r="BA189" s="165">
        <f>Baseline_Data_2012!AT186/Baseline_Data_2012!AT$271</f>
        <v>4.7023932965449799E-4</v>
      </c>
      <c r="BB189" s="165">
        <f>Baseline_Data_2012!AU186/Baseline_Data_2012!AU$271</f>
        <v>7.3786862012487195E-4</v>
      </c>
      <c r="BC189" s="165">
        <f>Baseline_Data_2012!AV186/Baseline_Data_2012!AV$271</f>
        <v>4.5330720049214211E-4</v>
      </c>
      <c r="BD189">
        <v>189</v>
      </c>
    </row>
    <row r="190" spans="1:56" x14ac:dyDescent="0.2">
      <c r="A190" s="44">
        <v>3</v>
      </c>
      <c r="B190" s="31" t="s">
        <v>221</v>
      </c>
      <c r="C190">
        <f>'III Tool Overview'!$H$9/160</f>
        <v>0</v>
      </c>
      <c r="F190">
        <f>G190*'III Tool Overview'!$H$9</f>
        <v>0</v>
      </c>
      <c r="G190" s="165">
        <f>HLOOKUP('III Tool Overview'!$H$7,Targeting!$I$1:$BC$277,Targeting!BD190,FALSE)</f>
        <v>2.9156684331999141E-4</v>
      </c>
      <c r="H190" s="204">
        <f>Baseline_Data_2012!B187</f>
        <v>379.93031999999994</v>
      </c>
      <c r="I190" s="165">
        <f>Baseline_Data_2012!B187/Baseline_Data_2012!B$271</f>
        <v>3.7807555908483378E-4</v>
      </c>
      <c r="J190" s="165">
        <f>Baseline_Data_2012!C187/Baseline_Data_2012!C$271</f>
        <v>3.1747985554501446E-4</v>
      </c>
      <c r="K190" s="165">
        <f>Baseline_Data_2012!D187/Baseline_Data_2012!D$271</f>
        <v>7.0109542658885581E-4</v>
      </c>
      <c r="L190" s="165">
        <f>Baseline_Data_2012!E187/Baseline_Data_2012!E$271</f>
        <v>9.3423231204602618E-4</v>
      </c>
      <c r="M190" s="165">
        <f>Baseline_Data_2012!F187/Baseline_Data_2012!F$271</f>
        <v>3.9005453522649537E-4</v>
      </c>
      <c r="N190" s="165">
        <f>Baseline_Data_2012!G187/Baseline_Data_2012!G$271</f>
        <v>2.9189117754166254E-4</v>
      </c>
      <c r="O190" s="165">
        <f>Baseline_Data_2012!H187/Baseline_Data_2012!H$271</f>
        <v>3.7855376126499294E-4</v>
      </c>
      <c r="P190" s="165">
        <f>Baseline_Data_2012!I187/Baseline_Data_2012!I$271</f>
        <v>2.6331541527724821E-4</v>
      </c>
      <c r="Q190" s="165">
        <f>Baseline_Data_2012!J187/Baseline_Data_2012!J$271</f>
        <v>7.169026492292647E-4</v>
      </c>
      <c r="R190" s="165">
        <f>Baseline_Data_2012!K187/Baseline_Data_2012!K$271</f>
        <v>4.1547279376539527E-4</v>
      </c>
      <c r="S190" s="165">
        <f>Baseline_Data_2012!L187/Baseline_Data_2012!L$271</f>
        <v>2.6390578110360729E-4</v>
      </c>
      <c r="T190" s="165">
        <f>Baseline_Data_2012!M187/Baseline_Data_2012!M$271</f>
        <v>2.9156684331999141E-4</v>
      </c>
      <c r="U190" s="165">
        <f>Baseline_Data_2012!N187/Baseline_Data_2012!N$271</f>
        <v>7.8070655846747153E-4</v>
      </c>
      <c r="V190" s="165">
        <f>Baseline_Data_2012!O187/Baseline_Data_2012!O$271</f>
        <v>3.993061130292524E-4</v>
      </c>
      <c r="W190" s="165">
        <f>Baseline_Data_2012!P187/Baseline_Data_2012!P$271</f>
        <v>1.2190243260722896E-3</v>
      </c>
      <c r="X190" s="165">
        <f>Baseline_Data_2012!Q187/Baseline_Data_2012!Q$271</f>
        <v>2.5189245341064012E-4</v>
      </c>
      <c r="Y190" s="165">
        <f>Baseline_Data_2012!R187/Baseline_Data_2012!R$271</f>
        <v>4.34806192286933E-4</v>
      </c>
      <c r="Z190" s="165">
        <f>Baseline_Data_2012!S187/Baseline_Data_2012!S$271</f>
        <v>4.5996178579359962E-4</v>
      </c>
      <c r="AA190" s="165">
        <f>Baseline_Data_2012!T187/Baseline_Data_2012!T$271</f>
        <v>1.1503176240127053E-3</v>
      </c>
      <c r="AB190" s="165">
        <f>Baseline_Data_2012!U187/Baseline_Data_2012!U$271</f>
        <v>3.6570109041743099E-4</v>
      </c>
      <c r="AC190" s="165">
        <f>Baseline_Data_2012!V187/Baseline_Data_2012!V$271</f>
        <v>6.0542567747969261E-4</v>
      </c>
      <c r="AD190" s="165">
        <f>Baseline_Data_2012!W187/Baseline_Data_2012!W$271</f>
        <v>2.9828508973708524E-4</v>
      </c>
      <c r="AE190" s="165">
        <f>Baseline_Data_2012!X187/Baseline_Data_2012!X$271</f>
        <v>2.0969896898858351E-4</v>
      </c>
      <c r="AF190" s="165">
        <f>Baseline_Data_2012!Y187/Baseline_Data_2012!Y$271</f>
        <v>1.5846066040350014E-4</v>
      </c>
      <c r="AG190" s="165">
        <f>Baseline_Data_2012!Z187/Baseline_Data_2012!Z$271</f>
        <v>5.5959638528331175E-4</v>
      </c>
      <c r="AH190" s="165">
        <f>Baseline_Data_2012!AA187/Baseline_Data_2012!AA$271</f>
        <v>2.657016658469567E-4</v>
      </c>
      <c r="AI190" s="165">
        <f>Baseline_Data_2012!AB187/Baseline_Data_2012!AB$271</f>
        <v>1.9631056430722467E-4</v>
      </c>
      <c r="AJ190" s="165">
        <f>Baseline_Data_2012!AC187/Baseline_Data_2012!AC$271</f>
        <v>1.2205497091588384E-3</v>
      </c>
      <c r="AK190" s="165">
        <f>Baseline_Data_2012!AD187/Baseline_Data_2012!AD$271</f>
        <v>2.4329888013660032E-4</v>
      </c>
      <c r="AL190" s="165">
        <f>Baseline_Data_2012!AE187/Baseline_Data_2012!AE$271</f>
        <v>3.9035686955113126E-4</v>
      </c>
      <c r="AM190" s="165">
        <f>Baseline_Data_2012!AF187/Baseline_Data_2012!AF$271</f>
        <v>1.6800740036334024E-4</v>
      </c>
      <c r="AN190" s="165">
        <f>Baseline_Data_2012!AG187/Baseline_Data_2012!AG$271</f>
        <v>5.6848678944233799E-4</v>
      </c>
      <c r="AO190" s="165">
        <f>Baseline_Data_2012!AH187/Baseline_Data_2012!AH$271</f>
        <v>2.0099307371250553E-4</v>
      </c>
      <c r="AP190" s="165">
        <f>Baseline_Data_2012!AI187/Baseline_Data_2012!AI$271</f>
        <v>4.8180090196210294E-4</v>
      </c>
      <c r="AQ190" s="165">
        <f>Baseline_Data_2012!AJ187/Baseline_Data_2012!AJ$271</f>
        <v>5.7017010836122304E-4</v>
      </c>
      <c r="AR190" s="165">
        <f>Baseline_Data_2012!AK187/Baseline_Data_2012!AK$271</f>
        <v>3.6841736927301457E-4</v>
      </c>
      <c r="AS190" s="165">
        <f>Baseline_Data_2012!AL187/Baseline_Data_2012!AL$271</f>
        <v>2.9987131211884157E-4</v>
      </c>
      <c r="AT190" s="165">
        <f>Baseline_Data_2012!AM187/Baseline_Data_2012!AM$271</f>
        <v>2.9084849649792184E-4</v>
      </c>
      <c r="AU190" s="165">
        <f>Baseline_Data_2012!AN187/Baseline_Data_2012!AN$271</f>
        <v>4.4434282625279613E-4</v>
      </c>
      <c r="AV190" s="165">
        <f>Baseline_Data_2012!AO187/Baseline_Data_2012!AO$271</f>
        <v>5.7228282799543775E-4</v>
      </c>
      <c r="AW190" s="165">
        <f>Baseline_Data_2012!AP187/Baseline_Data_2012!AP$271</f>
        <v>7.0043851982801847E-4</v>
      </c>
      <c r="AX190" s="165">
        <f>Baseline_Data_2012!AQ187/Baseline_Data_2012!AQ$271</f>
        <v>7.8134408998464051E-4</v>
      </c>
      <c r="AY190" s="165">
        <f>Baseline_Data_2012!AR187/Baseline_Data_2012!AR$271</f>
        <v>3.4764251961296849E-4</v>
      </c>
      <c r="AZ190" s="165">
        <f>Baseline_Data_2012!AS187/Baseline_Data_2012!AS$271</f>
        <v>5.0599168086795003E-4</v>
      </c>
      <c r="BA190" s="165">
        <f>Baseline_Data_2012!AT187/Baseline_Data_2012!AT$271</f>
        <v>3.1489240825077996E-4</v>
      </c>
      <c r="BB190" s="165">
        <f>Baseline_Data_2012!AU187/Baseline_Data_2012!AU$271</f>
        <v>4.0582774106867956E-4</v>
      </c>
      <c r="BC190" s="165">
        <f>Baseline_Data_2012!AV187/Baseline_Data_2012!AV$271</f>
        <v>1.8005192542912187E-4</v>
      </c>
      <c r="BD190">
        <v>190</v>
      </c>
    </row>
    <row r="191" spans="1:56" ht="13.5" thickBot="1" x14ac:dyDescent="0.25">
      <c r="A191" s="170"/>
      <c r="B191" s="169" t="s">
        <v>182</v>
      </c>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c r="BB191" s="165"/>
      <c r="BC191" s="165"/>
      <c r="BD191">
        <v>191</v>
      </c>
    </row>
    <row r="192" spans="1:56" ht="13.5" thickBot="1" x14ac:dyDescent="0.25">
      <c r="A192" s="162"/>
      <c r="B192" s="30" t="s">
        <v>62</v>
      </c>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v>192</v>
      </c>
    </row>
    <row r="193" spans="1:56" x14ac:dyDescent="0.2">
      <c r="A193" s="164">
        <v>4</v>
      </c>
      <c r="B193" s="31" t="s">
        <v>21</v>
      </c>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v>193</v>
      </c>
    </row>
    <row r="194" spans="1:56" x14ac:dyDescent="0.2">
      <c r="A194" s="164">
        <v>4</v>
      </c>
      <c r="B194" s="31" t="s">
        <v>22</v>
      </c>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v>194</v>
      </c>
    </row>
    <row r="195" spans="1:56" x14ac:dyDescent="0.2">
      <c r="A195" s="164">
        <v>4</v>
      </c>
      <c r="B195" s="31" t="s">
        <v>23</v>
      </c>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v>195</v>
      </c>
    </row>
    <row r="196" spans="1:56" x14ac:dyDescent="0.2">
      <c r="A196" s="164">
        <v>4</v>
      </c>
      <c r="B196" s="31" t="s">
        <v>24</v>
      </c>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v>196</v>
      </c>
    </row>
    <row r="197" spans="1:56" x14ac:dyDescent="0.2">
      <c r="A197" s="164">
        <v>4</v>
      </c>
      <c r="B197" s="31" t="s">
        <v>25</v>
      </c>
      <c r="C197">
        <f>'III Tool Overview'!$H$9/160</f>
        <v>0</v>
      </c>
      <c r="D197">
        <v>0</v>
      </c>
      <c r="E197">
        <v>0</v>
      </c>
      <c r="F197">
        <f>G197*'III Tool Overview'!$H$9</f>
        <v>0</v>
      </c>
      <c r="G197" s="165">
        <f>HLOOKUP('III Tool Overview'!$H$7,Targeting!$I$1:$BC$277,Targeting!BD197,FALSE)</f>
        <v>3.0901318030973079E-2</v>
      </c>
      <c r="H197" s="204">
        <f>Baseline_Data_2012!B193</f>
        <v>9521.4154259999996</v>
      </c>
      <c r="I197" s="165">
        <f>Baseline_Data_2012!B193/Baseline_Data_2012!B$271</f>
        <v>9.4749333521576048E-3</v>
      </c>
      <c r="J197" s="165">
        <f>Baseline_Data_2012!C193/Baseline_Data_2012!C$271</f>
        <v>7.3691045052918531E-3</v>
      </c>
      <c r="K197" s="165">
        <f>Baseline_Data_2012!D193/Baseline_Data_2012!D$271</f>
        <v>1.7466991824603442E-2</v>
      </c>
      <c r="L197" s="165">
        <f>Baseline_Data_2012!E193/Baseline_Data_2012!E$271</f>
        <v>1.0872624001745069E-2</v>
      </c>
      <c r="M197" s="165">
        <f>Baseline_Data_2012!F193/Baseline_Data_2012!F$271</f>
        <v>9.6358814104637088E-3</v>
      </c>
      <c r="N197" s="165">
        <f>Baseline_Data_2012!G193/Baseline_Data_2012!G$271</f>
        <v>9.820880167317152E-3</v>
      </c>
      <c r="O197" s="165">
        <f>Baseline_Data_2012!H193/Baseline_Data_2012!H$271</f>
        <v>1.2056444770135552E-2</v>
      </c>
      <c r="P197" s="165">
        <f>Baseline_Data_2012!I193/Baseline_Data_2012!I$271</f>
        <v>6.9312158693473945E-3</v>
      </c>
      <c r="Q197" s="165">
        <f>Baseline_Data_2012!J193/Baseline_Data_2012!J$271</f>
        <v>1.4660330907733067E-2</v>
      </c>
      <c r="R197" s="165">
        <f>Baseline_Data_2012!K193/Baseline_Data_2012!K$271</f>
        <v>6.849845059933188E-3</v>
      </c>
      <c r="S197" s="165">
        <f>Baseline_Data_2012!L193/Baseline_Data_2012!L$271</f>
        <v>7.4912631150269061E-3</v>
      </c>
      <c r="T197" s="165">
        <f>Baseline_Data_2012!M193/Baseline_Data_2012!M$271</f>
        <v>3.0901318030973079E-2</v>
      </c>
      <c r="U197" s="165">
        <f>Baseline_Data_2012!N193/Baseline_Data_2012!N$271</f>
        <v>2.361680934790767E-2</v>
      </c>
      <c r="V197" s="165">
        <f>Baseline_Data_2012!O193/Baseline_Data_2012!O$271</f>
        <v>1.4330368270127101E-2</v>
      </c>
      <c r="W197" s="165">
        <f>Baseline_Data_2012!P193/Baseline_Data_2012!P$271</f>
        <v>8.2527021040869038E-4</v>
      </c>
      <c r="X197" s="165">
        <f>Baseline_Data_2012!Q193/Baseline_Data_2012!Q$271</f>
        <v>5.2532767432119315E-3</v>
      </c>
      <c r="Y197" s="165">
        <f>Baseline_Data_2012!R193/Baseline_Data_2012!R$271</f>
        <v>1.593787963231821E-2</v>
      </c>
      <c r="Z197" s="165">
        <f>Baseline_Data_2012!S193/Baseline_Data_2012!S$271</f>
        <v>1.8783359169299397E-2</v>
      </c>
      <c r="AA197" s="165">
        <f>Baseline_Data_2012!T193/Baseline_Data_2012!T$271</f>
        <v>1.2780183569896809E-2</v>
      </c>
      <c r="AB197" s="165">
        <f>Baseline_Data_2012!U193/Baseline_Data_2012!U$271</f>
        <v>8.4529986204658746E-3</v>
      </c>
      <c r="AC197" s="165">
        <f>Baseline_Data_2012!V193/Baseline_Data_2012!V$271</f>
        <v>7.0165961314785667E-3</v>
      </c>
      <c r="AD197" s="165">
        <f>Baseline_Data_2012!W193/Baseline_Data_2012!W$271</f>
        <v>5.4043222096891953E-3</v>
      </c>
      <c r="AE197" s="165">
        <f>Baseline_Data_2012!X193/Baseline_Data_2012!X$271</f>
        <v>7.1442058492179588E-3</v>
      </c>
      <c r="AF197" s="165">
        <f>Baseline_Data_2012!Y193/Baseline_Data_2012!Y$271</f>
        <v>9.0735635565134618E-3</v>
      </c>
      <c r="AG197" s="165">
        <f>Baseline_Data_2012!Z193/Baseline_Data_2012!Z$271</f>
        <v>1.6640723576040434E-2</v>
      </c>
      <c r="AH197" s="165">
        <f>Baseline_Data_2012!AA193/Baseline_Data_2012!AA$271</f>
        <v>8.1468840163331606E-3</v>
      </c>
      <c r="AI197" s="165">
        <f>Baseline_Data_2012!AB193/Baseline_Data_2012!AB$271</f>
        <v>4.9948808957227635E-3</v>
      </c>
      <c r="AJ197" s="165">
        <f>Baseline_Data_2012!AC193/Baseline_Data_2012!AC$271</f>
        <v>8.2474265539057194E-4</v>
      </c>
      <c r="AK197" s="165">
        <f>Baseline_Data_2012!AD193/Baseline_Data_2012!AD$271</f>
        <v>8.5433542786052235E-3</v>
      </c>
      <c r="AL197" s="165">
        <f>Baseline_Data_2012!AE193/Baseline_Data_2012!AE$271</f>
        <v>9.6305946227344813E-3</v>
      </c>
      <c r="AM197" s="165">
        <f>Baseline_Data_2012!AF193/Baseline_Data_2012!AF$271</f>
        <v>5.9410912085750122E-3</v>
      </c>
      <c r="AN197" s="165">
        <f>Baseline_Data_2012!AG193/Baseline_Data_2012!AG$271</f>
        <v>1.5194752223790303E-2</v>
      </c>
      <c r="AO197" s="165">
        <f>Baseline_Data_2012!AH193/Baseline_Data_2012!AH$271</f>
        <v>7.1828036135034214E-3</v>
      </c>
      <c r="AP197" s="165">
        <f>Baseline_Data_2012!AI193/Baseline_Data_2012!AI$271</f>
        <v>1.1477406820082563E-2</v>
      </c>
      <c r="AQ197" s="165">
        <f>Baseline_Data_2012!AJ193/Baseline_Data_2012!AJ$271</f>
        <v>1.7898080562318841E-2</v>
      </c>
      <c r="AR197" s="165">
        <f>Baseline_Data_2012!AK193/Baseline_Data_2012!AK$271</f>
        <v>9.6171865780806682E-3</v>
      </c>
      <c r="AS197" s="165">
        <f>Baseline_Data_2012!AL193/Baseline_Data_2012!AL$271</f>
        <v>6.4959461316349693E-3</v>
      </c>
      <c r="AT197" s="165">
        <f>Baseline_Data_2012!AM193/Baseline_Data_2012!AM$271</f>
        <v>3.0943895143676285E-2</v>
      </c>
      <c r="AU197" s="165">
        <f>Baseline_Data_2012!AN193/Baseline_Data_2012!AN$271</f>
        <v>1.9043479262843877E-2</v>
      </c>
      <c r="AV197" s="165">
        <f>Baseline_Data_2012!AO193/Baseline_Data_2012!AO$271</f>
        <v>6.6003512842365509E-3</v>
      </c>
      <c r="AW197" s="165">
        <f>Baseline_Data_2012!AP193/Baseline_Data_2012!AP$271</f>
        <v>1.7480103845479582E-2</v>
      </c>
      <c r="AX197" s="165">
        <f>Baseline_Data_2012!AQ193/Baseline_Data_2012!AQ$271</f>
        <v>2.3600795611214576E-2</v>
      </c>
      <c r="AY197" s="165">
        <f>Baseline_Data_2012!AR193/Baseline_Data_2012!AR$271</f>
        <v>5.1870033844693833E-3</v>
      </c>
      <c r="AZ197" s="165">
        <f>Baseline_Data_2012!AS193/Baseline_Data_2012!AS$271</f>
        <v>8.5877125059070653E-3</v>
      </c>
      <c r="BA197" s="165">
        <f>Baseline_Data_2012!AT193/Baseline_Data_2012!AT$271</f>
        <v>1.2652036264452701E-2</v>
      </c>
      <c r="BB197" s="165">
        <f>Baseline_Data_2012!AU193/Baseline_Data_2012!AU$271</f>
        <v>4.9849325734748085E-3</v>
      </c>
      <c r="BC197" s="165">
        <f>Baseline_Data_2012!AV193/Baseline_Data_2012!AV$271</f>
        <v>8.1750279143942579E-3</v>
      </c>
      <c r="BD197">
        <v>197</v>
      </c>
    </row>
    <row r="198" spans="1:56" x14ac:dyDescent="0.2">
      <c r="A198" s="164">
        <v>4</v>
      </c>
      <c r="B198" s="31" t="s">
        <v>26</v>
      </c>
      <c r="C198">
        <f>'III Tool Overview'!$H$9/160</f>
        <v>0</v>
      </c>
      <c r="D198">
        <v>0</v>
      </c>
      <c r="E198">
        <v>0</v>
      </c>
      <c r="F198">
        <f>G198*'III Tool Overview'!$H$9</f>
        <v>0</v>
      </c>
      <c r="G198" s="165">
        <f>HLOOKUP('III Tool Overview'!$H$7,Targeting!$I$1:$BC$277,Targeting!BD198,FALSE)</f>
        <v>3.2736083789062106E-2</v>
      </c>
      <c r="H198" s="204">
        <f>Baseline_Data_2012!B194</f>
        <v>12187.613729999999</v>
      </c>
      <c r="I198" s="165">
        <f>Baseline_Data_2012!B194/Baseline_Data_2012!B$271</f>
        <v>1.2128115689423647E-2</v>
      </c>
      <c r="J198" s="165">
        <f>Baseline_Data_2012!C194/Baseline_Data_2012!C$271</f>
        <v>7.9543763432572707E-3</v>
      </c>
      <c r="K198" s="165">
        <f>Baseline_Data_2012!D194/Baseline_Data_2012!D$271</f>
        <v>1.5135870735229675E-2</v>
      </c>
      <c r="L198" s="165">
        <f>Baseline_Data_2012!E194/Baseline_Data_2012!E$271</f>
        <v>1.1561387513167834E-2</v>
      </c>
      <c r="M198" s="165">
        <f>Baseline_Data_2012!F194/Baseline_Data_2012!F$271</f>
        <v>1.0094219362276476E-2</v>
      </c>
      <c r="N198" s="165">
        <f>Baseline_Data_2012!G194/Baseline_Data_2012!G$271</f>
        <v>1.0412039944378964E-2</v>
      </c>
      <c r="O198" s="165">
        <f>Baseline_Data_2012!H194/Baseline_Data_2012!H$271</f>
        <v>1.6119046940885454E-2</v>
      </c>
      <c r="P198" s="165">
        <f>Baseline_Data_2012!I194/Baseline_Data_2012!I$271</f>
        <v>1.1413391467296021E-2</v>
      </c>
      <c r="Q198" s="165">
        <f>Baseline_Data_2012!J194/Baseline_Data_2012!J$271</f>
        <v>1.481565633707335E-2</v>
      </c>
      <c r="R198" s="165">
        <f>Baseline_Data_2012!K194/Baseline_Data_2012!K$271</f>
        <v>7.7069327801450481E-3</v>
      </c>
      <c r="S198" s="165">
        <f>Baseline_Data_2012!L194/Baseline_Data_2012!L$271</f>
        <v>1.2151500901802588E-2</v>
      </c>
      <c r="T198" s="165">
        <f>Baseline_Data_2012!M194/Baseline_Data_2012!M$271</f>
        <v>3.2736083789062106E-2</v>
      </c>
      <c r="U198" s="165">
        <f>Baseline_Data_2012!N194/Baseline_Data_2012!N$271</f>
        <v>2.5970896453326116E-2</v>
      </c>
      <c r="V198" s="165">
        <f>Baseline_Data_2012!O194/Baseline_Data_2012!O$271</f>
        <v>1.7161351015747842E-2</v>
      </c>
      <c r="W198" s="165">
        <f>Baseline_Data_2012!P194/Baseline_Data_2012!P$271</f>
        <v>1.3204323366539047E-3</v>
      </c>
      <c r="X198" s="165">
        <f>Baseline_Data_2012!Q194/Baseline_Data_2012!Q$271</f>
        <v>1.4333014324072061E-2</v>
      </c>
      <c r="Y198" s="165">
        <f>Baseline_Data_2012!R194/Baseline_Data_2012!R$271</f>
        <v>1.6724241975410562E-2</v>
      </c>
      <c r="Z198" s="165">
        <f>Baseline_Data_2012!S194/Baseline_Data_2012!S$271</f>
        <v>2.0821863265192357E-2</v>
      </c>
      <c r="AA198" s="165">
        <f>Baseline_Data_2012!T194/Baseline_Data_2012!T$271</f>
        <v>1.1823843302761674E-2</v>
      </c>
      <c r="AB198" s="165">
        <f>Baseline_Data_2012!U194/Baseline_Data_2012!U$271</f>
        <v>8.7269383905735649E-3</v>
      </c>
      <c r="AC198" s="165">
        <f>Baseline_Data_2012!V194/Baseline_Data_2012!V$271</f>
        <v>7.4610863841514169E-3</v>
      </c>
      <c r="AD198" s="165">
        <f>Baseline_Data_2012!W194/Baseline_Data_2012!W$271</f>
        <v>1.3283906500152069E-2</v>
      </c>
      <c r="AE198" s="165">
        <f>Baseline_Data_2012!X194/Baseline_Data_2012!X$271</f>
        <v>7.694936921106281E-3</v>
      </c>
      <c r="AF198" s="165">
        <f>Baseline_Data_2012!Y194/Baseline_Data_2012!Y$271</f>
        <v>1.0152119224551854E-2</v>
      </c>
      <c r="AG198" s="165">
        <f>Baseline_Data_2012!Z194/Baseline_Data_2012!Z$271</f>
        <v>1.6831776659577059E-2</v>
      </c>
      <c r="AH198" s="165">
        <f>Baseline_Data_2012!AA194/Baseline_Data_2012!AA$271</f>
        <v>9.4811131604472763E-3</v>
      </c>
      <c r="AI198" s="165">
        <f>Baseline_Data_2012!AB194/Baseline_Data_2012!AB$271</f>
        <v>1.2214754190449302E-2</v>
      </c>
      <c r="AJ198" s="165">
        <f>Baseline_Data_2012!AC194/Baseline_Data_2012!AC$271</f>
        <v>1.3195882486249152E-3</v>
      </c>
      <c r="AK198" s="165">
        <f>Baseline_Data_2012!AD194/Baseline_Data_2012!AD$271</f>
        <v>1.0378689085809372E-2</v>
      </c>
      <c r="AL198" s="165">
        <f>Baseline_Data_2012!AE194/Baseline_Data_2012!AE$271</f>
        <v>1.0088681104509764E-2</v>
      </c>
      <c r="AM198" s="165">
        <f>Baseline_Data_2012!AF194/Baseline_Data_2012!AF$271</f>
        <v>1.3418944676434763E-2</v>
      </c>
      <c r="AN198" s="165">
        <f>Baseline_Data_2012!AG194/Baseline_Data_2012!AG$271</f>
        <v>1.5764759006033243E-2</v>
      </c>
      <c r="AO198" s="165">
        <f>Baseline_Data_2012!AH194/Baseline_Data_2012!AH$271</f>
        <v>9.898563283626623E-3</v>
      </c>
      <c r="AP198" s="165">
        <f>Baseline_Data_2012!AI194/Baseline_Data_2012!AI$271</f>
        <v>1.4020165648108984E-2</v>
      </c>
      <c r="AQ198" s="165">
        <f>Baseline_Data_2012!AJ194/Baseline_Data_2012!AJ$271</f>
        <v>1.8660602337754909E-2</v>
      </c>
      <c r="AR198" s="165">
        <f>Baseline_Data_2012!AK194/Baseline_Data_2012!AK$271</f>
        <v>9.8694406522598314E-3</v>
      </c>
      <c r="AS198" s="165">
        <f>Baseline_Data_2012!AL194/Baseline_Data_2012!AL$271</f>
        <v>7.2292608407565082E-3</v>
      </c>
      <c r="AT198" s="165">
        <f>Baseline_Data_2012!AM194/Baseline_Data_2012!AM$271</f>
        <v>3.2781188917832063E-2</v>
      </c>
      <c r="AU198" s="165">
        <f>Baseline_Data_2012!AN194/Baseline_Data_2012!AN$271</f>
        <v>1.7994120355436072E-2</v>
      </c>
      <c r="AV198" s="165">
        <f>Baseline_Data_2012!AO194/Baseline_Data_2012!AO$271</f>
        <v>8.3069489621812771E-3</v>
      </c>
      <c r="AW198" s="165">
        <f>Baseline_Data_2012!AP194/Baseline_Data_2012!AP$271</f>
        <v>1.5147232843545279E-2</v>
      </c>
      <c r="AX198" s="165">
        <f>Baseline_Data_2012!AQ194/Baseline_Data_2012!AQ$271</f>
        <v>2.5953286492075192E-2</v>
      </c>
      <c r="AY198" s="165">
        <f>Baseline_Data_2012!AR194/Baseline_Data_2012!AR$271</f>
        <v>6.1637767490772552E-3</v>
      </c>
      <c r="AZ198" s="165">
        <f>Baseline_Data_2012!AS194/Baseline_Data_2012!AS$271</f>
        <v>9.4969264477942524E-3</v>
      </c>
      <c r="BA198" s="165">
        <f>Baseline_Data_2012!AT194/Baseline_Data_2012!AT$271</f>
        <v>1.1591386517732115E-2</v>
      </c>
      <c r="BB198" s="165">
        <f>Baseline_Data_2012!AU194/Baseline_Data_2012!AU$271</f>
        <v>5.893401593874424E-3</v>
      </c>
      <c r="BC198" s="165">
        <f>Baseline_Data_2012!AV194/Baseline_Data_2012!AV$271</f>
        <v>8.2310980646987473E-3</v>
      </c>
      <c r="BD198">
        <v>198</v>
      </c>
    </row>
    <row r="199" spans="1:56" x14ac:dyDescent="0.2">
      <c r="A199" s="164">
        <v>4</v>
      </c>
      <c r="B199" s="31" t="s">
        <v>27</v>
      </c>
      <c r="C199">
        <f>'III Tool Overview'!$H$9/160</f>
        <v>0</v>
      </c>
      <c r="D199">
        <v>0</v>
      </c>
      <c r="E199">
        <v>0</v>
      </c>
      <c r="F199">
        <f>G199*'III Tool Overview'!$H$9</f>
        <v>0</v>
      </c>
      <c r="G199" s="165">
        <f>HLOOKUP('III Tool Overview'!$H$7,Targeting!$I$1:$BC$277,Targeting!BD199,FALSE)</f>
        <v>1.9529208140683863E-2</v>
      </c>
      <c r="H199" s="204">
        <f>Baseline_Data_2012!B195</f>
        <v>7607.239388</v>
      </c>
      <c r="I199" s="165">
        <f>Baseline_Data_2012!B195/Baseline_Data_2012!B$271</f>
        <v>7.5701020247877799E-3</v>
      </c>
      <c r="J199" s="165">
        <f>Baseline_Data_2012!C195/Baseline_Data_2012!C$271</f>
        <v>4.5639583651068691E-3</v>
      </c>
      <c r="K199" s="165">
        <f>Baseline_Data_2012!D195/Baseline_Data_2012!D$271</f>
        <v>9.2484865448178577E-3</v>
      </c>
      <c r="L199" s="165">
        <f>Baseline_Data_2012!E195/Baseline_Data_2012!E$271</f>
        <v>7.6313069145752949E-3</v>
      </c>
      <c r="M199" s="165">
        <f>Baseline_Data_2012!F195/Baseline_Data_2012!F$271</f>
        <v>5.9532237953135213E-3</v>
      </c>
      <c r="N199" s="165">
        <f>Baseline_Data_2012!G195/Baseline_Data_2012!G$271</f>
        <v>6.6418640246671103E-3</v>
      </c>
      <c r="O199" s="165">
        <f>Baseline_Data_2012!H195/Baseline_Data_2012!H$271</f>
        <v>1.0499462669832656E-2</v>
      </c>
      <c r="P199" s="165">
        <f>Baseline_Data_2012!I195/Baseline_Data_2012!I$271</f>
        <v>6.1883707712287427E-3</v>
      </c>
      <c r="Q199" s="165">
        <f>Baseline_Data_2012!J195/Baseline_Data_2012!J$271</f>
        <v>1.0458448922571353E-2</v>
      </c>
      <c r="R199" s="165">
        <f>Baseline_Data_2012!K195/Baseline_Data_2012!K$271</f>
        <v>4.7354281438847425E-3</v>
      </c>
      <c r="S199" s="165">
        <f>Baseline_Data_2012!L195/Baseline_Data_2012!L$271</f>
        <v>8.5152805744502409E-3</v>
      </c>
      <c r="T199" s="165">
        <f>Baseline_Data_2012!M195/Baseline_Data_2012!M$271</f>
        <v>1.9529208140683863E-2</v>
      </c>
      <c r="U199" s="165">
        <f>Baseline_Data_2012!N195/Baseline_Data_2012!N$271</f>
        <v>1.9745262545332508E-2</v>
      </c>
      <c r="V199" s="165">
        <f>Baseline_Data_2012!O195/Baseline_Data_2012!O$271</f>
        <v>1.016087761807564E-2</v>
      </c>
      <c r="W199" s="165">
        <f>Baseline_Data_2012!P195/Baseline_Data_2012!P$271</f>
        <v>1.1921358320775813E-3</v>
      </c>
      <c r="X199" s="165">
        <f>Baseline_Data_2012!Q195/Baseline_Data_2012!Q$271</f>
        <v>8.8221011251951517E-3</v>
      </c>
      <c r="Y199" s="165">
        <f>Baseline_Data_2012!R195/Baseline_Data_2012!R$271</f>
        <v>1.1383466824481561E-2</v>
      </c>
      <c r="Z199" s="165">
        <f>Baseline_Data_2012!S195/Baseline_Data_2012!S$271</f>
        <v>1.2732825784683486E-2</v>
      </c>
      <c r="AA199" s="165">
        <f>Baseline_Data_2012!T195/Baseline_Data_2012!T$271</f>
        <v>7.191427731864544E-3</v>
      </c>
      <c r="AB199" s="165">
        <f>Baseline_Data_2012!U195/Baseline_Data_2012!U$271</f>
        <v>5.4108236879928931E-3</v>
      </c>
      <c r="AC199" s="165">
        <f>Baseline_Data_2012!V195/Baseline_Data_2012!V$271</f>
        <v>4.9248275822230672E-3</v>
      </c>
      <c r="AD199" s="165">
        <f>Baseline_Data_2012!W195/Baseline_Data_2012!W$271</f>
        <v>5.8836840950951073E-3</v>
      </c>
      <c r="AE199" s="165">
        <f>Baseline_Data_2012!X195/Baseline_Data_2012!X$271</f>
        <v>4.9985146225915364E-3</v>
      </c>
      <c r="AF199" s="165">
        <f>Baseline_Data_2012!Y195/Baseline_Data_2012!Y$271</f>
        <v>4.73411002810902E-3</v>
      </c>
      <c r="AG199" s="165">
        <f>Baseline_Data_2012!Z195/Baseline_Data_2012!Z$271</f>
        <v>9.9485596727163176E-3</v>
      </c>
      <c r="AH199" s="165">
        <f>Baseline_Data_2012!AA195/Baseline_Data_2012!AA$271</f>
        <v>4.6584514393212583E-3</v>
      </c>
      <c r="AI199" s="165">
        <f>Baseline_Data_2012!AB195/Baseline_Data_2012!AB$271</f>
        <v>9.214350877288344E-3</v>
      </c>
      <c r="AJ199" s="165">
        <f>Baseline_Data_2012!AC195/Baseline_Data_2012!AC$271</f>
        <v>1.1913737577502169E-3</v>
      </c>
      <c r="AK199" s="165">
        <f>Baseline_Data_2012!AD195/Baseline_Data_2012!AD$271</f>
        <v>7.0859087673653441E-3</v>
      </c>
      <c r="AL199" s="165">
        <f>Baseline_Data_2012!AE195/Baseline_Data_2012!AE$271</f>
        <v>5.9499575211482735E-3</v>
      </c>
      <c r="AM199" s="165">
        <f>Baseline_Data_2012!AF195/Baseline_Data_2012!AF$271</f>
        <v>7.2297070104304102E-3</v>
      </c>
      <c r="AN199" s="165">
        <f>Baseline_Data_2012!AG195/Baseline_Data_2012!AG$271</f>
        <v>1.1561174448922679E-2</v>
      </c>
      <c r="AO199" s="165">
        <f>Baseline_Data_2012!AH195/Baseline_Data_2012!AH$271</f>
        <v>5.953498029425369E-3</v>
      </c>
      <c r="AP199" s="165">
        <f>Baseline_Data_2012!AI195/Baseline_Data_2012!AI$271</f>
        <v>7.25316213967618E-3</v>
      </c>
      <c r="AQ199" s="165">
        <f>Baseline_Data_2012!AJ195/Baseline_Data_2012!AJ$271</f>
        <v>1.2020263178663301E-2</v>
      </c>
      <c r="AR199" s="165">
        <f>Baseline_Data_2012!AK195/Baseline_Data_2012!AK$271</f>
        <v>5.4224866224424047E-3</v>
      </c>
      <c r="AS199" s="165">
        <f>Baseline_Data_2012!AL195/Baseline_Data_2012!AL$271</f>
        <v>4.708010808836427E-3</v>
      </c>
      <c r="AT199" s="165">
        <f>Baseline_Data_2012!AM195/Baseline_Data_2012!AM$271</f>
        <v>1.9556116290529661E-2</v>
      </c>
      <c r="AU199" s="165">
        <f>Baseline_Data_2012!AN195/Baseline_Data_2012!AN$271</f>
        <v>1.2107041106892839E-2</v>
      </c>
      <c r="AV199" s="165">
        <f>Baseline_Data_2012!AO195/Baseline_Data_2012!AO$271</f>
        <v>4.182604082668369E-3</v>
      </c>
      <c r="AW199" s="165">
        <f>Baseline_Data_2012!AP195/Baseline_Data_2012!AP$271</f>
        <v>9.2554291454594612E-3</v>
      </c>
      <c r="AX199" s="165">
        <f>Baseline_Data_2012!AQ195/Baseline_Data_2012!AQ$271</f>
        <v>1.9731873969819236E-2</v>
      </c>
      <c r="AY199" s="165">
        <f>Baseline_Data_2012!AR195/Baseline_Data_2012!AR$271</f>
        <v>3.1509752881234052E-3</v>
      </c>
      <c r="AZ199" s="165">
        <f>Baseline_Data_2012!AS195/Baseline_Data_2012!AS$271</f>
        <v>5.8772967670375287E-3</v>
      </c>
      <c r="BA199" s="165">
        <f>Baseline_Data_2012!AT195/Baseline_Data_2012!AT$271</f>
        <v>6.7878457892370219E-3</v>
      </c>
      <c r="BB199" s="165">
        <f>Baseline_Data_2012!AU195/Baseline_Data_2012!AU$271</f>
        <v>3.3168523461356595E-3</v>
      </c>
      <c r="BC199" s="165">
        <f>Baseline_Data_2012!AV195/Baseline_Data_2012!AV$271</f>
        <v>5.9859586915828426E-3</v>
      </c>
      <c r="BD199">
        <v>199</v>
      </c>
    </row>
    <row r="200" spans="1:56" x14ac:dyDescent="0.2">
      <c r="A200" s="164">
        <v>4</v>
      </c>
      <c r="B200" s="31" t="s">
        <v>28</v>
      </c>
      <c r="C200">
        <f>'III Tool Overview'!$H$9/160</f>
        <v>0</v>
      </c>
      <c r="D200">
        <v>0</v>
      </c>
      <c r="E200">
        <v>0</v>
      </c>
      <c r="F200">
        <f>G200*'III Tool Overview'!$H$9</f>
        <v>0</v>
      </c>
      <c r="G200" s="165">
        <f>HLOOKUP('III Tool Overview'!$H$7,Targeting!$I$1:$BC$277,Targeting!BD200,FALSE)</f>
        <v>2.0724873945215529E-2</v>
      </c>
      <c r="H200" s="204">
        <f>Baseline_Data_2012!B196</f>
        <v>7677.2058440000001</v>
      </c>
      <c r="I200" s="165">
        <f>Baseline_Data_2012!B196/Baseline_Data_2012!B$271</f>
        <v>7.6397269153976807E-3</v>
      </c>
      <c r="J200" s="165">
        <f>Baseline_Data_2012!C196/Baseline_Data_2012!C$271</f>
        <v>4.9519131258938202E-3</v>
      </c>
      <c r="K200" s="165">
        <f>Baseline_Data_2012!D196/Baseline_Data_2012!D$271</f>
        <v>9.6888906659996603E-3</v>
      </c>
      <c r="L200" s="165">
        <f>Baseline_Data_2012!E196/Baseline_Data_2012!E$271</f>
        <v>6.7175805877747055E-3</v>
      </c>
      <c r="M200" s="165">
        <f>Baseline_Data_2012!F196/Baseline_Data_2012!F$271</f>
        <v>6.5689466302182231E-3</v>
      </c>
      <c r="N200" s="165">
        <f>Baseline_Data_2012!G196/Baseline_Data_2012!G$271</f>
        <v>7.6213094107931353E-3</v>
      </c>
      <c r="O200" s="165">
        <f>Baseline_Data_2012!H196/Baseline_Data_2012!H$271</f>
        <v>1.0470811743151752E-2</v>
      </c>
      <c r="P200" s="165">
        <f>Baseline_Data_2012!I196/Baseline_Data_2012!I$271</f>
        <v>5.6216903040909759E-3</v>
      </c>
      <c r="Q200" s="165">
        <f>Baseline_Data_2012!J196/Baseline_Data_2012!J$271</f>
        <v>1.1407722675464861E-2</v>
      </c>
      <c r="R200" s="165">
        <f>Baseline_Data_2012!K196/Baseline_Data_2012!K$271</f>
        <v>5.2778327619591907E-3</v>
      </c>
      <c r="S200" s="165">
        <f>Baseline_Data_2012!L196/Baseline_Data_2012!L$271</f>
        <v>8.3002039001471174E-3</v>
      </c>
      <c r="T200" s="165">
        <f>Baseline_Data_2012!M196/Baseline_Data_2012!M$271</f>
        <v>2.0724873945215529E-2</v>
      </c>
      <c r="U200" s="165">
        <f>Baseline_Data_2012!N196/Baseline_Data_2012!N$271</f>
        <v>1.8021469783438399E-2</v>
      </c>
      <c r="V200" s="165">
        <f>Baseline_Data_2012!O196/Baseline_Data_2012!O$271</f>
        <v>1.0431616893292424E-2</v>
      </c>
      <c r="W200" s="165">
        <f>Baseline_Data_2012!P196/Baseline_Data_2012!P$271</f>
        <v>1.2489042050336566E-3</v>
      </c>
      <c r="X200" s="165">
        <f>Baseline_Data_2012!Q196/Baseline_Data_2012!Q$271</f>
        <v>7.5004589212310235E-3</v>
      </c>
      <c r="Y200" s="165">
        <f>Baseline_Data_2012!R196/Baseline_Data_2012!R$271</f>
        <v>1.2571558822284896E-2</v>
      </c>
      <c r="Z200" s="165">
        <f>Baseline_Data_2012!S196/Baseline_Data_2012!S$271</f>
        <v>1.2657705868549659E-2</v>
      </c>
      <c r="AA200" s="165">
        <f>Baseline_Data_2012!T196/Baseline_Data_2012!T$271</f>
        <v>7.5053985891808742E-3</v>
      </c>
      <c r="AB200" s="165">
        <f>Baseline_Data_2012!U196/Baseline_Data_2012!U$271</f>
        <v>6.3260873964096015E-3</v>
      </c>
      <c r="AC200" s="165">
        <f>Baseline_Data_2012!V196/Baseline_Data_2012!V$271</f>
        <v>4.3351586477662031E-3</v>
      </c>
      <c r="AD200" s="165">
        <f>Baseline_Data_2012!W196/Baseline_Data_2012!W$271</f>
        <v>5.1931552543524337E-3</v>
      </c>
      <c r="AE200" s="165">
        <f>Baseline_Data_2012!X196/Baseline_Data_2012!X$271</f>
        <v>4.9564218678749758E-3</v>
      </c>
      <c r="AF200" s="165">
        <f>Baseline_Data_2012!Y196/Baseline_Data_2012!Y$271</f>
        <v>4.0864084073478357E-3</v>
      </c>
      <c r="AG200" s="165">
        <f>Baseline_Data_2012!Z196/Baseline_Data_2012!Z$271</f>
        <v>1.1420473389155191E-2</v>
      </c>
      <c r="AH200" s="165">
        <f>Baseline_Data_2012!AA196/Baseline_Data_2012!AA$271</f>
        <v>4.6028281385532424E-3</v>
      </c>
      <c r="AI200" s="165">
        <f>Baseline_Data_2012!AB196/Baseline_Data_2012!AB$271</f>
        <v>8.1643713900979905E-3</v>
      </c>
      <c r="AJ200" s="165">
        <f>Baseline_Data_2012!AC196/Baseline_Data_2012!AC$271</f>
        <v>1.2481058414526083E-3</v>
      </c>
      <c r="AK200" s="165">
        <f>Baseline_Data_2012!AD196/Baseline_Data_2012!AD$271</f>
        <v>8.6773487540132699E-3</v>
      </c>
      <c r="AL200" s="165">
        <f>Baseline_Data_2012!AE196/Baseline_Data_2012!AE$271</f>
        <v>6.5653425357966302E-3</v>
      </c>
      <c r="AM200" s="165">
        <f>Baseline_Data_2012!AF196/Baseline_Data_2012!AF$271</f>
        <v>6.0440089056145703E-3</v>
      </c>
      <c r="AN200" s="165">
        <f>Baseline_Data_2012!AG196/Baseline_Data_2012!AG$271</f>
        <v>1.2737456732970045E-2</v>
      </c>
      <c r="AO200" s="165">
        <f>Baseline_Data_2012!AH196/Baseline_Data_2012!AH$271</f>
        <v>4.9059617192625474E-3</v>
      </c>
      <c r="AP200" s="165">
        <f>Baseline_Data_2012!AI196/Baseline_Data_2012!AI$271</f>
        <v>9.0343590368090494E-3</v>
      </c>
      <c r="AQ200" s="165">
        <f>Baseline_Data_2012!AJ196/Baseline_Data_2012!AJ$271</f>
        <v>1.1699722827232278E-2</v>
      </c>
      <c r="AR200" s="165">
        <f>Baseline_Data_2012!AK196/Baseline_Data_2012!AK$271</f>
        <v>6.2467045890536501E-3</v>
      </c>
      <c r="AS200" s="165">
        <f>Baseline_Data_2012!AL196/Baseline_Data_2012!AL$271</f>
        <v>5.3007157410202982E-3</v>
      </c>
      <c r="AT200" s="165">
        <f>Baseline_Data_2012!AM196/Baseline_Data_2012!AM$271</f>
        <v>2.075342953280699E-2</v>
      </c>
      <c r="AU200" s="165">
        <f>Baseline_Data_2012!AN196/Baseline_Data_2012!AN$271</f>
        <v>1.3435862691795713E-2</v>
      </c>
      <c r="AV200" s="165">
        <f>Baseline_Data_2012!AO196/Baseline_Data_2012!AO$271</f>
        <v>4.2214758678232782E-3</v>
      </c>
      <c r="AW200" s="165">
        <f>Baseline_Data_2012!AP196/Baseline_Data_2012!AP$271</f>
        <v>9.6961638666718166E-3</v>
      </c>
      <c r="AX200" s="165">
        <f>Baseline_Data_2012!AQ196/Baseline_Data_2012!AQ$271</f>
        <v>1.8009250051819144E-2</v>
      </c>
      <c r="AY200" s="165">
        <f>Baseline_Data_2012!AR196/Baseline_Data_2012!AR$271</f>
        <v>3.5448471991388316E-3</v>
      </c>
      <c r="AZ200" s="165">
        <f>Baseline_Data_2012!AS196/Baseline_Data_2012!AS$271</f>
        <v>6.9910702068551366E-3</v>
      </c>
      <c r="BA200" s="165">
        <f>Baseline_Data_2012!AT196/Baseline_Data_2012!AT$271</f>
        <v>6.931159232004022E-3</v>
      </c>
      <c r="BB200" s="165">
        <f>Baseline_Data_2012!AU196/Baseline_Data_2012!AU$271</f>
        <v>2.8681959901366333E-3</v>
      </c>
      <c r="BC200" s="165">
        <f>Baseline_Data_2012!AV196/Baseline_Data_2012!AV$271</f>
        <v>6.5027875992323923E-3</v>
      </c>
      <c r="BD200">
        <v>200</v>
      </c>
    </row>
    <row r="201" spans="1:56" x14ac:dyDescent="0.2">
      <c r="A201" s="164">
        <v>4</v>
      </c>
      <c r="B201" s="31" t="s">
        <v>29</v>
      </c>
      <c r="C201">
        <f>'III Tool Overview'!$H$9/160</f>
        <v>0</v>
      </c>
      <c r="D201">
        <v>0</v>
      </c>
      <c r="E201">
        <v>0</v>
      </c>
      <c r="F201">
        <f>G201*'III Tool Overview'!$H$9</f>
        <v>0</v>
      </c>
      <c r="G201" s="165">
        <f>HLOOKUP('III Tool Overview'!$H$7,Targeting!$I$1:$BC$277,Targeting!BD201,FALSE)</f>
        <v>2.3763412898321377E-2</v>
      </c>
      <c r="H201" s="204">
        <f>Baseline_Data_2012!B197</f>
        <v>9218.7396750000007</v>
      </c>
      <c r="I201" s="165">
        <f>Baseline_Data_2012!B197/Baseline_Data_2012!B$271</f>
        <v>9.1737352172450055E-3</v>
      </c>
      <c r="J201" s="165">
        <f>Baseline_Data_2012!C197/Baseline_Data_2012!C$271</f>
        <v>7.0067593970420021E-3</v>
      </c>
      <c r="K201" s="165">
        <f>Baseline_Data_2012!D197/Baseline_Data_2012!D$271</f>
        <v>1.5113701315731393E-2</v>
      </c>
      <c r="L201" s="165">
        <f>Baseline_Data_2012!E197/Baseline_Data_2012!E$271</f>
        <v>8.4997945938065748E-3</v>
      </c>
      <c r="M201" s="165">
        <f>Baseline_Data_2012!F197/Baseline_Data_2012!F$271</f>
        <v>8.5254324109970327E-3</v>
      </c>
      <c r="N201" s="165">
        <f>Baseline_Data_2012!G197/Baseline_Data_2012!G$271</f>
        <v>1.0015141657112063E-2</v>
      </c>
      <c r="O201" s="165">
        <f>Baseline_Data_2012!H197/Baseline_Data_2012!H$271</f>
        <v>1.2677961372681642E-2</v>
      </c>
      <c r="P201" s="165">
        <f>Baseline_Data_2012!I197/Baseline_Data_2012!I$271</f>
        <v>6.115929304023447E-3</v>
      </c>
      <c r="Q201" s="165">
        <f>Baseline_Data_2012!J197/Baseline_Data_2012!J$271</f>
        <v>1.3231025696166963E-2</v>
      </c>
      <c r="R201" s="165">
        <f>Baseline_Data_2012!K197/Baseline_Data_2012!K$271</f>
        <v>6.7088427417106343E-3</v>
      </c>
      <c r="S201" s="165">
        <f>Baseline_Data_2012!L197/Baseline_Data_2012!L$271</f>
        <v>9.317818749581562E-3</v>
      </c>
      <c r="T201" s="165">
        <f>Baseline_Data_2012!M197/Baseline_Data_2012!M$271</f>
        <v>2.3763412898321377E-2</v>
      </c>
      <c r="U201" s="165">
        <f>Baseline_Data_2012!N197/Baseline_Data_2012!N$271</f>
        <v>2.525449293930325E-2</v>
      </c>
      <c r="V201" s="165">
        <f>Baseline_Data_2012!O197/Baseline_Data_2012!O$271</f>
        <v>1.2112953604504321E-2</v>
      </c>
      <c r="W201" s="165">
        <f>Baseline_Data_2012!P197/Baseline_Data_2012!P$271</f>
        <v>6.4883403038269857E-4</v>
      </c>
      <c r="X201" s="165">
        <f>Baseline_Data_2012!Q197/Baseline_Data_2012!Q$271</f>
        <v>6.8071289556900531E-3</v>
      </c>
      <c r="Y201" s="165">
        <f>Baseline_Data_2012!R197/Baseline_Data_2012!R$271</f>
        <v>1.6935479278465358E-2</v>
      </c>
      <c r="Z201" s="165">
        <f>Baseline_Data_2012!S197/Baseline_Data_2012!S$271</f>
        <v>1.6427554055667846E-2</v>
      </c>
      <c r="AA201" s="165">
        <f>Baseline_Data_2012!T197/Baseline_Data_2012!T$271</f>
        <v>9.5181470945367164E-3</v>
      </c>
      <c r="AB201" s="165">
        <f>Baseline_Data_2012!U197/Baseline_Data_2012!U$271</f>
        <v>9.199530983206335E-3</v>
      </c>
      <c r="AC201" s="165">
        <f>Baseline_Data_2012!V197/Baseline_Data_2012!V$271</f>
        <v>5.4853019708667773E-3</v>
      </c>
      <c r="AD201" s="165">
        <f>Baseline_Data_2012!W197/Baseline_Data_2012!W$271</f>
        <v>5.1138416453216295E-3</v>
      </c>
      <c r="AE201" s="165">
        <f>Baseline_Data_2012!X197/Baseline_Data_2012!X$271</f>
        <v>7.2525685487825862E-3</v>
      </c>
      <c r="AF201" s="165">
        <f>Baseline_Data_2012!Y197/Baseline_Data_2012!Y$271</f>
        <v>6.0838416534532242E-3</v>
      </c>
      <c r="AG201" s="165">
        <f>Baseline_Data_2012!Z197/Baseline_Data_2012!Z$271</f>
        <v>1.8415434609215488E-2</v>
      </c>
      <c r="AH201" s="165">
        <f>Baseline_Data_2012!AA197/Baseline_Data_2012!AA$271</f>
        <v>6.6117628677436662E-3</v>
      </c>
      <c r="AI201" s="165">
        <f>Baseline_Data_2012!AB197/Baseline_Data_2012!AB$271</f>
        <v>7.6837683032130203E-3</v>
      </c>
      <c r="AJ201" s="165">
        <f>Baseline_Data_2012!AC197/Baseline_Data_2012!AC$271</f>
        <v>6.4841926241417482E-4</v>
      </c>
      <c r="AK201" s="165">
        <f>Baseline_Data_2012!AD197/Baseline_Data_2012!AD$271</f>
        <v>1.1015233051952487E-2</v>
      </c>
      <c r="AL201" s="165">
        <f>Baseline_Data_2012!AE197/Baseline_Data_2012!AE$271</f>
        <v>8.5207548781864005E-3</v>
      </c>
      <c r="AM201" s="165">
        <f>Baseline_Data_2012!AF197/Baseline_Data_2012!AF$271</f>
        <v>5.3958622131589466E-3</v>
      </c>
      <c r="AN201" s="165">
        <f>Baseline_Data_2012!AG197/Baseline_Data_2012!AG$271</f>
        <v>1.4468645414384322E-2</v>
      </c>
      <c r="AO201" s="165">
        <f>Baseline_Data_2012!AH197/Baseline_Data_2012!AH$271</f>
        <v>6.6449121181382407E-3</v>
      </c>
      <c r="AP201" s="165">
        <f>Baseline_Data_2012!AI197/Baseline_Data_2012!AI$271</f>
        <v>1.1646350314906732E-2</v>
      </c>
      <c r="AQ201" s="165">
        <f>Baseline_Data_2012!AJ197/Baseline_Data_2012!AJ$271</f>
        <v>1.4937559349314806E-2</v>
      </c>
      <c r="AR201" s="165">
        <f>Baseline_Data_2012!AK197/Baseline_Data_2012!AK$271</f>
        <v>8.6642870776227655E-3</v>
      </c>
      <c r="AS201" s="165">
        <f>Baseline_Data_2012!AL197/Baseline_Data_2012!AL$271</f>
        <v>6.3851570306899938E-3</v>
      </c>
      <c r="AT201" s="165">
        <f>Baseline_Data_2012!AM197/Baseline_Data_2012!AM$271</f>
        <v>2.3796155110422827E-2</v>
      </c>
      <c r="AU201" s="165">
        <f>Baseline_Data_2012!AN197/Baseline_Data_2012!AN$271</f>
        <v>1.5262765542176742E-2</v>
      </c>
      <c r="AV201" s="165">
        <f>Baseline_Data_2012!AO197/Baseline_Data_2012!AO$271</f>
        <v>5.4913626982908362E-3</v>
      </c>
      <c r="AW201" s="165">
        <f>Baseline_Data_2012!AP197/Baseline_Data_2012!AP$271</f>
        <v>1.5125046782034786E-2</v>
      </c>
      <c r="AX201" s="165">
        <f>Baseline_Data_2012!AQ197/Baseline_Data_2012!AQ$271</f>
        <v>2.5237368746348559E-2</v>
      </c>
      <c r="AY201" s="165">
        <f>Baseline_Data_2012!AR197/Baseline_Data_2012!AR$271</f>
        <v>4.93869376772738E-3</v>
      </c>
      <c r="AZ201" s="165">
        <f>Baseline_Data_2012!AS197/Baseline_Data_2012!AS$271</f>
        <v>9.0577933944571698E-3</v>
      </c>
      <c r="BA201" s="165">
        <f>Baseline_Data_2012!AT197/Baseline_Data_2012!AT$271</f>
        <v>9.247258898902164E-3</v>
      </c>
      <c r="BB201" s="165">
        <f>Baseline_Data_2012!AU197/Baseline_Data_2012!AU$271</f>
        <v>3.4430300682213992E-3</v>
      </c>
      <c r="BC201" s="165">
        <f>Baseline_Data_2012!AV197/Baseline_Data_2012!AV$271</f>
        <v>8.0495192744286549E-3</v>
      </c>
      <c r="BD201">
        <v>201</v>
      </c>
    </row>
    <row r="202" spans="1:56" x14ac:dyDescent="0.2">
      <c r="A202" s="164">
        <v>4</v>
      </c>
      <c r="B202" s="31" t="s">
        <v>30</v>
      </c>
      <c r="C202">
        <f>'III Tool Overview'!$H$9/160</f>
        <v>0</v>
      </c>
      <c r="D202">
        <v>0</v>
      </c>
      <c r="E202">
        <v>0</v>
      </c>
      <c r="F202">
        <f>G202*'III Tool Overview'!$H$9</f>
        <v>0</v>
      </c>
      <c r="G202" s="165">
        <f>HLOOKUP('III Tool Overview'!$H$7,Targeting!$I$1:$BC$277,Targeting!BD202,FALSE)</f>
        <v>3.5683080070961805E-2</v>
      </c>
      <c r="H202" s="204">
        <f>Baseline_Data_2012!B198</f>
        <v>11407.371525</v>
      </c>
      <c r="I202" s="165">
        <f>Baseline_Data_2012!B198/Baseline_Data_2012!B$271</f>
        <v>1.135168250589421E-2</v>
      </c>
      <c r="J202" s="165">
        <f>Baseline_Data_2012!C198/Baseline_Data_2012!C$271</f>
        <v>8.9895677279064248E-3</v>
      </c>
      <c r="K202" s="165">
        <f>Baseline_Data_2012!D198/Baseline_Data_2012!D$271</f>
        <v>2.3348151733696063E-2</v>
      </c>
      <c r="L202" s="165">
        <f>Baseline_Data_2012!E198/Baseline_Data_2012!E$271</f>
        <v>1.2213015440247672E-2</v>
      </c>
      <c r="M202" s="165">
        <f>Baseline_Data_2012!F198/Baseline_Data_2012!F$271</f>
        <v>1.1111466111001105E-2</v>
      </c>
      <c r="N202" s="165">
        <f>Baseline_Data_2012!G198/Baseline_Data_2012!G$271</f>
        <v>1.2843769490408184E-2</v>
      </c>
      <c r="O202" s="165">
        <f>Baseline_Data_2012!H198/Baseline_Data_2012!H$271</f>
        <v>1.4327884817765384E-2</v>
      </c>
      <c r="P202" s="165">
        <f>Baseline_Data_2012!I198/Baseline_Data_2012!I$271</f>
        <v>7.5169462163578327E-3</v>
      </c>
      <c r="Q202" s="165">
        <f>Baseline_Data_2012!J198/Baseline_Data_2012!J$271</f>
        <v>1.6847599990113916E-2</v>
      </c>
      <c r="R202" s="165">
        <f>Baseline_Data_2012!K198/Baseline_Data_2012!K$271</f>
        <v>8.7977752948748544E-3</v>
      </c>
      <c r="S202" s="165">
        <f>Baseline_Data_2012!L198/Baseline_Data_2012!L$271</f>
        <v>1.0008461094085723E-2</v>
      </c>
      <c r="T202" s="165">
        <f>Baseline_Data_2012!M198/Baseline_Data_2012!M$271</f>
        <v>3.5683080070961805E-2</v>
      </c>
      <c r="U202" s="165">
        <f>Baseline_Data_2012!N198/Baseline_Data_2012!N$271</f>
        <v>2.465746000929608E-2</v>
      </c>
      <c r="V202" s="165">
        <f>Baseline_Data_2012!O198/Baseline_Data_2012!O$271</f>
        <v>1.6441405169548801E-2</v>
      </c>
      <c r="W202" s="165">
        <f>Baseline_Data_2012!P198/Baseline_Data_2012!P$271</f>
        <v>1.362551463803667E-3</v>
      </c>
      <c r="X202" s="165">
        <f>Baseline_Data_2012!Q198/Baseline_Data_2012!Q$271</f>
        <v>6.0295355731112268E-3</v>
      </c>
      <c r="Y202" s="165">
        <f>Baseline_Data_2012!R198/Baseline_Data_2012!R$271</f>
        <v>1.960717809553747E-2</v>
      </c>
      <c r="Z202" s="165">
        <f>Baseline_Data_2012!S198/Baseline_Data_2012!S$271</f>
        <v>2.2752448561421491E-2</v>
      </c>
      <c r="AA202" s="165">
        <f>Baseline_Data_2012!T198/Baseline_Data_2012!T$271</f>
        <v>1.3021235342974825E-2</v>
      </c>
      <c r="AB202" s="165">
        <f>Baseline_Data_2012!U198/Baseline_Data_2012!U$271</f>
        <v>1.1137893698731416E-2</v>
      </c>
      <c r="AC202" s="165">
        <f>Baseline_Data_2012!V198/Baseline_Data_2012!V$271</f>
        <v>7.8816113642829824E-3</v>
      </c>
      <c r="AD202" s="165">
        <f>Baseline_Data_2012!W198/Baseline_Data_2012!W$271</f>
        <v>6.3679761714470189E-3</v>
      </c>
      <c r="AE202" s="165">
        <f>Baseline_Data_2012!X198/Baseline_Data_2012!X$271</f>
        <v>9.0326351246031878E-3</v>
      </c>
      <c r="AF202" s="165">
        <f>Baseline_Data_2012!Y198/Baseline_Data_2012!Y$271</f>
        <v>8.2777934001631252E-3</v>
      </c>
      <c r="AG202" s="165">
        <f>Baseline_Data_2012!Z198/Baseline_Data_2012!Z$271</f>
        <v>2.2696347222287607E-2</v>
      </c>
      <c r="AH202" s="165">
        <f>Baseline_Data_2012!AA198/Baseline_Data_2012!AA$271</f>
        <v>8.7733007283521715E-3</v>
      </c>
      <c r="AI202" s="165">
        <f>Baseline_Data_2012!AB198/Baseline_Data_2012!AB$271</f>
        <v>6.8709036078052092E-3</v>
      </c>
      <c r="AJ202" s="165">
        <f>Baseline_Data_2012!AC198/Baseline_Data_2012!AC$271</f>
        <v>1.3616804510697671E-3</v>
      </c>
      <c r="AK202" s="165">
        <f>Baseline_Data_2012!AD198/Baseline_Data_2012!AD$271</f>
        <v>1.3220311993164379E-2</v>
      </c>
      <c r="AL202" s="165">
        <f>Baseline_Data_2012!AE198/Baseline_Data_2012!AE$271</f>
        <v>1.1105369734324492E-2</v>
      </c>
      <c r="AM202" s="165">
        <f>Baseline_Data_2012!AF198/Baseline_Data_2012!AF$271</f>
        <v>6.0111798339577737E-3</v>
      </c>
      <c r="AN202" s="165">
        <f>Baseline_Data_2012!AG198/Baseline_Data_2012!AG$271</f>
        <v>1.8085806767980404E-2</v>
      </c>
      <c r="AO202" s="165">
        <f>Baseline_Data_2012!AH198/Baseline_Data_2012!AH$271</f>
        <v>9.219067263002605E-3</v>
      </c>
      <c r="AP202" s="165">
        <f>Baseline_Data_2012!AI198/Baseline_Data_2012!AI$271</f>
        <v>1.3150288465808072E-2</v>
      </c>
      <c r="AQ202" s="165">
        <f>Baseline_Data_2012!AJ198/Baseline_Data_2012!AJ$271</f>
        <v>1.9816829014141155E-2</v>
      </c>
      <c r="AR202" s="165">
        <f>Baseline_Data_2012!AK198/Baseline_Data_2012!AK$271</f>
        <v>1.0883038704081242E-2</v>
      </c>
      <c r="AS202" s="165">
        <f>Baseline_Data_2012!AL198/Baseline_Data_2012!AL$271</f>
        <v>8.2781230728960556E-3</v>
      </c>
      <c r="AT202" s="165">
        <f>Baseline_Data_2012!AM198/Baseline_Data_2012!AM$271</f>
        <v>3.5732245692967179E-2</v>
      </c>
      <c r="AU202" s="165">
        <f>Baseline_Data_2012!AN198/Baseline_Data_2012!AN$271</f>
        <v>2.091598889717218E-2</v>
      </c>
      <c r="AV202" s="165">
        <f>Baseline_Data_2012!AO198/Baseline_Data_2012!AO$271</f>
        <v>7.2418456296230276E-3</v>
      </c>
      <c r="AW202" s="165">
        <f>Baseline_Data_2012!AP198/Baseline_Data_2012!AP$271</f>
        <v>2.3365678589838536E-2</v>
      </c>
      <c r="AX202" s="165">
        <f>Baseline_Data_2012!AQ198/Baseline_Data_2012!AQ$271</f>
        <v>2.4640740643598003E-2</v>
      </c>
      <c r="AY202" s="165">
        <f>Baseline_Data_2012!AR198/Baseline_Data_2012!AR$271</f>
        <v>6.8850422499148458E-3</v>
      </c>
      <c r="AZ202" s="165">
        <f>Baseline_Data_2012!AS198/Baseline_Data_2012!AS$271</f>
        <v>1.168700153111852E-2</v>
      </c>
      <c r="BA202" s="165">
        <f>Baseline_Data_2012!AT198/Baseline_Data_2012!AT$271</f>
        <v>1.3506060903871598E-2</v>
      </c>
      <c r="BB202" s="165">
        <f>Baseline_Data_2012!AU198/Baseline_Data_2012!AU$271</f>
        <v>5.0180331845354441E-3</v>
      </c>
      <c r="BC202" s="165">
        <f>Baseline_Data_2012!AV198/Baseline_Data_2012!AV$271</f>
        <v>1.1064782792341691E-2</v>
      </c>
      <c r="BD202">
        <v>202</v>
      </c>
    </row>
    <row r="203" spans="1:56" x14ac:dyDescent="0.2">
      <c r="A203" s="164">
        <v>4</v>
      </c>
      <c r="B203" s="31" t="s">
        <v>31</v>
      </c>
      <c r="C203">
        <f>'III Tool Overview'!$H$9/160</f>
        <v>0</v>
      </c>
      <c r="D203">
        <v>0</v>
      </c>
      <c r="E203">
        <v>0</v>
      </c>
      <c r="F203">
        <f>G203*'III Tool Overview'!$H$9</f>
        <v>0</v>
      </c>
      <c r="G203" s="165">
        <f>HLOOKUP('III Tool Overview'!$H$7,Targeting!$I$1:$BC$277,Targeting!BD203,FALSE)</f>
        <v>4.0425944199689479E-2</v>
      </c>
      <c r="H203" s="204">
        <f>Baseline_Data_2012!B199</f>
        <v>12044.085228999998</v>
      </c>
      <c r="I203" s="165">
        <f>Baseline_Data_2012!B199/Baseline_Data_2012!B$271</f>
        <v>1.1985287872311859E-2</v>
      </c>
      <c r="J203" s="165">
        <f>Baseline_Data_2012!C199/Baseline_Data_2012!C$271</f>
        <v>9.2347651952004797E-3</v>
      </c>
      <c r="K203" s="165">
        <f>Baseline_Data_2012!D199/Baseline_Data_2012!D$271</f>
        <v>2.5307557905227696E-2</v>
      </c>
      <c r="L203" s="165">
        <f>Baseline_Data_2012!E199/Baseline_Data_2012!E$271</f>
        <v>1.478902083483075E-2</v>
      </c>
      <c r="M203" s="165">
        <f>Baseline_Data_2012!F199/Baseline_Data_2012!F$271</f>
        <v>1.2720283010027551E-2</v>
      </c>
      <c r="N203" s="165">
        <f>Baseline_Data_2012!G199/Baseline_Data_2012!G$271</f>
        <v>1.3072226734264572E-2</v>
      </c>
      <c r="O203" s="165">
        <f>Baseline_Data_2012!H199/Baseline_Data_2012!H$271</f>
        <v>1.5030614225134513E-2</v>
      </c>
      <c r="P203" s="165">
        <f>Baseline_Data_2012!I199/Baseline_Data_2012!I$271</f>
        <v>7.5862130022053614E-3</v>
      </c>
      <c r="Q203" s="165">
        <f>Baseline_Data_2012!J199/Baseline_Data_2012!J$271</f>
        <v>1.8652044407594784E-2</v>
      </c>
      <c r="R203" s="165">
        <f>Baseline_Data_2012!K199/Baseline_Data_2012!K$271</f>
        <v>8.8103637557652957E-3</v>
      </c>
      <c r="S203" s="165">
        <f>Baseline_Data_2012!L199/Baseline_Data_2012!L$271</f>
        <v>9.9149491450468419E-3</v>
      </c>
      <c r="T203" s="165">
        <f>Baseline_Data_2012!M199/Baseline_Data_2012!M$271</f>
        <v>4.0425944199689479E-2</v>
      </c>
      <c r="U203" s="165">
        <f>Baseline_Data_2012!N199/Baseline_Data_2012!N$271</f>
        <v>2.8367579592386127E-2</v>
      </c>
      <c r="V203" s="165">
        <f>Baseline_Data_2012!O199/Baseline_Data_2012!O$271</f>
        <v>1.8496786769505585E-2</v>
      </c>
      <c r="W203" s="165">
        <f>Baseline_Data_2012!P199/Baseline_Data_2012!P$271</f>
        <v>1.3869839575941475E-3</v>
      </c>
      <c r="X203" s="165">
        <f>Baseline_Data_2012!Q199/Baseline_Data_2012!Q$271</f>
        <v>6.0134969137941056E-3</v>
      </c>
      <c r="Y203" s="165">
        <f>Baseline_Data_2012!R199/Baseline_Data_2012!R$271</f>
        <v>2.0708902113869866E-2</v>
      </c>
      <c r="Z203" s="165">
        <f>Baseline_Data_2012!S199/Baseline_Data_2012!S$271</f>
        <v>2.5152706367133956E-2</v>
      </c>
      <c r="AA203" s="165">
        <f>Baseline_Data_2012!T199/Baseline_Data_2012!T$271</f>
        <v>1.6388134016404057E-2</v>
      </c>
      <c r="AB203" s="165">
        <f>Baseline_Data_2012!U199/Baseline_Data_2012!U$271</f>
        <v>1.0762474513380237E-2</v>
      </c>
      <c r="AC203" s="165">
        <f>Baseline_Data_2012!V199/Baseline_Data_2012!V$271</f>
        <v>9.5440241804898608E-3</v>
      </c>
      <c r="AD203" s="165">
        <f>Baseline_Data_2012!W199/Baseline_Data_2012!W$271</f>
        <v>6.975403764158305E-3</v>
      </c>
      <c r="AE203" s="165">
        <f>Baseline_Data_2012!X199/Baseline_Data_2012!X$271</f>
        <v>8.8701597855181495E-3</v>
      </c>
      <c r="AF203" s="165">
        <f>Baseline_Data_2012!Y199/Baseline_Data_2012!Y$271</f>
        <v>9.6257021404041153E-3</v>
      </c>
      <c r="AG203" s="165">
        <f>Baseline_Data_2012!Z199/Baseline_Data_2012!Z$271</f>
        <v>2.2330480622932632E-2</v>
      </c>
      <c r="AH203" s="165">
        <f>Baseline_Data_2012!AA199/Baseline_Data_2012!AA$271</f>
        <v>8.8953196532389322E-3</v>
      </c>
      <c r="AI203" s="165">
        <f>Baseline_Data_2012!AB199/Baseline_Data_2012!AB$271</f>
        <v>6.7322298971387888E-3</v>
      </c>
      <c r="AJ203" s="165">
        <f>Baseline_Data_2012!AC199/Baseline_Data_2012!AC$271</f>
        <v>1.3860973263579175E-3</v>
      </c>
      <c r="AK203" s="165">
        <f>Baseline_Data_2012!AD199/Baseline_Data_2012!AD$271</f>
        <v>1.2924661914387219E-2</v>
      </c>
      <c r="AL203" s="165">
        <f>Baseline_Data_2012!AE199/Baseline_Data_2012!AE$271</f>
        <v>1.2713303945708984E-2</v>
      </c>
      <c r="AM203" s="165">
        <f>Baseline_Data_2012!AF199/Baseline_Data_2012!AF$271</f>
        <v>5.7391700108025013E-3</v>
      </c>
      <c r="AN203" s="165">
        <f>Baseline_Data_2012!AG199/Baseline_Data_2012!AG$271</f>
        <v>1.9283961923240684E-2</v>
      </c>
      <c r="AO203" s="165">
        <f>Baseline_Data_2012!AH199/Baseline_Data_2012!AH$271</f>
        <v>1.0896736793363237E-2</v>
      </c>
      <c r="AP203" s="165">
        <f>Baseline_Data_2012!AI199/Baseline_Data_2012!AI$271</f>
        <v>1.3597397668917941E-2</v>
      </c>
      <c r="AQ203" s="165">
        <f>Baseline_Data_2012!AJ199/Baseline_Data_2012!AJ$271</f>
        <v>2.1180781714538247E-2</v>
      </c>
      <c r="AR203" s="165">
        <f>Baseline_Data_2012!AK199/Baseline_Data_2012!AK$271</f>
        <v>1.14899772724293E-2</v>
      </c>
      <c r="AS203" s="165">
        <f>Baseline_Data_2012!AL199/Baseline_Data_2012!AL$271</f>
        <v>8.0201944532643527E-3</v>
      </c>
      <c r="AT203" s="165">
        <f>Baseline_Data_2012!AM199/Baseline_Data_2012!AM$271</f>
        <v>4.048164473584779E-2</v>
      </c>
      <c r="AU203" s="165">
        <f>Baseline_Data_2012!AN199/Baseline_Data_2012!AN$271</f>
        <v>2.3985281982118727E-2</v>
      </c>
      <c r="AV203" s="165">
        <f>Baseline_Data_2012!AO199/Baseline_Data_2012!AO$271</f>
        <v>7.7532382214192163E-3</v>
      </c>
      <c r="AW203" s="165">
        <f>Baseline_Data_2012!AP199/Baseline_Data_2012!AP$271</f>
        <v>2.532655563711592E-2</v>
      </c>
      <c r="AX203" s="165">
        <f>Baseline_Data_2012!AQ199/Baseline_Data_2012!AQ$271</f>
        <v>2.8348344523689045E-2</v>
      </c>
      <c r="AY203" s="165">
        <f>Baseline_Data_2012!AR199/Baseline_Data_2012!AR$271</f>
        <v>7.1916776187489467E-3</v>
      </c>
      <c r="AZ203" s="165">
        <f>Baseline_Data_2012!AS199/Baseline_Data_2012!AS$271</f>
        <v>1.1327269006061331E-2</v>
      </c>
      <c r="BA203" s="165">
        <f>Baseline_Data_2012!AT199/Baseline_Data_2012!AT$271</f>
        <v>1.4801720104598076E-2</v>
      </c>
      <c r="BB203" s="165">
        <f>Baseline_Data_2012!AU199/Baseline_Data_2012!AU$271</f>
        <v>5.8723515008661537E-3</v>
      </c>
      <c r="BC203" s="165">
        <f>Baseline_Data_2012!AV199/Baseline_Data_2012!AV$271</f>
        <v>1.1016795118286E-2</v>
      </c>
      <c r="BD203">
        <v>203</v>
      </c>
    </row>
    <row r="204" spans="1:56" x14ac:dyDescent="0.2">
      <c r="A204" s="164">
        <v>4</v>
      </c>
      <c r="B204" s="31" t="s">
        <v>32</v>
      </c>
      <c r="C204">
        <f>'III Tool Overview'!$H$9/160</f>
        <v>0</v>
      </c>
      <c r="D204">
        <v>0</v>
      </c>
      <c r="E204">
        <v>0</v>
      </c>
      <c r="F204">
        <f>G204*'III Tool Overview'!$H$9</f>
        <v>0</v>
      </c>
      <c r="G204" s="165">
        <f>HLOOKUP('III Tool Overview'!$H$7,Targeting!$I$1:$BC$277,Targeting!BD204,FALSE)</f>
        <v>3.5630896073813902E-2</v>
      </c>
      <c r="H204" s="204">
        <f>Baseline_Data_2012!B200</f>
        <v>11415.029691999998</v>
      </c>
      <c r="I204" s="165">
        <f>Baseline_Data_2012!B200/Baseline_Data_2012!B$271</f>
        <v>1.135930328691029E-2</v>
      </c>
      <c r="J204" s="165">
        <f>Baseline_Data_2012!C200/Baseline_Data_2012!C$271</f>
        <v>9.4054782841962638E-3</v>
      </c>
      <c r="K204" s="165">
        <f>Baseline_Data_2012!D200/Baseline_Data_2012!D$271</f>
        <v>2.44422350630767E-2</v>
      </c>
      <c r="L204" s="165">
        <f>Baseline_Data_2012!E200/Baseline_Data_2012!E$271</f>
        <v>1.3999771946567862E-2</v>
      </c>
      <c r="M204" s="165">
        <f>Baseline_Data_2012!F200/Baseline_Data_2012!F$271</f>
        <v>1.2032366150353134E-2</v>
      </c>
      <c r="N204" s="165">
        <f>Baseline_Data_2012!G200/Baseline_Data_2012!G$271</f>
        <v>1.1906797902086451E-2</v>
      </c>
      <c r="O204" s="165">
        <f>Baseline_Data_2012!H200/Baseline_Data_2012!H$271</f>
        <v>1.3821507658253476E-2</v>
      </c>
      <c r="P204" s="165">
        <f>Baseline_Data_2012!I200/Baseline_Data_2012!I$271</f>
        <v>7.6644213836713953E-3</v>
      </c>
      <c r="Q204" s="165">
        <f>Baseline_Data_2012!J200/Baseline_Data_2012!J$271</f>
        <v>1.803593821845231E-2</v>
      </c>
      <c r="R204" s="165">
        <f>Baseline_Data_2012!K200/Baseline_Data_2012!K$271</f>
        <v>7.8125193470415799E-3</v>
      </c>
      <c r="S204" s="165">
        <f>Baseline_Data_2012!L200/Baseline_Data_2012!L$271</f>
        <v>9.3056233617966663E-3</v>
      </c>
      <c r="T204" s="165">
        <f>Baseline_Data_2012!M200/Baseline_Data_2012!M$271</f>
        <v>3.5630896073813902E-2</v>
      </c>
      <c r="U204" s="165">
        <f>Baseline_Data_2012!N200/Baseline_Data_2012!N$271</f>
        <v>2.6685248696314147E-2</v>
      </c>
      <c r="V204" s="165">
        <f>Baseline_Data_2012!O200/Baseline_Data_2012!O$271</f>
        <v>1.7236136202371247E-2</v>
      </c>
      <c r="W204" s="165">
        <f>Baseline_Data_2012!P200/Baseline_Data_2012!P$271</f>
        <v>1.2608945069037703E-3</v>
      </c>
      <c r="X204" s="165">
        <f>Baseline_Data_2012!Q200/Baseline_Data_2012!Q$271</f>
        <v>5.5180491763033449E-3</v>
      </c>
      <c r="Y204" s="165">
        <f>Baseline_Data_2012!R200/Baseline_Data_2012!R$271</f>
        <v>1.8847729093017018E-2</v>
      </c>
      <c r="Z204" s="165">
        <f>Baseline_Data_2012!S200/Baseline_Data_2012!S$271</f>
        <v>2.3553722822512394E-2</v>
      </c>
      <c r="AA204" s="165">
        <f>Baseline_Data_2012!T200/Baseline_Data_2012!T$271</f>
        <v>1.5823598498108476E-2</v>
      </c>
      <c r="AB204" s="165">
        <f>Baseline_Data_2012!U200/Baseline_Data_2012!U$271</f>
        <v>1.0493412650545731E-2</v>
      </c>
      <c r="AC204" s="165">
        <f>Baseline_Data_2012!V200/Baseline_Data_2012!V$271</f>
        <v>9.0346861683163228E-3</v>
      </c>
      <c r="AD204" s="165">
        <f>Baseline_Data_2012!W200/Baseline_Data_2012!W$271</f>
        <v>7.2800524225326889E-3</v>
      </c>
      <c r="AE204" s="165">
        <f>Baseline_Data_2012!X200/Baseline_Data_2012!X$271</f>
        <v>8.9402796257198741E-3</v>
      </c>
      <c r="AF204" s="165">
        <f>Baseline_Data_2012!Y200/Baseline_Data_2012!Y$271</f>
        <v>1.0515033316419713E-2</v>
      </c>
      <c r="AG204" s="165">
        <f>Baseline_Data_2012!Z200/Baseline_Data_2012!Z$271</f>
        <v>2.0812591743988192E-2</v>
      </c>
      <c r="AH204" s="165">
        <f>Baseline_Data_2012!AA200/Baseline_Data_2012!AA$271</f>
        <v>9.389504078418872E-3</v>
      </c>
      <c r="AI204" s="165">
        <f>Baseline_Data_2012!AB200/Baseline_Data_2012!AB$271</f>
        <v>6.2679381800947349E-3</v>
      </c>
      <c r="AJ204" s="165">
        <f>Baseline_Data_2012!AC200/Baseline_Data_2012!AC$271</f>
        <v>1.2600884785071975E-3</v>
      </c>
      <c r="AK204" s="165">
        <f>Baseline_Data_2012!AD200/Baseline_Data_2012!AD$271</f>
        <v>1.1522597749495711E-2</v>
      </c>
      <c r="AL204" s="165">
        <f>Baseline_Data_2012!AE200/Baseline_Data_2012!AE$271</f>
        <v>1.2025764516002572E-2</v>
      </c>
      <c r="AM204" s="165">
        <f>Baseline_Data_2012!AF200/Baseline_Data_2012!AF$271</f>
        <v>5.3978697275789038E-3</v>
      </c>
      <c r="AN204" s="165">
        <f>Baseline_Data_2012!AG200/Baseline_Data_2012!AG$271</f>
        <v>1.8655678002515746E-2</v>
      </c>
      <c r="AO204" s="165">
        <f>Baseline_Data_2012!AH200/Baseline_Data_2012!AH$271</f>
        <v>1.1730472882535158E-2</v>
      </c>
      <c r="AP204" s="165">
        <f>Baseline_Data_2012!AI200/Baseline_Data_2012!AI$271</f>
        <v>1.2938021897292824E-2</v>
      </c>
      <c r="AQ204" s="165">
        <f>Baseline_Data_2012!AJ200/Baseline_Data_2012!AJ$271</f>
        <v>2.0096662253213521E-2</v>
      </c>
      <c r="AR204" s="165">
        <f>Baseline_Data_2012!AK200/Baseline_Data_2012!AK$271</f>
        <v>1.1297273251088766E-2</v>
      </c>
      <c r="AS204" s="165">
        <f>Baseline_Data_2012!AL200/Baseline_Data_2012!AL$271</f>
        <v>7.0538497199548536E-3</v>
      </c>
      <c r="AT204" s="165">
        <f>Baseline_Data_2012!AM200/Baseline_Data_2012!AM$271</f>
        <v>3.5679989794551975E-2</v>
      </c>
      <c r="AU204" s="165">
        <f>Baseline_Data_2012!AN200/Baseline_Data_2012!AN$271</f>
        <v>2.1598596118345425E-2</v>
      </c>
      <c r="AV204" s="165">
        <f>Baseline_Data_2012!AO200/Baseline_Data_2012!AO$271</f>
        <v>8.4007803891324017E-3</v>
      </c>
      <c r="AW204" s="165">
        <f>Baseline_Data_2012!AP200/Baseline_Data_2012!AP$271</f>
        <v>2.446058321939491E-2</v>
      </c>
      <c r="AX204" s="165">
        <f>Baseline_Data_2012!AQ200/Baseline_Data_2012!AQ$271</f>
        <v>2.6667154357662495E-2</v>
      </c>
      <c r="AY204" s="165">
        <f>Baseline_Data_2012!AR200/Baseline_Data_2012!AR$271</f>
        <v>7.8606708856093135E-3</v>
      </c>
      <c r="AZ204" s="165">
        <f>Baseline_Data_2012!AS200/Baseline_Data_2012!AS$271</f>
        <v>1.0223561988251072E-2</v>
      </c>
      <c r="BA204" s="165">
        <f>Baseline_Data_2012!AT200/Baseline_Data_2012!AT$271</f>
        <v>1.3513984924432652E-2</v>
      </c>
      <c r="BB204" s="165">
        <f>Baseline_Data_2012!AU200/Baseline_Data_2012!AU$271</f>
        <v>6.6731267055297203E-3</v>
      </c>
      <c r="BC204" s="165">
        <f>Baseline_Data_2012!AV200/Baseline_Data_2012!AV$271</f>
        <v>1.05027922356288E-2</v>
      </c>
      <c r="BD204">
        <v>204</v>
      </c>
    </row>
    <row r="205" spans="1:56" x14ac:dyDescent="0.2">
      <c r="A205" s="164">
        <v>4</v>
      </c>
      <c r="B205" s="31" t="s">
        <v>33</v>
      </c>
      <c r="C205">
        <f>'III Tool Overview'!$H$9/160</f>
        <v>0</v>
      </c>
      <c r="D205">
        <v>0</v>
      </c>
      <c r="E205">
        <v>0</v>
      </c>
      <c r="F205">
        <f>G205*'III Tool Overview'!$H$9</f>
        <v>0</v>
      </c>
      <c r="G205" s="165">
        <f>HLOOKUP('III Tool Overview'!$H$7,Targeting!$I$1:$BC$277,Targeting!BD205,FALSE)</f>
        <v>3.6684652559130067E-2</v>
      </c>
      <c r="H205" s="204">
        <f>Baseline_Data_2012!B201</f>
        <v>11148.382672000002</v>
      </c>
      <c r="I205" s="165">
        <f>Baseline_Data_2012!B201/Baseline_Data_2012!B$271</f>
        <v>1.10939579963191E-2</v>
      </c>
      <c r="J205" s="165">
        <f>Baseline_Data_2012!C201/Baseline_Data_2012!C$271</f>
        <v>9.1795244702376367E-3</v>
      </c>
      <c r="K205" s="165">
        <f>Baseline_Data_2012!D201/Baseline_Data_2012!D$271</f>
        <v>2.5231543297846042E-2</v>
      </c>
      <c r="L205" s="165">
        <f>Baseline_Data_2012!E201/Baseline_Data_2012!E$271</f>
        <v>1.4976146053633753E-2</v>
      </c>
      <c r="M205" s="165">
        <f>Baseline_Data_2012!F201/Baseline_Data_2012!F$271</f>
        <v>1.1422987292952465E-2</v>
      </c>
      <c r="N205" s="165">
        <f>Baseline_Data_2012!G201/Baseline_Data_2012!G$271</f>
        <v>1.1156539265759097E-2</v>
      </c>
      <c r="O205" s="165">
        <f>Baseline_Data_2012!H201/Baseline_Data_2012!H$271</f>
        <v>1.4212430307310672E-2</v>
      </c>
      <c r="P205" s="165">
        <f>Baseline_Data_2012!I201/Baseline_Data_2012!I$271</f>
        <v>7.1820871350354162E-3</v>
      </c>
      <c r="Q205" s="165">
        <f>Baseline_Data_2012!J201/Baseline_Data_2012!J$271</f>
        <v>1.8339192393868685E-2</v>
      </c>
      <c r="R205" s="165">
        <f>Baseline_Data_2012!K201/Baseline_Data_2012!K$271</f>
        <v>7.3138851316817211E-3</v>
      </c>
      <c r="S205" s="165">
        <f>Baseline_Data_2012!L201/Baseline_Data_2012!L$271</f>
        <v>8.5918476472632236E-3</v>
      </c>
      <c r="T205" s="165">
        <f>Baseline_Data_2012!M201/Baseline_Data_2012!M$271</f>
        <v>3.6684652559130067E-2</v>
      </c>
      <c r="U205" s="165">
        <f>Baseline_Data_2012!N201/Baseline_Data_2012!N$271</f>
        <v>2.4942956387741428E-2</v>
      </c>
      <c r="V205" s="165">
        <f>Baseline_Data_2012!O201/Baseline_Data_2012!O$271</f>
        <v>1.7353628733858203E-2</v>
      </c>
      <c r="W205" s="165">
        <f>Baseline_Data_2012!P201/Baseline_Data_2012!P$271</f>
        <v>1.5744030106845492E-3</v>
      </c>
      <c r="X205" s="165">
        <f>Baseline_Data_2012!Q201/Baseline_Data_2012!Q$271</f>
        <v>5.8097965386311621E-3</v>
      </c>
      <c r="Y205" s="165">
        <f>Baseline_Data_2012!R201/Baseline_Data_2012!R$271</f>
        <v>1.8985156969796944E-2</v>
      </c>
      <c r="Z205" s="165">
        <f>Baseline_Data_2012!S201/Baseline_Data_2012!S$271</f>
        <v>2.3158521643142506E-2</v>
      </c>
      <c r="AA205" s="165">
        <f>Baseline_Data_2012!T201/Baseline_Data_2012!T$271</f>
        <v>1.6495776611826385E-2</v>
      </c>
      <c r="AB205" s="165">
        <f>Baseline_Data_2012!U201/Baseline_Data_2012!U$271</f>
        <v>9.997690088821707E-3</v>
      </c>
      <c r="AC205" s="165">
        <f>Baseline_Data_2012!V201/Baseline_Data_2012!V$271</f>
        <v>9.6647845494812375E-3</v>
      </c>
      <c r="AD205" s="165">
        <f>Baseline_Data_2012!W201/Baseline_Data_2012!W$271</f>
        <v>7.3683985513044404E-3</v>
      </c>
      <c r="AE205" s="165">
        <f>Baseline_Data_2012!X201/Baseline_Data_2012!X$271</f>
        <v>8.6158625124230989E-3</v>
      </c>
      <c r="AF205" s="165">
        <f>Baseline_Data_2012!Y201/Baseline_Data_2012!Y$271</f>
        <v>1.0053729137567214E-2</v>
      </c>
      <c r="AG205" s="165">
        <f>Baseline_Data_2012!Z201/Baseline_Data_2012!Z$271</f>
        <v>1.9983016401173326E-2</v>
      </c>
      <c r="AH205" s="165">
        <f>Baseline_Data_2012!AA201/Baseline_Data_2012!AA$271</f>
        <v>8.4845519077364449E-3</v>
      </c>
      <c r="AI205" s="165">
        <f>Baseline_Data_2012!AB201/Baseline_Data_2012!AB$271</f>
        <v>5.7973309674022198E-3</v>
      </c>
      <c r="AJ205" s="165">
        <f>Baseline_Data_2012!AC201/Baseline_Data_2012!AC$271</f>
        <v>1.5733965715833294E-3</v>
      </c>
      <c r="AK205" s="165">
        <f>Baseline_Data_2012!AD201/Baseline_Data_2012!AD$271</f>
        <v>9.7986232402269263E-3</v>
      </c>
      <c r="AL205" s="165">
        <f>Baseline_Data_2012!AE201/Baseline_Data_2012!AE$271</f>
        <v>1.1416719998194573E-2</v>
      </c>
      <c r="AM205" s="165">
        <f>Baseline_Data_2012!AF201/Baseline_Data_2012!AF$271</f>
        <v>5.0697796306801504E-3</v>
      </c>
      <c r="AN205" s="165">
        <f>Baseline_Data_2012!AG201/Baseline_Data_2012!AG$271</f>
        <v>1.881720005086366E-2</v>
      </c>
      <c r="AO205" s="165">
        <f>Baseline_Data_2012!AH201/Baseline_Data_2012!AH$271</f>
        <v>1.0568252496306151E-2</v>
      </c>
      <c r="AP205" s="165">
        <f>Baseline_Data_2012!AI201/Baseline_Data_2012!AI$271</f>
        <v>1.2557849572394492E-2</v>
      </c>
      <c r="AQ205" s="165">
        <f>Baseline_Data_2012!AJ201/Baseline_Data_2012!AJ$271</f>
        <v>2.1504189289234692E-2</v>
      </c>
      <c r="AR205" s="165">
        <f>Baseline_Data_2012!AK201/Baseline_Data_2012!AK$271</f>
        <v>1.1102423865101258E-2</v>
      </c>
      <c r="AS205" s="165">
        <f>Baseline_Data_2012!AL201/Baseline_Data_2012!AL$271</f>
        <v>6.6197903279587725E-3</v>
      </c>
      <c r="AT205" s="165">
        <f>Baseline_Data_2012!AM201/Baseline_Data_2012!AM$271</f>
        <v>3.673519818909065E-2</v>
      </c>
      <c r="AU205" s="165">
        <f>Baseline_Data_2012!AN201/Baseline_Data_2012!AN$271</f>
        <v>2.2076360546616009E-2</v>
      </c>
      <c r="AV205" s="165">
        <f>Baseline_Data_2012!AO201/Baseline_Data_2012!AO$271</f>
        <v>8.1651518317109335E-3</v>
      </c>
      <c r="AW205" s="165">
        <f>Baseline_Data_2012!AP201/Baseline_Data_2012!AP$271</f>
        <v>2.5250483967526355E-2</v>
      </c>
      <c r="AX205" s="165">
        <f>Baseline_Data_2012!AQ201/Baseline_Data_2012!AQ$271</f>
        <v>2.4926043436882726E-2</v>
      </c>
      <c r="AY205" s="165">
        <f>Baseline_Data_2012!AR201/Baseline_Data_2012!AR$271</f>
        <v>7.7107531399144384E-3</v>
      </c>
      <c r="AZ205" s="165">
        <f>Baseline_Data_2012!AS201/Baseline_Data_2012!AS$271</f>
        <v>9.6128355049311578E-3</v>
      </c>
      <c r="BA205" s="165">
        <f>Baseline_Data_2012!AT201/Baseline_Data_2012!AT$271</f>
        <v>1.4044729888875764E-2</v>
      </c>
      <c r="BB205" s="165">
        <f>Baseline_Data_2012!AU201/Baseline_Data_2012!AU$271</f>
        <v>5.835047084042839E-3</v>
      </c>
      <c r="BC205" s="165">
        <f>Baseline_Data_2012!AV201/Baseline_Data_2012!AV$271</f>
        <v>8.920151488068925E-3</v>
      </c>
      <c r="BD205">
        <v>205</v>
      </c>
    </row>
    <row r="206" spans="1:56" x14ac:dyDescent="0.2">
      <c r="A206" s="164">
        <v>4</v>
      </c>
      <c r="B206" s="31" t="s">
        <v>34</v>
      </c>
      <c r="C206">
        <f>'III Tool Overview'!$H$9/160</f>
        <v>0</v>
      </c>
      <c r="D206">
        <v>0</v>
      </c>
      <c r="E206">
        <v>0</v>
      </c>
      <c r="F206">
        <f>G206*'III Tool Overview'!$H$9</f>
        <v>0</v>
      </c>
      <c r="G206" s="165">
        <f>HLOOKUP('III Tool Overview'!$H$7,Targeting!$I$1:$BC$277,Targeting!BD206,FALSE)</f>
        <v>3.5883677612424177E-2</v>
      </c>
      <c r="H206" s="204">
        <f>Baseline_Data_2012!B202</f>
        <v>10742.105738</v>
      </c>
      <c r="I206" s="165">
        <f>Baseline_Data_2012!B202/Baseline_Data_2012!B$271</f>
        <v>1.0689664443318848E-2</v>
      </c>
      <c r="J206" s="165">
        <f>Baseline_Data_2012!C202/Baseline_Data_2012!C$271</f>
        <v>8.9367966597265446E-3</v>
      </c>
      <c r="K206" s="165">
        <f>Baseline_Data_2012!D202/Baseline_Data_2012!D$271</f>
        <v>2.5367709208789623E-2</v>
      </c>
      <c r="L206" s="165">
        <f>Baseline_Data_2012!E202/Baseline_Data_2012!E$271</f>
        <v>1.5751477865674737E-2</v>
      </c>
      <c r="M206" s="165">
        <f>Baseline_Data_2012!F202/Baseline_Data_2012!F$271</f>
        <v>1.1673452167034429E-2</v>
      </c>
      <c r="N206" s="165">
        <f>Baseline_Data_2012!G202/Baseline_Data_2012!G$271</f>
        <v>1.0650382474873998E-2</v>
      </c>
      <c r="O206" s="165">
        <f>Baseline_Data_2012!H202/Baseline_Data_2012!H$271</f>
        <v>1.3848349725391907E-2</v>
      </c>
      <c r="P206" s="165">
        <f>Baseline_Data_2012!I202/Baseline_Data_2012!I$271</f>
        <v>6.3382283842719723E-3</v>
      </c>
      <c r="Q206" s="165">
        <f>Baseline_Data_2012!J202/Baseline_Data_2012!J$271</f>
        <v>1.8245043608274655E-2</v>
      </c>
      <c r="R206" s="165">
        <f>Baseline_Data_2012!K202/Baseline_Data_2012!K$271</f>
        <v>6.6399384846332881E-3</v>
      </c>
      <c r="S206" s="165">
        <f>Baseline_Data_2012!L202/Baseline_Data_2012!L$271</f>
        <v>7.8526311864411929E-3</v>
      </c>
      <c r="T206" s="165">
        <f>Baseline_Data_2012!M202/Baseline_Data_2012!M$271</f>
        <v>3.5883677612424177E-2</v>
      </c>
      <c r="U206" s="165">
        <f>Baseline_Data_2012!N202/Baseline_Data_2012!N$271</f>
        <v>2.6328676187060397E-2</v>
      </c>
      <c r="V206" s="165">
        <f>Baseline_Data_2012!O202/Baseline_Data_2012!O$271</f>
        <v>1.7652557968620947E-2</v>
      </c>
      <c r="W206" s="165">
        <f>Baseline_Data_2012!P202/Baseline_Data_2012!P$271</f>
        <v>2.3273783636206381E-3</v>
      </c>
      <c r="X206" s="165">
        <f>Baseline_Data_2012!Q202/Baseline_Data_2012!Q$271</f>
        <v>5.1709878914437081E-3</v>
      </c>
      <c r="Y206" s="165">
        <f>Baseline_Data_2012!R202/Baseline_Data_2012!R$271</f>
        <v>1.8932743959757622E-2</v>
      </c>
      <c r="Z206" s="165">
        <f>Baseline_Data_2012!S202/Baseline_Data_2012!S$271</f>
        <v>2.3626523058355949E-2</v>
      </c>
      <c r="AA206" s="165">
        <f>Baseline_Data_2012!T202/Baseline_Data_2012!T$271</f>
        <v>1.7072678088961294E-2</v>
      </c>
      <c r="AB206" s="165">
        <f>Baseline_Data_2012!U202/Baseline_Data_2012!U$271</f>
        <v>1.0030150121577623E-2</v>
      </c>
      <c r="AC206" s="165">
        <f>Baseline_Data_2012!V202/Baseline_Data_2012!V$271</f>
        <v>1.0165141242778631E-2</v>
      </c>
      <c r="AD206" s="165">
        <f>Baseline_Data_2012!W202/Baseline_Data_2012!W$271</f>
        <v>6.4673095643802128E-3</v>
      </c>
      <c r="AE206" s="165">
        <f>Baseline_Data_2012!X202/Baseline_Data_2012!X$271</f>
        <v>8.0067882847407595E-3</v>
      </c>
      <c r="AF206" s="165">
        <f>Baseline_Data_2012!Y202/Baseline_Data_2012!Y$271</f>
        <v>9.5425225712502375E-3</v>
      </c>
      <c r="AG206" s="165">
        <f>Baseline_Data_2012!Z202/Baseline_Data_2012!Z$271</f>
        <v>1.7289033222585327E-2</v>
      </c>
      <c r="AH206" s="165">
        <f>Baseline_Data_2012!AA202/Baseline_Data_2012!AA$271</f>
        <v>7.4449427807015446E-3</v>
      </c>
      <c r="AI206" s="165">
        <f>Baseline_Data_2012!AB202/Baseline_Data_2012!AB$271</f>
        <v>5.2584486286032127E-3</v>
      </c>
      <c r="AJ206" s="165">
        <f>Baseline_Data_2012!AC202/Baseline_Data_2012!AC$271</f>
        <v>2.325890584079704E-3</v>
      </c>
      <c r="AK206" s="165">
        <f>Baseline_Data_2012!AD202/Baseline_Data_2012!AD$271</f>
        <v>1.0152402853933151E-2</v>
      </c>
      <c r="AL206" s="165">
        <f>Baseline_Data_2012!AE202/Baseline_Data_2012!AE$271</f>
        <v>1.1667047453127577E-2</v>
      </c>
      <c r="AM206" s="165">
        <f>Baseline_Data_2012!AF202/Baseline_Data_2012!AF$271</f>
        <v>4.3601681738197869E-3</v>
      </c>
      <c r="AN206" s="165">
        <f>Baseline_Data_2012!AG202/Baseline_Data_2012!AG$271</f>
        <v>1.8472735871899536E-2</v>
      </c>
      <c r="AO206" s="165">
        <f>Baseline_Data_2012!AH202/Baseline_Data_2012!AH$271</f>
        <v>9.5998468890749096E-3</v>
      </c>
      <c r="AP206" s="165">
        <f>Baseline_Data_2012!AI202/Baseline_Data_2012!AI$271</f>
        <v>1.2790044017492695E-2</v>
      </c>
      <c r="AQ206" s="165">
        <f>Baseline_Data_2012!AJ202/Baseline_Data_2012!AJ$271</f>
        <v>2.0924419479966108E-2</v>
      </c>
      <c r="AR206" s="165">
        <f>Baseline_Data_2012!AK202/Baseline_Data_2012!AK$271</f>
        <v>1.0867036786689217E-2</v>
      </c>
      <c r="AS206" s="165">
        <f>Baseline_Data_2012!AL202/Baseline_Data_2012!AL$271</f>
        <v>5.8645462553202909E-3</v>
      </c>
      <c r="AT206" s="165">
        <f>Baseline_Data_2012!AM202/Baseline_Data_2012!AM$271</f>
        <v>3.5933119626010063E-2</v>
      </c>
      <c r="AU206" s="165">
        <f>Baseline_Data_2012!AN202/Baseline_Data_2012!AN$271</f>
        <v>2.3302825021428011E-2</v>
      </c>
      <c r="AV206" s="165">
        <f>Baseline_Data_2012!AO202/Baseline_Data_2012!AO$271</f>
        <v>7.199582786169916E-3</v>
      </c>
      <c r="AW206" s="165">
        <f>Baseline_Data_2012!AP202/Baseline_Data_2012!AP$271</f>
        <v>2.5386752094712143E-2</v>
      </c>
      <c r="AX206" s="165">
        <f>Baseline_Data_2012!AQ202/Baseline_Data_2012!AQ$271</f>
        <v>2.6310823627820657E-2</v>
      </c>
      <c r="AY206" s="165">
        <f>Baseline_Data_2012!AR202/Baseline_Data_2012!AR$271</f>
        <v>7.8644094524851962E-3</v>
      </c>
      <c r="AZ206" s="165">
        <f>Baseline_Data_2012!AS202/Baseline_Data_2012!AS$271</f>
        <v>8.481609832937647E-3</v>
      </c>
      <c r="BA206" s="165">
        <f>Baseline_Data_2012!AT202/Baseline_Data_2012!AT$271</f>
        <v>1.2002431359173471E-2</v>
      </c>
      <c r="BB206" s="165">
        <f>Baseline_Data_2012!AU202/Baseline_Data_2012!AU$271</f>
        <v>6.06690325956772E-3</v>
      </c>
      <c r="BC206" s="165">
        <f>Baseline_Data_2012!AV202/Baseline_Data_2012!AV$271</f>
        <v>8.222537972317966E-3</v>
      </c>
      <c r="BD206">
        <v>206</v>
      </c>
    </row>
    <row r="207" spans="1:56" x14ac:dyDescent="0.2">
      <c r="A207" s="164">
        <v>4</v>
      </c>
      <c r="B207" s="31" t="s">
        <v>35</v>
      </c>
      <c r="C207">
        <f>'III Tool Overview'!$H$9/160</f>
        <v>0</v>
      </c>
      <c r="D207">
        <v>0</v>
      </c>
      <c r="E207">
        <v>0</v>
      </c>
      <c r="F207">
        <f>G207*'III Tool Overview'!$H$9</f>
        <v>0</v>
      </c>
      <c r="G207" s="165">
        <f>HLOOKUP('III Tool Overview'!$H$7,Targeting!$I$1:$BC$277,Targeting!BD207,FALSE)</f>
        <v>2.7602775798587723E-2</v>
      </c>
      <c r="H207" s="204">
        <f>Baseline_Data_2012!B203</f>
        <v>7887.1056300000009</v>
      </c>
      <c r="I207" s="165">
        <f>Baseline_Data_2012!B203/Baseline_Data_2012!B$271</f>
        <v>7.8486020031867717E-3</v>
      </c>
      <c r="J207" s="165">
        <f>Baseline_Data_2012!C203/Baseline_Data_2012!C$271</f>
        <v>7.2074164807857249E-3</v>
      </c>
      <c r="K207" s="165">
        <f>Baseline_Data_2012!D203/Baseline_Data_2012!D$271</f>
        <v>2.0166209232965318E-2</v>
      </c>
      <c r="L207" s="165">
        <f>Baseline_Data_2012!E203/Baseline_Data_2012!E$271</f>
        <v>1.212476666822516E-2</v>
      </c>
      <c r="M207" s="165">
        <f>Baseline_Data_2012!F203/Baseline_Data_2012!F$271</f>
        <v>9.1238586005571096E-3</v>
      </c>
      <c r="N207" s="165">
        <f>Baseline_Data_2012!G203/Baseline_Data_2012!G$271</f>
        <v>8.0921621604207305E-3</v>
      </c>
      <c r="O207" s="165">
        <f>Baseline_Data_2012!H203/Baseline_Data_2012!H$271</f>
        <v>9.334676883675487E-3</v>
      </c>
      <c r="P207" s="165">
        <f>Baseline_Data_2012!I203/Baseline_Data_2012!I$271</f>
        <v>4.4820904643507846E-3</v>
      </c>
      <c r="Q207" s="165">
        <f>Baseline_Data_2012!J203/Baseline_Data_2012!J$271</f>
        <v>1.3977613989888669E-2</v>
      </c>
      <c r="R207" s="165">
        <f>Baseline_Data_2012!K203/Baseline_Data_2012!K$271</f>
        <v>4.4839418726445946E-3</v>
      </c>
      <c r="S207" s="165">
        <f>Baseline_Data_2012!L203/Baseline_Data_2012!L$271</f>
        <v>5.6008579738051805E-3</v>
      </c>
      <c r="T207" s="165">
        <f>Baseline_Data_2012!M203/Baseline_Data_2012!M$271</f>
        <v>2.7602775798587723E-2</v>
      </c>
      <c r="U207" s="165">
        <f>Baseline_Data_2012!N203/Baseline_Data_2012!N$271</f>
        <v>1.7365070631653629E-2</v>
      </c>
      <c r="V207" s="165">
        <f>Baseline_Data_2012!O203/Baseline_Data_2012!O$271</f>
        <v>1.3343074922324671E-2</v>
      </c>
      <c r="W207" s="165">
        <f>Baseline_Data_2012!P203/Baseline_Data_2012!P$271</f>
        <v>6.9042942268434434E-4</v>
      </c>
      <c r="X207" s="165">
        <f>Baseline_Data_2012!Q203/Baseline_Data_2012!Q$271</f>
        <v>3.4137686722569486E-3</v>
      </c>
      <c r="Y207" s="165">
        <f>Baseline_Data_2012!R203/Baseline_Data_2012!R$271</f>
        <v>1.2325435885745693E-2</v>
      </c>
      <c r="Z207" s="165">
        <f>Baseline_Data_2012!S203/Baseline_Data_2012!S$271</f>
        <v>1.8259809210011156E-2</v>
      </c>
      <c r="AA207" s="165">
        <f>Baseline_Data_2012!T203/Baseline_Data_2012!T$271</f>
        <v>1.4395450049086799E-2</v>
      </c>
      <c r="AB207" s="165">
        <f>Baseline_Data_2012!U203/Baseline_Data_2012!U$271</f>
        <v>7.3938087631944573E-3</v>
      </c>
      <c r="AC207" s="165">
        <f>Baseline_Data_2012!V203/Baseline_Data_2012!V$271</f>
        <v>7.8246604394389407E-3</v>
      </c>
      <c r="AD207" s="165">
        <f>Baseline_Data_2012!W203/Baseline_Data_2012!W$271</f>
        <v>4.6977147182429351E-3</v>
      </c>
      <c r="AE207" s="165">
        <f>Baseline_Data_2012!X203/Baseline_Data_2012!X$271</f>
        <v>6.345939399866927E-3</v>
      </c>
      <c r="AF207" s="165">
        <f>Baseline_Data_2012!Y203/Baseline_Data_2012!Y$271</f>
        <v>6.7197371681536741E-3</v>
      </c>
      <c r="AG207" s="165">
        <f>Baseline_Data_2012!Z203/Baseline_Data_2012!Z$271</f>
        <v>1.3399663984352548E-2</v>
      </c>
      <c r="AH207" s="165">
        <f>Baseline_Data_2012!AA203/Baseline_Data_2012!AA$271</f>
        <v>5.0455834070909852E-3</v>
      </c>
      <c r="AI207" s="165">
        <f>Baseline_Data_2012!AB203/Baseline_Data_2012!AB$271</f>
        <v>3.4652603967935593E-3</v>
      </c>
      <c r="AJ207" s="165">
        <f>Baseline_Data_2012!AC203/Baseline_Data_2012!AC$271</f>
        <v>6.8998806480906946E-4</v>
      </c>
      <c r="AK207" s="165">
        <f>Baseline_Data_2012!AD203/Baseline_Data_2012!AD$271</f>
        <v>7.479058407787508E-3</v>
      </c>
      <c r="AL207" s="165">
        <f>Baseline_Data_2012!AE203/Baseline_Data_2012!AE$271</f>
        <v>9.1188527374048041E-3</v>
      </c>
      <c r="AM207" s="165">
        <f>Baseline_Data_2012!AF203/Baseline_Data_2012!AF$271</f>
        <v>2.7591115668131419E-3</v>
      </c>
      <c r="AN207" s="165">
        <f>Baseline_Data_2012!AG203/Baseline_Data_2012!AG$271</f>
        <v>1.36590181441905E-2</v>
      </c>
      <c r="AO207" s="165">
        <f>Baseline_Data_2012!AH203/Baseline_Data_2012!AH$271</f>
        <v>7.8565594806842554E-3</v>
      </c>
      <c r="AP207" s="165">
        <f>Baseline_Data_2012!AI203/Baseline_Data_2012!AI$271</f>
        <v>9.6444006129947218E-3</v>
      </c>
      <c r="AQ207" s="165">
        <f>Baseline_Data_2012!AJ203/Baseline_Data_2012!AJ$271</f>
        <v>1.5608695657661858E-2</v>
      </c>
      <c r="AR207" s="165">
        <f>Baseline_Data_2012!AK203/Baseline_Data_2012!AK$271</f>
        <v>9.1669768173366327E-3</v>
      </c>
      <c r="AS207" s="165">
        <f>Baseline_Data_2012!AL203/Baseline_Data_2012!AL$271</f>
        <v>3.8556677711222859E-3</v>
      </c>
      <c r="AT207" s="165">
        <f>Baseline_Data_2012!AM203/Baseline_Data_2012!AM$271</f>
        <v>2.7640808043520433E-2</v>
      </c>
      <c r="AU207" s="165">
        <f>Baseline_Data_2012!AN203/Baseline_Data_2012!AN$271</f>
        <v>1.7516518519256372E-2</v>
      </c>
      <c r="AV207" s="165">
        <f>Baseline_Data_2012!AO203/Baseline_Data_2012!AO$271</f>
        <v>5.9332282388991475E-3</v>
      </c>
      <c r="AW207" s="165">
        <f>Baseline_Data_2012!AP203/Baseline_Data_2012!AP$271</f>
        <v>2.0181347486827827E-2</v>
      </c>
      <c r="AX207" s="165">
        <f>Baseline_Data_2012!AQ203/Baseline_Data_2012!AQ$271</f>
        <v>1.7353295981460379E-2</v>
      </c>
      <c r="AY207" s="165">
        <f>Baseline_Data_2012!AR203/Baseline_Data_2012!AR$271</f>
        <v>6.0349101651544943E-3</v>
      </c>
      <c r="AZ207" s="165">
        <f>Baseline_Data_2012!AS203/Baseline_Data_2012!AS$271</f>
        <v>5.9393812545286131E-3</v>
      </c>
      <c r="BA207" s="165">
        <f>Baseline_Data_2012!AT203/Baseline_Data_2012!AT$271</f>
        <v>9.5733480380170675E-3</v>
      </c>
      <c r="BB207" s="165">
        <f>Baseline_Data_2012!AU203/Baseline_Data_2012!AU$271</f>
        <v>4.1412130246013161E-3</v>
      </c>
      <c r="BC207" s="165">
        <f>Baseline_Data_2012!AV203/Baseline_Data_2012!AV$271</f>
        <v>5.9026977199508656E-3</v>
      </c>
      <c r="BD207">
        <v>207</v>
      </c>
    </row>
    <row r="208" spans="1:56" x14ac:dyDescent="0.2">
      <c r="A208" s="164">
        <v>4</v>
      </c>
      <c r="B208" s="31" t="s">
        <v>36</v>
      </c>
      <c r="C208">
        <f>'III Tool Overview'!$H$9/160</f>
        <v>0</v>
      </c>
      <c r="F208">
        <f>G208*'III Tool Overview'!$H$9</f>
        <v>0</v>
      </c>
      <c r="G208" s="165">
        <f>HLOOKUP('III Tool Overview'!$H$7,Targeting!$I$1:$BC$277,Targeting!BD208,FALSE)</f>
        <v>2.1678277578403043E-2</v>
      </c>
      <c r="H208" s="204">
        <f>Baseline_Data_2012!B204</f>
        <v>5720.5090380000001</v>
      </c>
      <c r="I208" s="165">
        <f>Baseline_Data_2012!B204/Baseline_Data_2012!B$271</f>
        <v>5.6925823998245128E-3</v>
      </c>
      <c r="J208" s="165">
        <f>Baseline_Data_2012!C204/Baseline_Data_2012!C$271</f>
        <v>4.8816058099403065E-3</v>
      </c>
      <c r="K208" s="165">
        <f>Baseline_Data_2012!D204/Baseline_Data_2012!D$271</f>
        <v>1.4764137293147137E-2</v>
      </c>
      <c r="L208" s="165">
        <f>Baseline_Data_2012!E204/Baseline_Data_2012!E$271</f>
        <v>9.3036575919549485E-3</v>
      </c>
      <c r="M208" s="165">
        <f>Baseline_Data_2012!F204/Baseline_Data_2012!F$271</f>
        <v>6.5224123081856549E-3</v>
      </c>
      <c r="N208" s="165">
        <f>Baseline_Data_2012!G204/Baseline_Data_2012!G$271</f>
        <v>5.8807772107767305E-3</v>
      </c>
      <c r="O208" s="165">
        <f>Baseline_Data_2012!H204/Baseline_Data_2012!H$271</f>
        <v>6.8887637016643221E-3</v>
      </c>
      <c r="P208" s="165">
        <f>Baseline_Data_2012!I204/Baseline_Data_2012!I$271</f>
        <v>3.1148242515381293E-3</v>
      </c>
      <c r="Q208" s="165">
        <f>Baseline_Data_2012!J204/Baseline_Data_2012!J$271</f>
        <v>9.5919085276262219E-3</v>
      </c>
      <c r="R208" s="165">
        <f>Baseline_Data_2012!K204/Baseline_Data_2012!K$271</f>
        <v>3.3055925425732806E-3</v>
      </c>
      <c r="S208" s="165">
        <f>Baseline_Data_2012!L204/Baseline_Data_2012!L$271</f>
        <v>4.2010142016918389E-3</v>
      </c>
      <c r="T208" s="165">
        <f>Baseline_Data_2012!M204/Baseline_Data_2012!M$271</f>
        <v>2.1678277578403043E-2</v>
      </c>
      <c r="U208" s="165">
        <f>Baseline_Data_2012!N204/Baseline_Data_2012!N$271</f>
        <v>1.1700245760961741E-2</v>
      </c>
      <c r="V208" s="165">
        <f>Baseline_Data_2012!O204/Baseline_Data_2012!O$271</f>
        <v>1.0070120469128084E-2</v>
      </c>
      <c r="W208" s="165">
        <f>Baseline_Data_2012!P204/Baseline_Data_2012!P$271</f>
        <v>6.3289363746064909E-4</v>
      </c>
      <c r="X208" s="165">
        <f>Baseline_Data_2012!Q204/Baseline_Data_2012!Q$271</f>
        <v>2.6507574623981932E-3</v>
      </c>
      <c r="Y208" s="165">
        <f>Baseline_Data_2012!R204/Baseline_Data_2012!R$271</f>
        <v>8.8696147041188219E-3</v>
      </c>
      <c r="Z208" s="165">
        <f>Baseline_Data_2012!S204/Baseline_Data_2012!S$271</f>
        <v>1.4275389410189404E-2</v>
      </c>
      <c r="AA208" s="165">
        <f>Baseline_Data_2012!T204/Baseline_Data_2012!T$271</f>
        <v>9.9707432971569612E-3</v>
      </c>
      <c r="AB208" s="165">
        <f>Baseline_Data_2012!U204/Baseline_Data_2012!U$271</f>
        <v>4.6927494733189912E-3</v>
      </c>
      <c r="AC208" s="165">
        <f>Baseline_Data_2012!V204/Baseline_Data_2012!V$271</f>
        <v>6.0040711292724536E-3</v>
      </c>
      <c r="AD208" s="165">
        <f>Baseline_Data_2012!W204/Baseline_Data_2012!W$271</f>
        <v>3.1445927093544553E-3</v>
      </c>
      <c r="AE208" s="165">
        <f>Baseline_Data_2012!X204/Baseline_Data_2012!X$271</f>
        <v>3.8822217505068263E-3</v>
      </c>
      <c r="AF208" s="165">
        <f>Baseline_Data_2012!Y204/Baseline_Data_2012!Y$271</f>
        <v>4.6906868687111797E-3</v>
      </c>
      <c r="AG208" s="165">
        <f>Baseline_Data_2012!Z204/Baseline_Data_2012!Z$271</f>
        <v>9.3637810944332423E-3</v>
      </c>
      <c r="AH208" s="165">
        <f>Baseline_Data_2012!AA204/Baseline_Data_2012!AA$271</f>
        <v>4.3972682207049927E-3</v>
      </c>
      <c r="AI208" s="165">
        <f>Baseline_Data_2012!AB204/Baseline_Data_2012!AB$271</f>
        <v>2.8710766042302225E-3</v>
      </c>
      <c r="AJ208" s="165">
        <f>Baseline_Data_2012!AC204/Baseline_Data_2012!AC$271</f>
        <v>6.3248905940831363E-4</v>
      </c>
      <c r="AK208" s="165">
        <f>Baseline_Data_2012!AD204/Baseline_Data_2012!AD$271</f>
        <v>5.4966573840366023E-3</v>
      </c>
      <c r="AL208" s="165">
        <f>Baseline_Data_2012!AE204/Baseline_Data_2012!AE$271</f>
        <v>6.5188337451163305E-3</v>
      </c>
      <c r="AM208" s="165">
        <f>Baseline_Data_2012!AF204/Baseline_Data_2012!AF$271</f>
        <v>1.9505968883074493E-3</v>
      </c>
      <c r="AN208" s="165">
        <f>Baseline_Data_2012!AG204/Baseline_Data_2012!AG$271</f>
        <v>9.3387717569382266E-3</v>
      </c>
      <c r="AO208" s="165">
        <f>Baseline_Data_2012!AH204/Baseline_Data_2012!AH$271</f>
        <v>5.4854356734507191E-3</v>
      </c>
      <c r="AP208" s="165">
        <f>Baseline_Data_2012!AI204/Baseline_Data_2012!AI$271</f>
        <v>6.5054978839762046E-3</v>
      </c>
      <c r="AQ208" s="165">
        <f>Baseline_Data_2012!AJ204/Baseline_Data_2012!AJ$271</f>
        <v>1.1857883266889756E-2</v>
      </c>
      <c r="AR208" s="165">
        <f>Baseline_Data_2012!AK204/Baseline_Data_2012!AK$271</f>
        <v>6.0893347203890818E-3</v>
      </c>
      <c r="AS208" s="165">
        <f>Baseline_Data_2012!AL204/Baseline_Data_2012!AL$271</f>
        <v>2.8885555235590166E-3</v>
      </c>
      <c r="AT208" s="165">
        <f>Baseline_Data_2012!AM204/Baseline_Data_2012!AM$271</f>
        <v>2.170814680491117E-2</v>
      </c>
      <c r="AU208" s="165">
        <f>Baseline_Data_2012!AN204/Baseline_Data_2012!AN$271</f>
        <v>1.3243385857226104E-2</v>
      </c>
      <c r="AV208" s="165">
        <f>Baseline_Data_2012!AO204/Baseline_Data_2012!AO$271</f>
        <v>3.9791238521169579E-3</v>
      </c>
      <c r="AW208" s="165">
        <f>Baseline_Data_2012!AP204/Baseline_Data_2012!AP$271</f>
        <v>1.4775220350742281E-2</v>
      </c>
      <c r="AX208" s="165">
        <f>Baseline_Data_2012!AQ204/Baseline_Data_2012!AQ$271</f>
        <v>1.1692312231410804E-2</v>
      </c>
      <c r="AY208" s="165">
        <f>Baseline_Data_2012!AR204/Baseline_Data_2012!AR$271</f>
        <v>4.6729460033686559E-3</v>
      </c>
      <c r="AZ208" s="165">
        <f>Baseline_Data_2012!AS204/Baseline_Data_2012!AS$271</f>
        <v>4.0507622152596455E-3</v>
      </c>
      <c r="BA208" s="165">
        <f>Baseline_Data_2012!AT204/Baseline_Data_2012!AT$271</f>
        <v>7.1965168009921398E-3</v>
      </c>
      <c r="BB208" s="165">
        <f>Baseline_Data_2012!AU204/Baseline_Data_2012!AU$271</f>
        <v>2.6308882744526005E-3</v>
      </c>
      <c r="BC208" s="165">
        <f>Baseline_Data_2012!AV204/Baseline_Data_2012!AV$271</f>
        <v>4.307796614162817E-3</v>
      </c>
      <c r="BD208">
        <v>208</v>
      </c>
    </row>
    <row r="209" spans="1:56" x14ac:dyDescent="0.2">
      <c r="A209" s="164">
        <v>4</v>
      </c>
      <c r="B209" s="31" t="s">
        <v>37</v>
      </c>
      <c r="C209">
        <f>'III Tool Overview'!$H$9/160</f>
        <v>0</v>
      </c>
      <c r="F209">
        <f>G209*'III Tool Overview'!$H$9</f>
        <v>0</v>
      </c>
      <c r="G209" s="165">
        <f>HLOOKUP('III Tool Overview'!$H$7,Targeting!$I$1:$BC$277,Targeting!BD209,FALSE)</f>
        <v>1.0380775117752754E-2</v>
      </c>
      <c r="H209" s="204">
        <f>Baseline_Data_2012!B205</f>
        <v>3361.4717009999999</v>
      </c>
      <c r="I209" s="165">
        <f>Baseline_Data_2012!B205/Baseline_Data_2012!B$271</f>
        <v>3.345061517341976E-3</v>
      </c>
      <c r="J209" s="165">
        <f>Baseline_Data_2012!C205/Baseline_Data_2012!C$271</f>
        <v>2.9904648228824705E-3</v>
      </c>
      <c r="K209" s="165">
        <f>Baseline_Data_2012!D205/Baseline_Data_2012!D$271</f>
        <v>8.4116000046858715E-3</v>
      </c>
      <c r="L209" s="165">
        <f>Baseline_Data_2012!E205/Baseline_Data_2012!E$271</f>
        <v>6.0537596353998852E-3</v>
      </c>
      <c r="M209" s="165">
        <f>Baseline_Data_2012!F205/Baseline_Data_2012!F$271</f>
        <v>3.6397631593860155E-3</v>
      </c>
      <c r="N209" s="165">
        <f>Baseline_Data_2012!G205/Baseline_Data_2012!G$271</f>
        <v>3.4755711289978643E-3</v>
      </c>
      <c r="O209" s="165">
        <f>Baseline_Data_2012!H205/Baseline_Data_2012!H$271</f>
        <v>3.8602963220751678E-3</v>
      </c>
      <c r="P209" s="165">
        <f>Baseline_Data_2012!I205/Baseline_Data_2012!I$271</f>
        <v>1.8618647199189296E-3</v>
      </c>
      <c r="Q209" s="165">
        <f>Baseline_Data_2012!J205/Baseline_Data_2012!J$271</f>
        <v>5.7733024163229953E-3</v>
      </c>
      <c r="R209" s="165">
        <f>Baseline_Data_2012!K205/Baseline_Data_2012!K$271</f>
        <v>1.8127819679250143E-3</v>
      </c>
      <c r="S209" s="165">
        <f>Baseline_Data_2012!L205/Baseline_Data_2012!L$271</f>
        <v>2.4164786134945738E-3</v>
      </c>
      <c r="T209" s="165">
        <f>Baseline_Data_2012!M205/Baseline_Data_2012!M$271</f>
        <v>1.0380775117752754E-2</v>
      </c>
      <c r="U209" s="165">
        <f>Baseline_Data_2012!N205/Baseline_Data_2012!N$271</f>
        <v>6.8786855067193668E-3</v>
      </c>
      <c r="V209" s="165">
        <f>Baseline_Data_2012!O205/Baseline_Data_2012!O$271</f>
        <v>6.2904886259703236E-3</v>
      </c>
      <c r="W209" s="165">
        <f>Baseline_Data_2012!P205/Baseline_Data_2012!P$271</f>
        <v>5.4039826511882499E-4</v>
      </c>
      <c r="X209" s="165">
        <f>Baseline_Data_2012!Q205/Baseline_Data_2012!Q$271</f>
        <v>1.3492475708876133E-3</v>
      </c>
      <c r="Y209" s="165">
        <f>Baseline_Data_2012!R205/Baseline_Data_2012!R$271</f>
        <v>4.9997895943972208E-3</v>
      </c>
      <c r="Z209" s="165">
        <f>Baseline_Data_2012!S205/Baseline_Data_2012!S$271</f>
        <v>8.2632981575148541E-3</v>
      </c>
      <c r="AA209" s="165">
        <f>Baseline_Data_2012!T205/Baseline_Data_2012!T$271</f>
        <v>6.0724823070646711E-3</v>
      </c>
      <c r="AB209" s="165">
        <f>Baseline_Data_2012!U205/Baseline_Data_2012!U$271</f>
        <v>3.2245604691430729E-3</v>
      </c>
      <c r="AC209" s="165">
        <f>Baseline_Data_2012!V205/Baseline_Data_2012!V$271</f>
        <v>3.9067649568154264E-3</v>
      </c>
      <c r="AD209" s="165">
        <f>Baseline_Data_2012!W205/Baseline_Data_2012!W$271</f>
        <v>2.273672156886499E-3</v>
      </c>
      <c r="AE209" s="165">
        <f>Baseline_Data_2012!X205/Baseline_Data_2012!X$271</f>
        <v>2.2455663426413958E-3</v>
      </c>
      <c r="AF209" s="165">
        <f>Baseline_Data_2012!Y205/Baseline_Data_2012!Y$271</f>
        <v>3.166928406217958E-3</v>
      </c>
      <c r="AG209" s="165">
        <f>Baseline_Data_2012!Z205/Baseline_Data_2012!Z$271</f>
        <v>5.4837333262250749E-3</v>
      </c>
      <c r="AH209" s="165">
        <f>Baseline_Data_2012!AA205/Baseline_Data_2012!AA$271</f>
        <v>2.4158342465935485E-3</v>
      </c>
      <c r="AI209" s="165">
        <f>Baseline_Data_2012!AB205/Baseline_Data_2012!AB$271</f>
        <v>1.7459069922954075E-3</v>
      </c>
      <c r="AJ209" s="165">
        <f>Baseline_Data_2012!AC205/Baseline_Data_2012!AC$271</f>
        <v>5.4005281484938562E-4</v>
      </c>
      <c r="AK209" s="165">
        <f>Baseline_Data_2012!AD205/Baseline_Data_2012!AD$271</f>
        <v>3.0891400534584605E-3</v>
      </c>
      <c r="AL209" s="165">
        <f>Baseline_Data_2012!AE205/Baseline_Data_2012!AE$271</f>
        <v>3.6377661801384885E-3</v>
      </c>
      <c r="AM209" s="165">
        <f>Baseline_Data_2012!AF205/Baseline_Data_2012!AF$271</f>
        <v>1.2085890488995165E-3</v>
      </c>
      <c r="AN209" s="165">
        <f>Baseline_Data_2012!AG205/Baseline_Data_2012!AG$271</f>
        <v>5.5942805803016913E-3</v>
      </c>
      <c r="AO209" s="165">
        <f>Baseline_Data_2012!AH205/Baseline_Data_2012!AH$271</f>
        <v>3.0885095693324286E-3</v>
      </c>
      <c r="AP209" s="165">
        <f>Baseline_Data_2012!AI205/Baseline_Data_2012!AI$271</f>
        <v>3.6152101212059149E-3</v>
      </c>
      <c r="AQ209" s="165">
        <f>Baseline_Data_2012!AJ205/Baseline_Data_2012!AJ$271</f>
        <v>6.9117411468401424E-3</v>
      </c>
      <c r="AR209" s="165">
        <f>Baseline_Data_2012!AK205/Baseline_Data_2012!AK$271</f>
        <v>3.5272691066988698E-3</v>
      </c>
      <c r="AS209" s="165">
        <f>Baseline_Data_2012!AL205/Baseline_Data_2012!AL$271</f>
        <v>1.3871997830434322E-3</v>
      </c>
      <c r="AT209" s="165">
        <f>Baseline_Data_2012!AM205/Baseline_Data_2012!AM$271</f>
        <v>1.0395078178602524E-2</v>
      </c>
      <c r="AU209" s="165">
        <f>Baseline_Data_2012!AN205/Baseline_Data_2012!AN$271</f>
        <v>8.4330158001837425E-3</v>
      </c>
      <c r="AV209" s="165">
        <f>Baseline_Data_2012!AO205/Baseline_Data_2012!AO$271</f>
        <v>2.1893696198861273E-3</v>
      </c>
      <c r="AW209" s="165">
        <f>Baseline_Data_2012!AP205/Baseline_Data_2012!AP$271</f>
        <v>8.4179143761569705E-3</v>
      </c>
      <c r="AX209" s="165">
        <f>Baseline_Data_2012!AQ205/Baseline_Data_2012!AQ$271</f>
        <v>6.8740213094149591E-3</v>
      </c>
      <c r="AY209" s="165">
        <f>Baseline_Data_2012!AR205/Baseline_Data_2012!AR$271</f>
        <v>3.2255922177397271E-3</v>
      </c>
      <c r="AZ209" s="165">
        <f>Baseline_Data_2012!AS205/Baseline_Data_2012!AS$271</f>
        <v>2.4025319724069209E-3</v>
      </c>
      <c r="BA209" s="165">
        <f>Baseline_Data_2012!AT205/Baseline_Data_2012!AT$271</f>
        <v>4.2684534400630391E-3</v>
      </c>
      <c r="BB209" s="165">
        <f>Baseline_Data_2012!AU205/Baseline_Data_2012!AU$271</f>
        <v>1.8303938100282398E-3</v>
      </c>
      <c r="BC209" s="165">
        <f>Baseline_Data_2012!AV205/Baseline_Data_2012!AV$271</f>
        <v>2.1784532544556852E-3</v>
      </c>
      <c r="BD209">
        <v>209</v>
      </c>
    </row>
    <row r="210" spans="1:56" x14ac:dyDescent="0.2">
      <c r="A210" s="164">
        <v>4</v>
      </c>
      <c r="B210" s="31" t="s">
        <v>38</v>
      </c>
      <c r="C210">
        <f>'III Tool Overview'!$H$9/160</f>
        <v>0</v>
      </c>
      <c r="F210">
        <f>G210*'III Tool Overview'!$H$9</f>
        <v>0</v>
      </c>
      <c r="G210" s="165">
        <f>HLOOKUP('III Tool Overview'!$H$7,Targeting!$I$1:$BC$277,Targeting!BD210,FALSE)</f>
        <v>7.5879777510476989E-3</v>
      </c>
      <c r="H210" s="204">
        <f>Baseline_Data_2012!B206</f>
        <v>2259.4821200000001</v>
      </c>
      <c r="I210" s="165">
        <f>Baseline_Data_2012!B206/Baseline_Data_2012!B$271</f>
        <v>2.2484516786161887E-3</v>
      </c>
      <c r="J210" s="165">
        <f>Baseline_Data_2012!C206/Baseline_Data_2012!C$271</f>
        <v>1.7507284351438153E-3</v>
      </c>
      <c r="K210" s="165">
        <f>Baseline_Data_2012!D206/Baseline_Data_2012!D$271</f>
        <v>5.7600200245080026E-3</v>
      </c>
      <c r="L210" s="165">
        <f>Baseline_Data_2012!E206/Baseline_Data_2012!E$271</f>
        <v>4.2483701210733124E-3</v>
      </c>
      <c r="M210" s="165">
        <f>Baseline_Data_2012!F206/Baseline_Data_2012!F$271</f>
        <v>2.3421596401546232E-3</v>
      </c>
      <c r="N210" s="165">
        <f>Baseline_Data_2012!G206/Baseline_Data_2012!G$271</f>
        <v>2.1991138680485488E-3</v>
      </c>
      <c r="O210" s="165">
        <f>Baseline_Data_2012!H206/Baseline_Data_2012!H$271</f>
        <v>2.5350677839714639E-3</v>
      </c>
      <c r="P210" s="165">
        <f>Baseline_Data_2012!I206/Baseline_Data_2012!I$271</f>
        <v>1.2979807025407634E-3</v>
      </c>
      <c r="Q210" s="165">
        <f>Baseline_Data_2012!J206/Baseline_Data_2012!J$271</f>
        <v>3.9347126010738876E-3</v>
      </c>
      <c r="R210" s="165">
        <f>Baseline_Data_2012!K206/Baseline_Data_2012!K$271</f>
        <v>1.1711057914562011E-3</v>
      </c>
      <c r="S210" s="165">
        <f>Baseline_Data_2012!L206/Baseline_Data_2012!L$271</f>
        <v>1.7282116500929015E-3</v>
      </c>
      <c r="T210" s="165">
        <f>Baseline_Data_2012!M206/Baseline_Data_2012!M$271</f>
        <v>7.5879777510476989E-3</v>
      </c>
      <c r="U210" s="165">
        <f>Baseline_Data_2012!N206/Baseline_Data_2012!N$271</f>
        <v>4.3509757723224907E-3</v>
      </c>
      <c r="V210" s="165">
        <f>Baseline_Data_2012!O206/Baseline_Data_2012!O$271</f>
        <v>4.2902633244997108E-3</v>
      </c>
      <c r="W210" s="165">
        <f>Baseline_Data_2012!P206/Baseline_Data_2012!P$271</f>
        <v>2.2516594379951038E-4</v>
      </c>
      <c r="X210" s="165">
        <f>Baseline_Data_2012!Q206/Baseline_Data_2012!Q$271</f>
        <v>1.154602019677597E-3</v>
      </c>
      <c r="Y210" s="165">
        <f>Baseline_Data_2012!R206/Baseline_Data_2012!R$271</f>
        <v>3.1837740635586903E-3</v>
      </c>
      <c r="Z210" s="165">
        <f>Baseline_Data_2012!S206/Baseline_Data_2012!S$271</f>
        <v>5.7108130295325009E-3</v>
      </c>
      <c r="AA210" s="165">
        <f>Baseline_Data_2012!T206/Baseline_Data_2012!T$271</f>
        <v>3.7953014419154201E-3</v>
      </c>
      <c r="AB210" s="165">
        <f>Baseline_Data_2012!U206/Baseline_Data_2012!U$271</f>
        <v>1.5802481769310423E-3</v>
      </c>
      <c r="AC210" s="165">
        <f>Baseline_Data_2012!V206/Baseline_Data_2012!V$271</f>
        <v>2.741665429782888E-3</v>
      </c>
      <c r="AD210" s="165">
        <f>Baseline_Data_2012!W206/Baseline_Data_2012!W$271</f>
        <v>1.613331728483819E-3</v>
      </c>
      <c r="AE210" s="165">
        <f>Baseline_Data_2012!X206/Baseline_Data_2012!X$271</f>
        <v>1.1770440680759734E-3</v>
      </c>
      <c r="AF210" s="165">
        <f>Baseline_Data_2012!Y206/Baseline_Data_2012!Y$271</f>
        <v>2.0832596890460317E-3</v>
      </c>
      <c r="AG210" s="165">
        <f>Baseline_Data_2012!Z206/Baseline_Data_2012!Z$271</f>
        <v>3.8573789557096541E-3</v>
      </c>
      <c r="AH210" s="165">
        <f>Baseline_Data_2012!AA206/Baseline_Data_2012!AA$271</f>
        <v>1.687774610633849E-3</v>
      </c>
      <c r="AI210" s="165">
        <f>Baseline_Data_2012!AB206/Baseline_Data_2012!AB$271</f>
        <v>1.4161669162396156E-3</v>
      </c>
      <c r="AJ210" s="165">
        <f>Baseline_Data_2012!AC206/Baseline_Data_2012!AC$271</f>
        <v>2.2502200618724406E-4</v>
      </c>
      <c r="AK210" s="165">
        <f>Baseline_Data_2012!AD206/Baseline_Data_2012!AD$271</f>
        <v>1.7984719489312954E-3</v>
      </c>
      <c r="AL210" s="165">
        <f>Baseline_Data_2012!AE206/Baseline_Data_2012!AE$271</f>
        <v>2.3408745993453812E-3</v>
      </c>
      <c r="AM210" s="165">
        <f>Baseline_Data_2012!AF206/Baseline_Data_2012!AF$271</f>
        <v>8.7315803961982225E-4</v>
      </c>
      <c r="AN210" s="165">
        <f>Baseline_Data_2012!AG206/Baseline_Data_2012!AG$271</f>
        <v>3.9413239672181095E-3</v>
      </c>
      <c r="AO210" s="165">
        <f>Baseline_Data_2012!AH206/Baseline_Data_2012!AH$271</f>
        <v>2.4098684532010877E-3</v>
      </c>
      <c r="AP210" s="165">
        <f>Baseline_Data_2012!AI206/Baseline_Data_2012!AI$271</f>
        <v>2.2913303585107912E-3</v>
      </c>
      <c r="AQ210" s="165">
        <f>Baseline_Data_2012!AJ206/Baseline_Data_2012!AJ$271</f>
        <v>4.1377982116534628E-3</v>
      </c>
      <c r="AR210" s="165">
        <f>Baseline_Data_2012!AK206/Baseline_Data_2012!AK$271</f>
        <v>2.1163614640193219E-3</v>
      </c>
      <c r="AS210" s="165">
        <f>Baseline_Data_2012!AL206/Baseline_Data_2012!AL$271</f>
        <v>8.2031525631895278E-4</v>
      </c>
      <c r="AT210" s="165">
        <f>Baseline_Data_2012!AM206/Baseline_Data_2012!AM$271</f>
        <v>7.5984327802982908E-3</v>
      </c>
      <c r="AU210" s="165">
        <f>Baseline_Data_2012!AN206/Baseline_Data_2012!AN$271</f>
        <v>5.648038359999605E-3</v>
      </c>
      <c r="AV210" s="165">
        <f>Baseline_Data_2012!AO206/Baseline_Data_2012!AO$271</f>
        <v>1.5233078763714743E-3</v>
      </c>
      <c r="AW210" s="165">
        <f>Baseline_Data_2012!AP206/Baseline_Data_2012!AP$271</f>
        <v>5.764343923183101E-3</v>
      </c>
      <c r="AX210" s="165">
        <f>Baseline_Data_2012!AQ206/Baseline_Data_2012!AQ$271</f>
        <v>4.3480255270395823E-3</v>
      </c>
      <c r="AY210" s="165">
        <f>Baseline_Data_2012!AR206/Baseline_Data_2012!AR$271</f>
        <v>1.9849798263013706E-3</v>
      </c>
      <c r="AZ210" s="165">
        <f>Baseline_Data_2012!AS206/Baseline_Data_2012!AS$271</f>
        <v>1.6073516590501746E-3</v>
      </c>
      <c r="BA210" s="165">
        <f>Baseline_Data_2012!AT206/Baseline_Data_2012!AT$271</f>
        <v>3.1522476978673771E-3</v>
      </c>
      <c r="BB210" s="165">
        <f>Baseline_Data_2012!AU206/Baseline_Data_2012!AU$271</f>
        <v>1.1694182675180422E-3</v>
      </c>
      <c r="BC210" s="165">
        <f>Baseline_Data_2012!AV206/Baseline_Data_2012!AV$271</f>
        <v>1.1993731400935794E-3</v>
      </c>
      <c r="BD210">
        <v>210</v>
      </c>
    </row>
    <row r="211" spans="1:56" x14ac:dyDescent="0.2">
      <c r="A211" s="164">
        <v>4</v>
      </c>
      <c r="B211" s="31" t="s">
        <v>218</v>
      </c>
      <c r="C211">
        <f>'III Tool Overview'!$H$9/160</f>
        <v>0</v>
      </c>
      <c r="F211">
        <f>G211*'III Tool Overview'!$H$9</f>
        <v>0</v>
      </c>
      <c r="G211" s="165">
        <f>HLOOKUP('III Tool Overview'!$H$7,Targeting!$I$1:$BC$277,Targeting!BD211,FALSE)</f>
        <v>3.7939888755238495E-3</v>
      </c>
      <c r="H211" s="204">
        <f>Baseline_Data_2012!B207</f>
        <v>1090.37726</v>
      </c>
      <c r="I211" s="165">
        <f>Baseline_Data_2012!B207/Baseline_Data_2012!B$271</f>
        <v>1.0850542072764534E-3</v>
      </c>
      <c r="J211" s="165">
        <f>Baseline_Data_2012!C207/Baseline_Data_2012!C$271</f>
        <v>8.8842935514760787E-4</v>
      </c>
      <c r="K211" s="165">
        <f>Baseline_Data_2012!D207/Baseline_Data_2012!D$271</f>
        <v>2.8665729515436407E-3</v>
      </c>
      <c r="L211" s="165">
        <f>Baseline_Data_2012!E207/Baseline_Data_2012!E$271</f>
        <v>2.2080786253287831E-3</v>
      </c>
      <c r="M211" s="165">
        <f>Baseline_Data_2012!F207/Baseline_Data_2012!F$271</f>
        <v>1.1210588227373258E-3</v>
      </c>
      <c r="N211" s="165">
        <f>Baseline_Data_2012!G207/Baseline_Data_2012!G$271</f>
        <v>1.0926196663017236E-3</v>
      </c>
      <c r="O211" s="165">
        <f>Baseline_Data_2012!H207/Baseline_Data_2012!H$271</f>
        <v>1.3042486667880775E-3</v>
      </c>
      <c r="P211" s="165">
        <f>Baseline_Data_2012!I207/Baseline_Data_2012!I$271</f>
        <v>5.9356212355596446E-4</v>
      </c>
      <c r="Q211" s="165">
        <f>Baseline_Data_2012!J207/Baseline_Data_2012!J$271</f>
        <v>1.8320699932092169E-3</v>
      </c>
      <c r="R211" s="165">
        <f>Baseline_Data_2012!K207/Baseline_Data_2012!K$271</f>
        <v>5.1072185474048391E-4</v>
      </c>
      <c r="S211" s="165">
        <f>Baseline_Data_2012!L207/Baseline_Data_2012!L$271</f>
        <v>8.345091849676266E-4</v>
      </c>
      <c r="T211" s="165">
        <f>Baseline_Data_2012!M207/Baseline_Data_2012!M$271</f>
        <v>3.7939888755238495E-3</v>
      </c>
      <c r="U211" s="165">
        <f>Baseline_Data_2012!N207/Baseline_Data_2012!N$271</f>
        <v>1.9890174959188529E-3</v>
      </c>
      <c r="V211" s="165">
        <f>Baseline_Data_2012!O207/Baseline_Data_2012!O$271</f>
        <v>2.03386427808008E-3</v>
      </c>
      <c r="W211" s="165">
        <f>Baseline_Data_2012!P207/Baseline_Data_2012!P$271</f>
        <v>1.3509956627970625E-4</v>
      </c>
      <c r="X211" s="165">
        <f>Baseline_Data_2012!Q207/Baseline_Data_2012!Q$271</f>
        <v>5.087326906625428E-4</v>
      </c>
      <c r="Y211" s="165">
        <f>Baseline_Data_2012!R207/Baseline_Data_2012!R$271</f>
        <v>1.7049090954074815E-3</v>
      </c>
      <c r="Z211" s="165">
        <f>Baseline_Data_2012!S207/Baseline_Data_2012!S$271</f>
        <v>2.3737118505361174E-3</v>
      </c>
      <c r="AA211" s="165">
        <f>Baseline_Data_2012!T207/Baseline_Data_2012!T$271</f>
        <v>1.6485840638320105E-3</v>
      </c>
      <c r="AB211" s="165">
        <f>Baseline_Data_2012!U207/Baseline_Data_2012!U$271</f>
        <v>7.0470526809087027E-4</v>
      </c>
      <c r="AC211" s="165">
        <f>Baseline_Data_2012!V207/Baseline_Data_2012!V$271</f>
        <v>1.4249730274858929E-3</v>
      </c>
      <c r="AD211" s="165">
        <f>Baseline_Data_2012!W207/Baseline_Data_2012!W$271</f>
        <v>9.604951685857156E-4</v>
      </c>
      <c r="AE211" s="165">
        <f>Baseline_Data_2012!X207/Baseline_Data_2012!X$271</f>
        <v>5.5930462809283832E-4</v>
      </c>
      <c r="AF211" s="165">
        <f>Baseline_Data_2012!Y207/Baseline_Data_2012!Y$271</f>
        <v>9.9959097187410492E-4</v>
      </c>
      <c r="AG211" s="165">
        <f>Baseline_Data_2012!Z207/Baseline_Data_2012!Z$271</f>
        <v>1.9703908719706066E-3</v>
      </c>
      <c r="AH211" s="165">
        <f>Baseline_Data_2012!AA207/Baseline_Data_2012!AA$271</f>
        <v>9.155901482523494E-4</v>
      </c>
      <c r="AI211" s="165">
        <f>Baseline_Data_2012!AB207/Baseline_Data_2012!AB$271</f>
        <v>6.8044628411513151E-4</v>
      </c>
      <c r="AJ211" s="165">
        <f>Baseline_Data_2012!AC207/Baseline_Data_2012!AC$271</f>
        <v>1.3501320371234641E-4</v>
      </c>
      <c r="AK211" s="165">
        <f>Baseline_Data_2012!AD207/Baseline_Data_2012!AD$271</f>
        <v>9.7329070177458335E-4</v>
      </c>
      <c r="AL211" s="165">
        <f>Baseline_Data_2012!AE207/Baseline_Data_2012!AE$271</f>
        <v>1.1204437466715957E-3</v>
      </c>
      <c r="AM211" s="165">
        <f>Baseline_Data_2012!AF207/Baseline_Data_2012!AF$271</f>
        <v>4.1669522286807363E-4</v>
      </c>
      <c r="AN211" s="165">
        <f>Baseline_Data_2012!AG207/Baseline_Data_2012!AG$271</f>
        <v>1.8795716326192339E-3</v>
      </c>
      <c r="AO211" s="165">
        <f>Baseline_Data_2012!AH207/Baseline_Data_2012!AH$271</f>
        <v>1.135685133117754E-3</v>
      </c>
      <c r="AP211" s="165">
        <f>Baseline_Data_2012!AI207/Baseline_Data_2012!AI$271</f>
        <v>1.0056394351241806E-3</v>
      </c>
      <c r="AQ211" s="165">
        <f>Baseline_Data_2012!AJ207/Baseline_Data_2012!AJ$271</f>
        <v>2.1498057747696767E-3</v>
      </c>
      <c r="AR211" s="165">
        <f>Baseline_Data_2012!AK207/Baseline_Data_2012!AK$271</f>
        <v>1.1614178765959693E-3</v>
      </c>
      <c r="AS211" s="165">
        <f>Baseline_Data_2012!AL207/Baseline_Data_2012!AL$271</f>
        <v>3.734768646655395E-4</v>
      </c>
      <c r="AT211" s="165">
        <f>Baseline_Data_2012!AM207/Baseline_Data_2012!AM$271</f>
        <v>3.7992163901491454E-3</v>
      </c>
      <c r="AU211" s="165">
        <f>Baseline_Data_2012!AN207/Baseline_Data_2012!AN$271</f>
        <v>2.726414830460639E-3</v>
      </c>
      <c r="AV211" s="165">
        <f>Baseline_Data_2012!AO207/Baseline_Data_2012!AO$271</f>
        <v>5.982221214900122E-4</v>
      </c>
      <c r="AW211" s="165">
        <f>Baseline_Data_2012!AP207/Baseline_Data_2012!AP$271</f>
        <v>2.8687248140258047E-3</v>
      </c>
      <c r="AX211" s="165">
        <f>Baseline_Data_2012!AQ207/Baseline_Data_2012!AQ$271</f>
        <v>1.9876688123609521E-3</v>
      </c>
      <c r="AY211" s="165">
        <f>Baseline_Data_2012!AR207/Baseline_Data_2012!AR$271</f>
        <v>9.5573102747843763E-4</v>
      </c>
      <c r="AZ211" s="165">
        <f>Baseline_Data_2012!AS207/Baseline_Data_2012!AS$271</f>
        <v>6.8303949993464075E-4</v>
      </c>
      <c r="BA211" s="165">
        <f>Baseline_Data_2012!AT207/Baseline_Data_2012!AT$271</f>
        <v>1.4882743229275486E-3</v>
      </c>
      <c r="BB211" s="165">
        <f>Baseline_Data_2012!AU207/Baseline_Data_2012!AU$271</f>
        <v>3.8133204375588332E-4</v>
      </c>
      <c r="BC211" s="165">
        <f>Baseline_Data_2012!AV207/Baseline_Data_2012!AV$271</f>
        <v>5.7520956718773713E-4</v>
      </c>
      <c r="BD211">
        <v>211</v>
      </c>
    </row>
    <row r="212" spans="1:56" x14ac:dyDescent="0.2">
      <c r="A212" s="164">
        <v>4</v>
      </c>
      <c r="B212" s="31" t="s">
        <v>219</v>
      </c>
      <c r="C212">
        <f>'III Tool Overview'!$H$9/160</f>
        <v>0</v>
      </c>
      <c r="F212">
        <f>G212*'III Tool Overview'!$H$9</f>
        <v>0</v>
      </c>
      <c r="G212" s="165">
        <f>HLOOKUP('III Tool Overview'!$H$7,Targeting!$I$1:$BC$277,Targeting!BD212,FALSE)</f>
        <v>1.6335229880727685E-3</v>
      </c>
      <c r="H212" s="204">
        <f>Baseline_Data_2012!B208</f>
        <v>439.693646</v>
      </c>
      <c r="I212" s="165">
        <f>Baseline_Data_2012!B208/Baseline_Data_2012!B$271</f>
        <v>4.3754712979342903E-4</v>
      </c>
      <c r="J212" s="165">
        <f>Baseline_Data_2012!C208/Baseline_Data_2012!C$271</f>
        <v>2.6420611541971346E-4</v>
      </c>
      <c r="K212" s="165">
        <f>Baseline_Data_2012!D208/Baseline_Data_2012!D$271</f>
        <v>1.0570487758817173E-3</v>
      </c>
      <c r="L212" s="165">
        <f>Baseline_Data_2012!E208/Baseline_Data_2012!E$271</f>
        <v>7.9866673682104923E-4</v>
      </c>
      <c r="M212" s="165">
        <f>Baseline_Data_2012!F208/Baseline_Data_2012!F$271</f>
        <v>4.9138273857515335E-4</v>
      </c>
      <c r="N212" s="165">
        <f>Baseline_Data_2012!G208/Baseline_Data_2012!G$271</f>
        <v>4.4051650038196482E-4</v>
      </c>
      <c r="O212" s="165">
        <f>Baseline_Data_2012!H208/Baseline_Data_2012!H$271</f>
        <v>5.4547665420627371E-4</v>
      </c>
      <c r="P212" s="165">
        <f>Baseline_Data_2012!I208/Baseline_Data_2012!I$271</f>
        <v>2.5400967346292012E-4</v>
      </c>
      <c r="Q212" s="165">
        <f>Baseline_Data_2012!J208/Baseline_Data_2012!J$271</f>
        <v>7.9541828886663514E-4</v>
      </c>
      <c r="R212" s="165">
        <f>Baseline_Data_2012!K208/Baseline_Data_2012!K$271</f>
        <v>2.1139769079001712E-4</v>
      </c>
      <c r="S212" s="165">
        <f>Baseline_Data_2012!L208/Baseline_Data_2012!L$271</f>
        <v>3.3891054521633794E-4</v>
      </c>
      <c r="T212" s="165">
        <f>Baseline_Data_2012!M208/Baseline_Data_2012!M$271</f>
        <v>1.6335229880727685E-3</v>
      </c>
      <c r="U212" s="165">
        <f>Baseline_Data_2012!N208/Baseline_Data_2012!N$271</f>
        <v>5.3869223847802271E-4</v>
      </c>
      <c r="V212" s="165">
        <f>Baseline_Data_2012!O208/Baseline_Data_2012!O$271</f>
        <v>8.1768589296858185E-4</v>
      </c>
      <c r="W212" s="165">
        <f>Baseline_Data_2012!P208/Baseline_Data_2012!P$271</f>
        <v>0</v>
      </c>
      <c r="X212" s="165">
        <f>Baseline_Data_2012!Q208/Baseline_Data_2012!Q$271</f>
        <v>2.3003565143001935E-4</v>
      </c>
      <c r="Y212" s="165">
        <f>Baseline_Data_2012!R208/Baseline_Data_2012!R$271</f>
        <v>6.8196363816299256E-4</v>
      </c>
      <c r="Z212" s="165">
        <f>Baseline_Data_2012!S208/Baseline_Data_2012!S$271</f>
        <v>1.122298908412474E-3</v>
      </c>
      <c r="AA212" s="165">
        <f>Baseline_Data_2012!T208/Baseline_Data_2012!T$271</f>
        <v>7.1161902035914116E-4</v>
      </c>
      <c r="AB212" s="165">
        <f>Baseline_Data_2012!U208/Baseline_Data_2012!U$271</f>
        <v>3.630299865922665E-4</v>
      </c>
      <c r="AC212" s="165">
        <f>Baseline_Data_2012!V208/Baseline_Data_2012!V$271</f>
        <v>5.1541577589915273E-4</v>
      </c>
      <c r="AD212" s="165">
        <f>Baseline_Data_2012!W208/Baseline_Data_2012!W$271</f>
        <v>3.4517795121049156E-4</v>
      </c>
      <c r="AE212" s="165">
        <f>Baseline_Data_2012!X208/Baseline_Data_2012!X$271</f>
        <v>1.7530443567088965E-4</v>
      </c>
      <c r="AF212" s="165">
        <f>Baseline_Data_2012!Y208/Baseline_Data_2012!Y$271</f>
        <v>3.8302083969007754E-4</v>
      </c>
      <c r="AG212" s="165">
        <f>Baseline_Data_2012!Z208/Baseline_Data_2012!Z$271</f>
        <v>7.6105044261298575E-4</v>
      </c>
      <c r="AH212" s="165">
        <f>Baseline_Data_2012!AA208/Baseline_Data_2012!AA$271</f>
        <v>4.5227947082344971E-4</v>
      </c>
      <c r="AI212" s="165">
        <f>Baseline_Data_2012!AB208/Baseline_Data_2012!AB$271</f>
        <v>2.9352584804966461E-4</v>
      </c>
      <c r="AJ212" s="165">
        <f>Baseline_Data_2012!AC208/Baseline_Data_2012!AC$271</f>
        <v>0</v>
      </c>
      <c r="AK212" s="165">
        <f>Baseline_Data_2012!AD208/Baseline_Data_2012!AD$271</f>
        <v>3.4558872744169989E-4</v>
      </c>
      <c r="AL212" s="165">
        <f>Baseline_Data_2012!AE208/Baseline_Data_2012!AE$271</f>
        <v>4.9111313830487271E-4</v>
      </c>
      <c r="AM212" s="165">
        <f>Baseline_Data_2012!AF208/Baseline_Data_2012!AF$271</f>
        <v>1.8154771120808188E-4</v>
      </c>
      <c r="AN212" s="165">
        <f>Baseline_Data_2012!AG208/Baseline_Data_2012!AG$271</f>
        <v>8.1759144303058867E-4</v>
      </c>
      <c r="AO212" s="165">
        <f>Baseline_Data_2012!AH208/Baseline_Data_2012!AH$271</f>
        <v>5.67842566558877E-4</v>
      </c>
      <c r="AP212" s="165">
        <f>Baseline_Data_2012!AI208/Baseline_Data_2012!AI$271</f>
        <v>3.8188839308513187E-4</v>
      </c>
      <c r="AQ212" s="165">
        <f>Baseline_Data_2012!AJ208/Baseline_Data_2012!AJ$271</f>
        <v>9.4776383618878207E-4</v>
      </c>
      <c r="AR212" s="165">
        <f>Baseline_Data_2012!AK208/Baseline_Data_2012!AK$271</f>
        <v>2.6669595684796334E-4</v>
      </c>
      <c r="AS212" s="165">
        <f>Baseline_Data_2012!AL208/Baseline_Data_2012!AL$271</f>
        <v>1.5339228370191797E-4</v>
      </c>
      <c r="AT212" s="165">
        <f>Baseline_Data_2012!AM208/Baseline_Data_2012!AM$271</f>
        <v>1.6357737235364377E-3</v>
      </c>
      <c r="AU212" s="165">
        <f>Baseline_Data_2012!AN208/Baseline_Data_2012!AN$271</f>
        <v>1.0215921918432466E-3</v>
      </c>
      <c r="AV212" s="165">
        <f>Baseline_Data_2012!AO208/Baseline_Data_2012!AO$271</f>
        <v>1.9735162770804528E-4</v>
      </c>
      <c r="AW212" s="165">
        <f>Baseline_Data_2012!AP208/Baseline_Data_2012!AP$271</f>
        <v>1.0578422751720154E-3</v>
      </c>
      <c r="AX212" s="165">
        <f>Baseline_Data_2012!AQ208/Baseline_Data_2012!AQ$271</f>
        <v>5.3832697001442457E-4</v>
      </c>
      <c r="AY212" s="165">
        <f>Baseline_Data_2012!AR208/Baseline_Data_2012!AR$271</f>
        <v>3.5839913530441413E-4</v>
      </c>
      <c r="AZ212" s="165">
        <f>Baseline_Data_2012!AS208/Baseline_Data_2012!AS$271</f>
        <v>2.8884754972360432E-4</v>
      </c>
      <c r="BA212" s="165">
        <f>Baseline_Data_2012!AT208/Baseline_Data_2012!AT$271</f>
        <v>6.3044953957347547E-4</v>
      </c>
      <c r="BB212" s="165">
        <f>Baseline_Data_2012!AU208/Baseline_Data_2012!AU$271</f>
        <v>1.6524388562754944E-4</v>
      </c>
      <c r="BC212" s="165">
        <f>Baseline_Data_2012!AV208/Baseline_Data_2012!AV$271</f>
        <v>2.1417377501671062E-4</v>
      </c>
      <c r="BD212">
        <v>212</v>
      </c>
    </row>
    <row r="213" spans="1:56" x14ac:dyDescent="0.2">
      <c r="A213" s="170"/>
      <c r="B213" s="169" t="s">
        <v>182</v>
      </c>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v>213</v>
      </c>
    </row>
    <row r="214" spans="1:56" x14ac:dyDescent="0.2">
      <c r="A214" s="164">
        <v>4</v>
      </c>
      <c r="B214" s="31" t="s">
        <v>40</v>
      </c>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v>214</v>
      </c>
    </row>
    <row r="215" spans="1:56" x14ac:dyDescent="0.2">
      <c r="A215" s="164">
        <v>4</v>
      </c>
      <c r="B215" s="31" t="s">
        <v>41</v>
      </c>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v>215</v>
      </c>
    </row>
    <row r="216" spans="1:56" x14ac:dyDescent="0.2">
      <c r="A216" s="164">
        <v>4</v>
      </c>
      <c r="B216" s="31" t="s">
        <v>42</v>
      </c>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v>216</v>
      </c>
    </row>
    <row r="217" spans="1:56" x14ac:dyDescent="0.2">
      <c r="A217" s="164">
        <v>4</v>
      </c>
      <c r="B217" s="31" t="s">
        <v>43</v>
      </c>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v>217</v>
      </c>
    </row>
    <row r="218" spans="1:56" x14ac:dyDescent="0.2">
      <c r="A218" s="164">
        <v>4</v>
      </c>
      <c r="B218" s="31" t="s">
        <v>44</v>
      </c>
      <c r="C218">
        <f>'III Tool Overview'!$H$9/160</f>
        <v>0</v>
      </c>
      <c r="D218">
        <v>0</v>
      </c>
      <c r="E218">
        <v>0</v>
      </c>
      <c r="F218">
        <f>G218*'III Tool Overview'!$H$9</f>
        <v>0</v>
      </c>
      <c r="G218" s="165">
        <f>HLOOKUP('III Tool Overview'!$H$7,Targeting!$I$1:$BC$277,Targeting!BD218,FALSE)</f>
        <v>1.9650493728928121E-2</v>
      </c>
      <c r="H218" s="204">
        <f>Baseline_Data_2012!B213</f>
        <v>7464.967224</v>
      </c>
      <c r="I218" s="165">
        <f>Baseline_Data_2012!B213/Baseline_Data_2012!B$271</f>
        <v>7.4285244114335493E-3</v>
      </c>
      <c r="J218" s="165">
        <f>Baseline_Data_2012!C213/Baseline_Data_2012!C$271</f>
        <v>5.4814764304066893E-3</v>
      </c>
      <c r="K218" s="165">
        <f>Baseline_Data_2012!D213/Baseline_Data_2012!D$271</f>
        <v>1.5700731911968763E-2</v>
      </c>
      <c r="L218" s="165">
        <f>Baseline_Data_2012!E213/Baseline_Data_2012!E$271</f>
        <v>1.0010201409719682E-2</v>
      </c>
      <c r="M218" s="165">
        <f>Baseline_Data_2012!F213/Baseline_Data_2012!F$271</f>
        <v>6.6008485525765733E-3</v>
      </c>
      <c r="N218" s="165">
        <f>Baseline_Data_2012!G213/Baseline_Data_2012!G$271</f>
        <v>7.8537646907265671E-3</v>
      </c>
      <c r="O218" s="165">
        <f>Baseline_Data_2012!H213/Baseline_Data_2012!H$271</f>
        <v>9.4183077566980297E-3</v>
      </c>
      <c r="P218" s="165">
        <f>Baseline_Data_2012!I213/Baseline_Data_2012!I$271</f>
        <v>5.5239683768911908E-3</v>
      </c>
      <c r="Q218" s="165">
        <f>Baseline_Data_2012!J213/Baseline_Data_2012!J$271</f>
        <v>1.1699127323801482E-2</v>
      </c>
      <c r="R218" s="165">
        <f>Baseline_Data_2012!K213/Baseline_Data_2012!K$271</f>
        <v>5.3083557705322932E-3</v>
      </c>
      <c r="S218" s="165">
        <f>Baseline_Data_2012!L213/Baseline_Data_2012!L$271</f>
        <v>6.1433228021008698E-3</v>
      </c>
      <c r="T218" s="165">
        <f>Baseline_Data_2012!M213/Baseline_Data_2012!M$271</f>
        <v>1.9650493728928121E-2</v>
      </c>
      <c r="U218" s="165">
        <f>Baseline_Data_2012!N213/Baseline_Data_2012!N$271</f>
        <v>1.9876566137502608E-2</v>
      </c>
      <c r="V218" s="165">
        <f>Baseline_Data_2012!O213/Baseline_Data_2012!O$271</f>
        <v>1.0213994074922763E-2</v>
      </c>
      <c r="W218" s="165">
        <f>Baseline_Data_2012!P213/Baseline_Data_2012!P$271</f>
        <v>1.0563496292370362E-3</v>
      </c>
      <c r="X218" s="165">
        <f>Baseline_Data_2012!Q213/Baseline_Data_2012!Q$271</f>
        <v>5.0986664317879292E-3</v>
      </c>
      <c r="Y218" s="165">
        <f>Baseline_Data_2012!R213/Baseline_Data_2012!R$271</f>
        <v>1.2804513824455977E-2</v>
      </c>
      <c r="Z218" s="165">
        <f>Baseline_Data_2012!S213/Baseline_Data_2012!S$271</f>
        <v>1.1132935564090091E-2</v>
      </c>
      <c r="AA218" s="165">
        <f>Baseline_Data_2012!T213/Baseline_Data_2012!T$271</f>
        <v>1.0285704868972107E-2</v>
      </c>
      <c r="AB218" s="165">
        <f>Baseline_Data_2012!U213/Baseline_Data_2012!U$271</f>
        <v>5.2144917439692143E-3</v>
      </c>
      <c r="AC218" s="165">
        <f>Baseline_Data_2012!V213/Baseline_Data_2012!V$271</f>
        <v>6.4870727463011762E-3</v>
      </c>
      <c r="AD218" s="165">
        <f>Baseline_Data_2012!W213/Baseline_Data_2012!W$271</f>
        <v>4.5601606759009044E-3</v>
      </c>
      <c r="AE218" s="165">
        <f>Baseline_Data_2012!X213/Baseline_Data_2012!X$271</f>
        <v>5.4259616369234428E-3</v>
      </c>
      <c r="AF218" s="165">
        <f>Baseline_Data_2012!Y213/Baseline_Data_2012!Y$271</f>
        <v>6.8349724336761149E-3</v>
      </c>
      <c r="AG218" s="165">
        <f>Baseline_Data_2012!Z213/Baseline_Data_2012!Z$271</f>
        <v>1.3173974365518898E-2</v>
      </c>
      <c r="AH218" s="165">
        <f>Baseline_Data_2012!AA213/Baseline_Data_2012!AA$271</f>
        <v>6.6485581223006181E-3</v>
      </c>
      <c r="AI218" s="165">
        <f>Baseline_Data_2012!AB213/Baseline_Data_2012!AB$271</f>
        <v>4.4439337464234827E-3</v>
      </c>
      <c r="AJ218" s="165">
        <f>Baseline_Data_2012!AC213/Baseline_Data_2012!AC$271</f>
        <v>1.0576714550804237E-3</v>
      </c>
      <c r="AK218" s="165">
        <f>Baseline_Data_2012!AD213/Baseline_Data_2012!AD$271</f>
        <v>6.6860406795445715E-3</v>
      </c>
      <c r="AL218" s="165">
        <f>Baseline_Data_2012!AE213/Baseline_Data_2012!AE$271</f>
        <v>6.6059649219786321E-3</v>
      </c>
      <c r="AM218" s="165">
        <f>Baseline_Data_2012!AF213/Baseline_Data_2012!AF$271</f>
        <v>5.4317931016290609E-3</v>
      </c>
      <c r="AN218" s="165">
        <f>Baseline_Data_2012!AG213/Baseline_Data_2012!AG$271</f>
        <v>1.2395388714365095E-2</v>
      </c>
      <c r="AO218" s="165">
        <f>Baseline_Data_2012!AH213/Baseline_Data_2012!AH$271</f>
        <v>6.7113978294952061E-3</v>
      </c>
      <c r="AP218" s="165">
        <f>Baseline_Data_2012!AI213/Baseline_Data_2012!AI$271</f>
        <v>7.7621992087009402E-3</v>
      </c>
      <c r="AQ218" s="165">
        <f>Baseline_Data_2012!AJ213/Baseline_Data_2012!AJ$271</f>
        <v>1.1936000873666133E-2</v>
      </c>
      <c r="AR218" s="165">
        <f>Baseline_Data_2012!AK213/Baseline_Data_2012!AK$271</f>
        <v>6.17820755427717E-3</v>
      </c>
      <c r="AS218" s="165">
        <f>Baseline_Data_2012!AL213/Baseline_Data_2012!AL$271</f>
        <v>4.5078475689998504E-3</v>
      </c>
      <c r="AT218" s="165">
        <f>Baseline_Data_2012!AM213/Baseline_Data_2012!AM$271</f>
        <v>1.9602079891601693E-2</v>
      </c>
      <c r="AU218" s="165">
        <f>Baseline_Data_2012!AN213/Baseline_Data_2012!AN$271</f>
        <v>1.5518048719972949E-2</v>
      </c>
      <c r="AV218" s="165">
        <f>Baseline_Data_2012!AO213/Baseline_Data_2012!AO$271</f>
        <v>4.5632876126432105E-3</v>
      </c>
      <c r="AW218" s="165">
        <f>Baseline_Data_2012!AP213/Baseline_Data_2012!AP$271</f>
        <v>1.5686020766307394E-2</v>
      </c>
      <c r="AX218" s="165">
        <f>Baseline_Data_2012!AQ213/Baseline_Data_2012!AQ$271</f>
        <v>1.9892797507955841E-2</v>
      </c>
      <c r="AY218" s="165">
        <f>Baseline_Data_2012!AR213/Baseline_Data_2012!AR$271</f>
        <v>4.4450578390907609E-3</v>
      </c>
      <c r="AZ218" s="165">
        <f>Baseline_Data_2012!AS213/Baseline_Data_2012!AS$271</f>
        <v>6.5217909260694819E-3</v>
      </c>
      <c r="BA218" s="165">
        <f>Baseline_Data_2012!AT213/Baseline_Data_2012!AT$271</f>
        <v>1.1021808474613209E-2</v>
      </c>
      <c r="BB218" s="165">
        <f>Baseline_Data_2012!AU213/Baseline_Data_2012!AU$271</f>
        <v>3.1160216831447062E-3</v>
      </c>
      <c r="BC218" s="165">
        <f>Baseline_Data_2012!AV213/Baseline_Data_2012!AV$271</f>
        <v>6.1411283142725872E-3</v>
      </c>
      <c r="BD218">
        <v>218</v>
      </c>
    </row>
    <row r="219" spans="1:56" x14ac:dyDescent="0.2">
      <c r="A219" s="164">
        <v>4</v>
      </c>
      <c r="B219" s="31" t="s">
        <v>45</v>
      </c>
      <c r="C219">
        <f>'III Tool Overview'!$H$9/160</f>
        <v>0</v>
      </c>
      <c r="D219">
        <v>0</v>
      </c>
      <c r="E219">
        <v>0</v>
      </c>
      <c r="F219">
        <f>G219*'III Tool Overview'!$H$9</f>
        <v>0</v>
      </c>
      <c r="G219" s="165">
        <f>HLOOKUP('III Tool Overview'!$H$7,Targeting!$I$1:$BC$277,Targeting!BD219,FALSE)</f>
        <v>1.9135070942595579E-2</v>
      </c>
      <c r="H219" s="204">
        <f>Baseline_Data_2012!B214</f>
        <v>9816.0926930000005</v>
      </c>
      <c r="I219" s="165">
        <f>Baseline_Data_2012!B214/Baseline_Data_2012!B$271</f>
        <v>9.7681720504289513E-3</v>
      </c>
      <c r="J219" s="165">
        <f>Baseline_Data_2012!C214/Baseline_Data_2012!C$271</f>
        <v>6.4153576000315331E-3</v>
      </c>
      <c r="K219" s="165">
        <f>Baseline_Data_2012!D214/Baseline_Data_2012!D$271</f>
        <v>1.3436489738705718E-2</v>
      </c>
      <c r="L219" s="165">
        <f>Baseline_Data_2012!E214/Baseline_Data_2012!E$271</f>
        <v>9.7867069011595472E-3</v>
      </c>
      <c r="M219" s="165">
        <f>Baseline_Data_2012!F214/Baseline_Data_2012!F$271</f>
        <v>7.8681090697809951E-3</v>
      </c>
      <c r="N219" s="165">
        <f>Baseline_Data_2012!G214/Baseline_Data_2012!G$271</f>
        <v>8.552961133172202E-3</v>
      </c>
      <c r="O219" s="165">
        <f>Baseline_Data_2012!H214/Baseline_Data_2012!H$271</f>
        <v>1.2229858509725485E-2</v>
      </c>
      <c r="P219" s="165">
        <f>Baseline_Data_2012!I214/Baseline_Data_2012!I$271</f>
        <v>9.7580026957651816E-3</v>
      </c>
      <c r="Q219" s="165">
        <f>Baseline_Data_2012!J214/Baseline_Data_2012!J$271</f>
        <v>1.1274942313404025E-2</v>
      </c>
      <c r="R219" s="165">
        <f>Baseline_Data_2012!K214/Baseline_Data_2012!K$271</f>
        <v>6.0645904895050198E-3</v>
      </c>
      <c r="S219" s="165">
        <f>Baseline_Data_2012!L214/Baseline_Data_2012!L$271</f>
        <v>1.0571924198418159E-2</v>
      </c>
      <c r="T219" s="165">
        <f>Baseline_Data_2012!M214/Baseline_Data_2012!M$271</f>
        <v>1.9135070942595579E-2</v>
      </c>
      <c r="U219" s="165">
        <f>Baseline_Data_2012!N214/Baseline_Data_2012!N$271</f>
        <v>2.3476849815238929E-2</v>
      </c>
      <c r="V219" s="165">
        <f>Baseline_Data_2012!O214/Baseline_Data_2012!O$271</f>
        <v>1.1758567173177964E-2</v>
      </c>
      <c r="W219" s="165">
        <f>Baseline_Data_2012!P214/Baseline_Data_2012!P$271</f>
        <v>8.9789718485148073E-4</v>
      </c>
      <c r="X219" s="165">
        <f>Baseline_Data_2012!Q214/Baseline_Data_2012!Q$271</f>
        <v>1.1728777907623137E-2</v>
      </c>
      <c r="Y219" s="165">
        <f>Baseline_Data_2012!R214/Baseline_Data_2012!R$271</f>
        <v>1.2944820550498134E-2</v>
      </c>
      <c r="Z219" s="165">
        <f>Baseline_Data_2012!S214/Baseline_Data_2012!S$271</f>
        <v>1.0494741805639066E-2</v>
      </c>
      <c r="AA219" s="165">
        <f>Baseline_Data_2012!T214/Baseline_Data_2012!T$271</f>
        <v>9.8127988979848837E-3</v>
      </c>
      <c r="AB219" s="165">
        <f>Baseline_Data_2012!U214/Baseline_Data_2012!U$271</f>
        <v>5.3364681590328212E-3</v>
      </c>
      <c r="AC219" s="165">
        <f>Baseline_Data_2012!V214/Baseline_Data_2012!V$271</f>
        <v>6.3422379846328775E-3</v>
      </c>
      <c r="AD219" s="165">
        <f>Baseline_Data_2012!W214/Baseline_Data_2012!W$271</f>
        <v>9.7452684251586787E-3</v>
      </c>
      <c r="AE219" s="165">
        <f>Baseline_Data_2012!X214/Baseline_Data_2012!X$271</f>
        <v>7.5485141229926682E-3</v>
      </c>
      <c r="AF219" s="165">
        <f>Baseline_Data_2012!Y214/Baseline_Data_2012!Y$271</f>
        <v>7.4512404399911733E-3</v>
      </c>
      <c r="AG219" s="165">
        <f>Baseline_Data_2012!Z214/Baseline_Data_2012!Z$271</f>
        <v>1.3348359104412649E-2</v>
      </c>
      <c r="AH219" s="165">
        <f>Baseline_Data_2012!AA214/Baseline_Data_2012!AA$271</f>
        <v>6.5162485079264757E-3</v>
      </c>
      <c r="AI219" s="165">
        <f>Baseline_Data_2012!AB214/Baseline_Data_2012!AB$271</f>
        <v>1.1188559150431356E-2</v>
      </c>
      <c r="AJ219" s="165">
        <f>Baseline_Data_2012!AC214/Baseline_Data_2012!AC$271</f>
        <v>8.9902073681836006E-4</v>
      </c>
      <c r="AK219" s="165">
        <f>Baseline_Data_2012!AD214/Baseline_Data_2012!AD$271</f>
        <v>7.0574873839637153E-3</v>
      </c>
      <c r="AL219" s="165">
        <f>Baseline_Data_2012!AE214/Baseline_Data_2012!AE$271</f>
        <v>7.874207702733416E-3</v>
      </c>
      <c r="AM219" s="165">
        <f>Baseline_Data_2012!AF214/Baseline_Data_2012!AF$271</f>
        <v>1.3740403859474346E-2</v>
      </c>
      <c r="AN219" s="165">
        <f>Baseline_Data_2012!AG214/Baseline_Data_2012!AG$271</f>
        <v>1.1982691777029342E-2</v>
      </c>
      <c r="AO219" s="165">
        <f>Baseline_Data_2012!AH214/Baseline_Data_2012!AH$271</f>
        <v>7.3233193963021222E-3</v>
      </c>
      <c r="AP219" s="165">
        <f>Baseline_Data_2012!AI214/Baseline_Data_2012!AI$271</f>
        <v>1.0510908155422969E-2</v>
      </c>
      <c r="AQ219" s="165">
        <f>Baseline_Data_2012!AJ214/Baseline_Data_2012!AJ$271</f>
        <v>1.1737067525771696E-2</v>
      </c>
      <c r="AR219" s="165">
        <f>Baseline_Data_2012!AK214/Baseline_Data_2012!AK$271</f>
        <v>6.4347035357724307E-3</v>
      </c>
      <c r="AS219" s="165">
        <f>Baseline_Data_2012!AL214/Baseline_Data_2012!AL$271</f>
        <v>5.749353128986695E-3</v>
      </c>
      <c r="AT219" s="165">
        <f>Baseline_Data_2012!AM214/Baseline_Data_2012!AM$271</f>
        <v>1.9087926976412144E-2</v>
      </c>
      <c r="AU219" s="165">
        <f>Baseline_Data_2012!AN214/Baseline_Data_2012!AN$271</f>
        <v>1.4886040917559505E-2</v>
      </c>
      <c r="AV219" s="165">
        <f>Baseline_Data_2012!AO214/Baseline_Data_2012!AO$271</f>
        <v>5.0853205150757667E-3</v>
      </c>
      <c r="AW219" s="165">
        <f>Baseline_Data_2012!AP214/Baseline_Data_2012!AP$271</f>
        <v>1.3423900124486975E-2</v>
      </c>
      <c r="AX219" s="165">
        <f>Baseline_Data_2012!AQ214/Baseline_Data_2012!AQ$271</f>
        <v>2.3496021207510102E-2</v>
      </c>
      <c r="AY219" s="165">
        <f>Baseline_Data_2012!AR214/Baseline_Data_2012!AR$271</f>
        <v>5.0715425009760359E-3</v>
      </c>
      <c r="AZ219" s="165">
        <f>Baseline_Data_2012!AS214/Baseline_Data_2012!AS$271</f>
        <v>7.0925124868233755E-3</v>
      </c>
      <c r="BA219" s="165">
        <f>Baseline_Data_2012!AT214/Baseline_Data_2012!AT$271</f>
        <v>1.2636113756248478E-2</v>
      </c>
      <c r="BB219" s="165">
        <f>Baseline_Data_2012!AU214/Baseline_Data_2012!AU$271</f>
        <v>3.9674927244691318E-3</v>
      </c>
      <c r="BC219" s="165">
        <f>Baseline_Data_2012!AV214/Baseline_Data_2012!AV$271</f>
        <v>7.1334447796885837E-3</v>
      </c>
      <c r="BD219">
        <v>219</v>
      </c>
    </row>
    <row r="220" spans="1:56" x14ac:dyDescent="0.2">
      <c r="A220" s="164">
        <v>4</v>
      </c>
      <c r="B220" s="31" t="s">
        <v>46</v>
      </c>
      <c r="C220">
        <f>'III Tool Overview'!$H$9/160</f>
        <v>0</v>
      </c>
      <c r="D220">
        <v>0</v>
      </c>
      <c r="E220">
        <v>0</v>
      </c>
      <c r="F220">
        <f>G220*'III Tool Overview'!$H$9</f>
        <v>0</v>
      </c>
      <c r="G220" s="165">
        <f>HLOOKUP('III Tool Overview'!$H$7,Targeting!$I$1:$BC$277,Targeting!BD220,FALSE)</f>
        <v>1.4090740123698394E-2</v>
      </c>
      <c r="H220" s="204">
        <f>Baseline_Data_2012!B215</f>
        <v>6032.10131</v>
      </c>
      <c r="I220" s="165">
        <f>Baseline_Data_2012!B215/Baseline_Data_2012!B$271</f>
        <v>6.0026535266640701E-3</v>
      </c>
      <c r="J220" s="165">
        <f>Baseline_Data_2012!C215/Baseline_Data_2012!C$271</f>
        <v>3.9813873417045642E-3</v>
      </c>
      <c r="K220" s="165">
        <f>Baseline_Data_2012!D215/Baseline_Data_2012!D$271</f>
        <v>8.6210852229191576E-3</v>
      </c>
      <c r="L220" s="165">
        <f>Baseline_Data_2012!E215/Baseline_Data_2012!E$271</f>
        <v>6.1908055422649167E-3</v>
      </c>
      <c r="M220" s="165">
        <f>Baseline_Data_2012!F215/Baseline_Data_2012!F$271</f>
        <v>4.5322427106595257E-3</v>
      </c>
      <c r="N220" s="165">
        <f>Baseline_Data_2012!G215/Baseline_Data_2012!G$271</f>
        <v>5.6983009803444245E-3</v>
      </c>
      <c r="O220" s="165">
        <f>Baseline_Data_2012!H215/Baseline_Data_2012!H$271</f>
        <v>7.8225288961341795E-3</v>
      </c>
      <c r="P220" s="165">
        <f>Baseline_Data_2012!I215/Baseline_Data_2012!I$271</f>
        <v>4.6803224633917969E-3</v>
      </c>
      <c r="Q220" s="165">
        <f>Baseline_Data_2012!J215/Baseline_Data_2012!J$271</f>
        <v>8.5296913336993709E-3</v>
      </c>
      <c r="R220" s="165">
        <f>Baseline_Data_2012!K215/Baseline_Data_2012!K$271</f>
        <v>3.914000668850344E-3</v>
      </c>
      <c r="S220" s="165">
        <f>Baseline_Data_2012!L215/Baseline_Data_2012!L$271</f>
        <v>7.1882143386412106E-3</v>
      </c>
      <c r="T220" s="165">
        <f>Baseline_Data_2012!M215/Baseline_Data_2012!M$271</f>
        <v>1.4090740123698394E-2</v>
      </c>
      <c r="U220" s="165">
        <f>Baseline_Data_2012!N215/Baseline_Data_2012!N$271</f>
        <v>1.6835912984993207E-2</v>
      </c>
      <c r="V220" s="165">
        <f>Baseline_Data_2012!O215/Baseline_Data_2012!O$271</f>
        <v>7.2895663910726872E-3</v>
      </c>
      <c r="W220" s="165">
        <f>Baseline_Data_2012!P215/Baseline_Data_2012!P$271</f>
        <v>5.4042041052586992E-4</v>
      </c>
      <c r="X220" s="165">
        <f>Baseline_Data_2012!Q215/Baseline_Data_2012!Q$271</f>
        <v>6.1356522878635153E-3</v>
      </c>
      <c r="Y220" s="165">
        <f>Baseline_Data_2012!R215/Baseline_Data_2012!R$271</f>
        <v>9.105117995759162E-3</v>
      </c>
      <c r="Z220" s="165">
        <f>Baseline_Data_2012!S215/Baseline_Data_2012!S$271</f>
        <v>6.9229044599396659E-3</v>
      </c>
      <c r="AA220" s="165">
        <f>Baseline_Data_2012!T215/Baseline_Data_2012!T$271</f>
        <v>5.9475708777928663E-3</v>
      </c>
      <c r="AB220" s="165">
        <f>Baseline_Data_2012!U215/Baseline_Data_2012!U$271</f>
        <v>4.036642524965656E-3</v>
      </c>
      <c r="AC220" s="165">
        <f>Baseline_Data_2012!V215/Baseline_Data_2012!V$271</f>
        <v>4.011927859102051E-3</v>
      </c>
      <c r="AD220" s="165">
        <f>Baseline_Data_2012!W215/Baseline_Data_2012!W$271</f>
        <v>4.1088778446255244E-3</v>
      </c>
      <c r="AE220" s="165">
        <f>Baseline_Data_2012!X215/Baseline_Data_2012!X$271</f>
        <v>4.760291067263665E-3</v>
      </c>
      <c r="AF220" s="165">
        <f>Baseline_Data_2012!Y215/Baseline_Data_2012!Y$271</f>
        <v>3.4393964726927104E-3</v>
      </c>
      <c r="AG220" s="165">
        <f>Baseline_Data_2012!Z215/Baseline_Data_2012!Z$271</f>
        <v>8.6172518869301173E-3</v>
      </c>
      <c r="AH220" s="165">
        <f>Baseline_Data_2012!AA215/Baseline_Data_2012!AA$271</f>
        <v>3.5748036177047009E-3</v>
      </c>
      <c r="AI220" s="165">
        <f>Baseline_Data_2012!AB215/Baseline_Data_2012!AB$271</f>
        <v>7.9234896044088725E-3</v>
      </c>
      <c r="AJ220" s="165">
        <f>Baseline_Data_2012!AC215/Baseline_Data_2012!AC$271</f>
        <v>5.4109664654201082E-4</v>
      </c>
      <c r="AK220" s="165">
        <f>Baseline_Data_2012!AD215/Baseline_Data_2012!AD$271</f>
        <v>5.3570759872360717E-3</v>
      </c>
      <c r="AL220" s="165">
        <f>Baseline_Data_2012!AE215/Baseline_Data_2012!AE$271</f>
        <v>4.5357556874749795E-3</v>
      </c>
      <c r="AM220" s="165">
        <f>Baseline_Data_2012!AF215/Baseline_Data_2012!AF$271</f>
        <v>5.8982253015939E-3</v>
      </c>
      <c r="AN220" s="165">
        <f>Baseline_Data_2012!AG215/Baseline_Data_2012!AG$271</f>
        <v>9.6074595169471748E-3</v>
      </c>
      <c r="AO220" s="165">
        <f>Baseline_Data_2012!AH215/Baseline_Data_2012!AH$271</f>
        <v>3.9889190277202346E-3</v>
      </c>
      <c r="AP220" s="165">
        <f>Baseline_Data_2012!AI215/Baseline_Data_2012!AI$271</f>
        <v>6.189342099028705E-3</v>
      </c>
      <c r="AQ220" s="165">
        <f>Baseline_Data_2012!AJ215/Baseline_Data_2012!AJ$271</f>
        <v>8.9475238344159779E-3</v>
      </c>
      <c r="AR220" s="165">
        <f>Baseline_Data_2012!AK215/Baseline_Data_2012!AK$271</f>
        <v>4.0507471672001933E-3</v>
      </c>
      <c r="AS220" s="165">
        <f>Baseline_Data_2012!AL215/Baseline_Data_2012!AL$271</f>
        <v>3.6955596108058215E-3</v>
      </c>
      <c r="AT220" s="165">
        <f>Baseline_Data_2012!AM215/Baseline_Data_2012!AM$271</f>
        <v>1.4056024110474085E-2</v>
      </c>
      <c r="AU220" s="165">
        <f>Baseline_Data_2012!AN215/Baseline_Data_2012!AN$271</f>
        <v>1.106396108435455E-2</v>
      </c>
      <c r="AV220" s="165">
        <f>Baseline_Data_2012!AO215/Baseline_Data_2012!AO$271</f>
        <v>3.2577697460209505E-3</v>
      </c>
      <c r="AW220" s="165">
        <f>Baseline_Data_2012!AP215/Baseline_Data_2012!AP$271</f>
        <v>8.6130075077410027E-3</v>
      </c>
      <c r="AX220" s="165">
        <f>Baseline_Data_2012!AQ215/Baseline_Data_2012!AQ$271</f>
        <v>1.6849661332604533E-2</v>
      </c>
      <c r="AY220" s="165">
        <f>Baseline_Data_2012!AR215/Baseline_Data_2012!AR$271</f>
        <v>2.9951934146721314E-3</v>
      </c>
      <c r="AZ220" s="165">
        <f>Baseline_Data_2012!AS215/Baseline_Data_2012!AS$271</f>
        <v>4.6683108172304501E-3</v>
      </c>
      <c r="BA220" s="165">
        <f>Baseline_Data_2012!AT215/Baseline_Data_2012!AT$271</f>
        <v>6.8822188764459061E-3</v>
      </c>
      <c r="BB220" s="165">
        <f>Baseline_Data_2012!AU215/Baseline_Data_2012!AU$271</f>
        <v>2.2591273188276233E-3</v>
      </c>
      <c r="BC220" s="165">
        <f>Baseline_Data_2012!AV215/Baseline_Data_2012!AV$271</f>
        <v>4.6635416721797548E-3</v>
      </c>
      <c r="BD220">
        <v>220</v>
      </c>
    </row>
    <row r="221" spans="1:56" x14ac:dyDescent="0.2">
      <c r="A221" s="164">
        <v>4</v>
      </c>
      <c r="B221" s="31" t="s">
        <v>47</v>
      </c>
      <c r="C221">
        <f>'III Tool Overview'!$H$9/160</f>
        <v>0</v>
      </c>
      <c r="D221">
        <v>0</v>
      </c>
      <c r="E221">
        <v>0</v>
      </c>
      <c r="F221">
        <f>G221*'III Tool Overview'!$H$9</f>
        <v>0</v>
      </c>
      <c r="G221" s="165">
        <f>HLOOKUP('III Tool Overview'!$H$7,Targeting!$I$1:$BC$277,Targeting!BD221,FALSE)</f>
        <v>1.4255544101753346E-2</v>
      </c>
      <c r="H221" s="204">
        <f>Baseline_Data_2012!B216</f>
        <v>6204.8620860000001</v>
      </c>
      <c r="I221" s="165">
        <f>Baseline_Data_2012!B216/Baseline_Data_2012!B$271</f>
        <v>6.174570911341686E-3</v>
      </c>
      <c r="J221" s="165">
        <f>Baseline_Data_2012!C216/Baseline_Data_2012!C$271</f>
        <v>4.3852962024572015E-3</v>
      </c>
      <c r="K221" s="165">
        <f>Baseline_Data_2012!D216/Baseline_Data_2012!D$271</f>
        <v>9.2593313112457696E-3</v>
      </c>
      <c r="L221" s="165">
        <f>Baseline_Data_2012!E216/Baseline_Data_2012!E$271</f>
        <v>6.0930163903214858E-3</v>
      </c>
      <c r="M221" s="165">
        <f>Baseline_Data_2012!F216/Baseline_Data_2012!F$271</f>
        <v>5.0534096930412052E-3</v>
      </c>
      <c r="N221" s="165">
        <f>Baseline_Data_2012!G216/Baseline_Data_2012!G$271</f>
        <v>6.3533976258949706E-3</v>
      </c>
      <c r="O221" s="165">
        <f>Baseline_Data_2012!H216/Baseline_Data_2012!H$271</f>
        <v>7.890220682698448E-3</v>
      </c>
      <c r="P221" s="165">
        <f>Baseline_Data_2012!I216/Baseline_Data_2012!I$271</f>
        <v>4.5079426385633168E-3</v>
      </c>
      <c r="Q221" s="165">
        <f>Baseline_Data_2012!J216/Baseline_Data_2012!J$271</f>
        <v>9.253057383200378E-3</v>
      </c>
      <c r="R221" s="165">
        <f>Baseline_Data_2012!K216/Baseline_Data_2012!K$271</f>
        <v>4.4615844162712338E-3</v>
      </c>
      <c r="S221" s="165">
        <f>Baseline_Data_2012!L216/Baseline_Data_2012!L$271</f>
        <v>7.0597032385184685E-3</v>
      </c>
      <c r="T221" s="165">
        <f>Baseline_Data_2012!M216/Baseline_Data_2012!M$271</f>
        <v>1.4255544101753346E-2</v>
      </c>
      <c r="U221" s="165">
        <f>Baseline_Data_2012!N216/Baseline_Data_2012!N$271</f>
        <v>1.6356257344395112E-2</v>
      </c>
      <c r="V221" s="165">
        <f>Baseline_Data_2012!O216/Baseline_Data_2012!O$271</f>
        <v>7.5077606860098475E-3</v>
      </c>
      <c r="W221" s="165">
        <f>Baseline_Data_2012!P216/Baseline_Data_2012!P$271</f>
        <v>3.7153903223653559E-4</v>
      </c>
      <c r="X221" s="165">
        <f>Baseline_Data_2012!Q216/Baseline_Data_2012!Q$271</f>
        <v>4.6489365411888943E-3</v>
      </c>
      <c r="Y221" s="165">
        <f>Baseline_Data_2012!R216/Baseline_Data_2012!R$271</f>
        <v>1.07981862091951E-2</v>
      </c>
      <c r="Z221" s="165">
        <f>Baseline_Data_2012!S216/Baseline_Data_2012!S$271</f>
        <v>8.1094721457590207E-3</v>
      </c>
      <c r="AA221" s="165">
        <f>Baseline_Data_2012!T216/Baseline_Data_2012!T$271</f>
        <v>6.3255944505339386E-3</v>
      </c>
      <c r="AB221" s="165">
        <f>Baseline_Data_2012!U216/Baseline_Data_2012!U$271</f>
        <v>4.9531748857066507E-3</v>
      </c>
      <c r="AC221" s="165">
        <f>Baseline_Data_2012!V216/Baseline_Data_2012!V$271</f>
        <v>3.9485559731138051E-3</v>
      </c>
      <c r="AD221" s="165">
        <f>Baseline_Data_2012!W216/Baseline_Data_2012!W$271</f>
        <v>3.6904966659174546E-3</v>
      </c>
      <c r="AE221" s="165">
        <f>Baseline_Data_2012!X216/Baseline_Data_2012!X$271</f>
        <v>5.4485259203620262E-3</v>
      </c>
      <c r="AF221" s="165">
        <f>Baseline_Data_2012!Y216/Baseline_Data_2012!Y$271</f>
        <v>3.8872345550745734E-3</v>
      </c>
      <c r="AG221" s="165">
        <f>Baseline_Data_2012!Z216/Baseline_Data_2012!Z$271</f>
        <v>1.0330564320919753E-2</v>
      </c>
      <c r="AH221" s="165">
        <f>Baseline_Data_2012!AA216/Baseline_Data_2012!AA$271</f>
        <v>3.9449755899522293E-3</v>
      </c>
      <c r="AI221" s="165">
        <f>Baseline_Data_2012!AB216/Baseline_Data_2012!AB$271</f>
        <v>6.9946988105310691E-3</v>
      </c>
      <c r="AJ221" s="165">
        <f>Baseline_Data_2012!AC216/Baseline_Data_2012!AC$271</f>
        <v>3.7200394449763243E-4</v>
      </c>
      <c r="AK221" s="165">
        <f>Baseline_Data_2012!AD216/Baseline_Data_2012!AD$271</f>
        <v>6.375983088659035E-3</v>
      </c>
      <c r="AL221" s="165">
        <f>Baseline_Data_2012!AE216/Baseline_Data_2012!AE$271</f>
        <v>5.0573266304657803E-3</v>
      </c>
      <c r="AM221" s="165">
        <f>Baseline_Data_2012!AF216/Baseline_Data_2012!AF$271</f>
        <v>4.8781771548536022E-3</v>
      </c>
      <c r="AN221" s="165">
        <f>Baseline_Data_2012!AG216/Baseline_Data_2012!AG$271</f>
        <v>1.0468658297743403E-2</v>
      </c>
      <c r="AO221" s="165">
        <f>Baseline_Data_2012!AH216/Baseline_Data_2012!AH$271</f>
        <v>4.2666285802830349E-3</v>
      </c>
      <c r="AP221" s="165">
        <f>Baseline_Data_2012!AI216/Baseline_Data_2012!AI$271</f>
        <v>6.7340042037432307E-3</v>
      </c>
      <c r="AQ221" s="165">
        <f>Baseline_Data_2012!AJ216/Baseline_Data_2012!AJ$271</f>
        <v>8.7885038610555043E-3</v>
      </c>
      <c r="AR221" s="165">
        <f>Baseline_Data_2012!AK216/Baseline_Data_2012!AK$271</f>
        <v>4.3859322320917585E-3</v>
      </c>
      <c r="AS221" s="165">
        <f>Baseline_Data_2012!AL216/Baseline_Data_2012!AL$271</f>
        <v>4.1366323691287669E-3</v>
      </c>
      <c r="AT221" s="165">
        <f>Baseline_Data_2012!AM216/Baseline_Data_2012!AM$271</f>
        <v>1.4220422053286648E-2</v>
      </c>
      <c r="AU221" s="165">
        <f>Baseline_Data_2012!AN216/Baseline_Data_2012!AN$271</f>
        <v>1.1085612671603776E-2</v>
      </c>
      <c r="AV221" s="165">
        <f>Baseline_Data_2012!AO216/Baseline_Data_2012!AO$271</f>
        <v>3.4246872771775006E-3</v>
      </c>
      <c r="AW221" s="165">
        <f>Baseline_Data_2012!AP216/Baseline_Data_2012!AP$271</f>
        <v>9.2506555773748684E-3</v>
      </c>
      <c r="AX221" s="165">
        <f>Baseline_Data_2012!AQ216/Baseline_Data_2012!AQ$271</f>
        <v>1.6369614001191298E-2</v>
      </c>
      <c r="AY221" s="165">
        <f>Baseline_Data_2012!AR216/Baseline_Data_2012!AR$271</f>
        <v>3.1955088978189937E-3</v>
      </c>
      <c r="AZ221" s="165">
        <f>Baseline_Data_2012!AS216/Baseline_Data_2012!AS$271</f>
        <v>5.9025763637903135E-3</v>
      </c>
      <c r="BA221" s="165">
        <f>Baseline_Data_2012!AT216/Baseline_Data_2012!AT$271</f>
        <v>6.633035089540106E-3</v>
      </c>
      <c r="BB221" s="165">
        <f>Baseline_Data_2012!AU216/Baseline_Data_2012!AU$271</f>
        <v>2.2938831237326639E-3</v>
      </c>
      <c r="BC221" s="165">
        <f>Baseline_Data_2012!AV216/Baseline_Data_2012!AV$271</f>
        <v>5.4537695293398677E-3</v>
      </c>
      <c r="BD221">
        <v>221</v>
      </c>
    </row>
    <row r="222" spans="1:56" x14ac:dyDescent="0.2">
      <c r="A222" s="164">
        <v>4</v>
      </c>
      <c r="B222" s="31" t="s">
        <v>48</v>
      </c>
      <c r="C222">
        <f>'III Tool Overview'!$H$9/160</f>
        <v>0</v>
      </c>
      <c r="D222">
        <v>0</v>
      </c>
      <c r="E222">
        <v>0</v>
      </c>
      <c r="F222">
        <f>G222*'III Tool Overview'!$H$9</f>
        <v>0</v>
      </c>
      <c r="G222" s="165">
        <f>HLOOKUP('III Tool Overview'!$H$7,Targeting!$I$1:$BC$277,Targeting!BD222,FALSE)</f>
        <v>1.7894476148121133E-2</v>
      </c>
      <c r="H222" s="204">
        <f>Baseline_Data_2012!B217</f>
        <v>7979.0775440000007</v>
      </c>
      <c r="I222" s="165">
        <f>Baseline_Data_2012!B217/Baseline_Data_2012!B$271</f>
        <v>7.9401249245625964E-3</v>
      </c>
      <c r="J222" s="165">
        <f>Baseline_Data_2012!C217/Baseline_Data_2012!C$271</f>
        <v>6.2754953838878597E-3</v>
      </c>
      <c r="K222" s="165">
        <f>Baseline_Data_2012!D217/Baseline_Data_2012!D$271</f>
        <v>1.5690364393210209E-2</v>
      </c>
      <c r="L222" s="165">
        <f>Baseline_Data_2012!E217/Baseline_Data_2012!E$271</f>
        <v>8.6229259877421294E-3</v>
      </c>
      <c r="M222" s="165">
        <f>Baseline_Data_2012!F217/Baseline_Data_2012!F$271</f>
        <v>7.1915464485861743E-3</v>
      </c>
      <c r="N222" s="165">
        <f>Baseline_Data_2012!G217/Baseline_Data_2012!G$271</f>
        <v>9.0859322025998966E-3</v>
      </c>
      <c r="O222" s="165">
        <f>Baseline_Data_2012!H217/Baseline_Data_2012!H$271</f>
        <v>9.7000785377492054E-3</v>
      </c>
      <c r="P222" s="165">
        <f>Baseline_Data_2012!I217/Baseline_Data_2012!I$271</f>
        <v>5.3514389526994211E-3</v>
      </c>
      <c r="Q222" s="165">
        <f>Baseline_Data_2012!J217/Baseline_Data_2012!J$271</f>
        <v>1.2005639554522468E-2</v>
      </c>
      <c r="R222" s="165">
        <f>Baseline_Data_2012!K217/Baseline_Data_2012!K$271</f>
        <v>5.8750100412842546E-3</v>
      </c>
      <c r="S222" s="165">
        <f>Baseline_Data_2012!L217/Baseline_Data_2012!L$271</f>
        <v>8.1324019456138156E-3</v>
      </c>
      <c r="T222" s="165">
        <f>Baseline_Data_2012!M217/Baseline_Data_2012!M$271</f>
        <v>1.7894476148121133E-2</v>
      </c>
      <c r="U222" s="165">
        <f>Baseline_Data_2012!N217/Baseline_Data_2012!N$271</f>
        <v>2.2141618412461605E-2</v>
      </c>
      <c r="V222" s="165">
        <f>Baseline_Data_2012!O217/Baseline_Data_2012!O$271</f>
        <v>1.0176021791521465E-2</v>
      </c>
      <c r="W222" s="165">
        <f>Baseline_Data_2012!P217/Baseline_Data_2012!P$271</f>
        <v>7.2146367561612304E-4</v>
      </c>
      <c r="X222" s="165">
        <f>Baseline_Data_2012!Q217/Baseline_Data_2012!Q$271</f>
        <v>4.1912414713999729E-3</v>
      </c>
      <c r="Y222" s="165">
        <f>Baseline_Data_2012!R217/Baseline_Data_2012!R$271</f>
        <v>1.4438773573597397E-2</v>
      </c>
      <c r="Z222" s="165">
        <f>Baseline_Data_2012!S217/Baseline_Data_2012!S$271</f>
        <v>1.1488734647902564E-2</v>
      </c>
      <c r="AA222" s="165">
        <f>Baseline_Data_2012!T217/Baseline_Data_2012!T$271</f>
        <v>9.1063664925060614E-3</v>
      </c>
      <c r="AB222" s="165">
        <f>Baseline_Data_2012!U217/Baseline_Data_2012!U$271</f>
        <v>6.5257323661073816E-3</v>
      </c>
      <c r="AC222" s="165">
        <f>Baseline_Data_2012!V217/Baseline_Data_2012!V$271</f>
        <v>5.5880542137883467E-3</v>
      </c>
      <c r="AD222" s="165">
        <f>Baseline_Data_2012!W217/Baseline_Data_2012!W$271</f>
        <v>3.8681031248390669E-3</v>
      </c>
      <c r="AE222" s="165">
        <f>Baseline_Data_2012!X217/Baseline_Data_2012!X$271</f>
        <v>7.2936571226859884E-3</v>
      </c>
      <c r="AF222" s="165">
        <f>Baseline_Data_2012!Y217/Baseline_Data_2012!Y$271</f>
        <v>5.4419078409312441E-3</v>
      </c>
      <c r="AG222" s="165">
        <f>Baseline_Data_2012!Z217/Baseline_Data_2012!Z$271</f>
        <v>1.5362820770189394E-2</v>
      </c>
      <c r="AH222" s="165">
        <f>Baseline_Data_2012!AA217/Baseline_Data_2012!AA$271</f>
        <v>6.1623616931588384E-3</v>
      </c>
      <c r="AI222" s="165">
        <f>Baseline_Data_2012!AB217/Baseline_Data_2012!AB$271</f>
        <v>6.5203524962197945E-3</v>
      </c>
      <c r="AJ222" s="165">
        <f>Baseline_Data_2012!AC217/Baseline_Data_2012!AC$271</f>
        <v>7.2236645373531777E-4</v>
      </c>
      <c r="AK222" s="165">
        <f>Baseline_Data_2012!AD217/Baseline_Data_2012!AD$271</f>
        <v>9.0052521150046985E-3</v>
      </c>
      <c r="AL222" s="165">
        <f>Baseline_Data_2012!AE217/Baseline_Data_2012!AE$271</f>
        <v>7.1971206725529816E-3</v>
      </c>
      <c r="AM222" s="165">
        <f>Baseline_Data_2012!AF217/Baseline_Data_2012!AF$271</f>
        <v>4.5868981315444956E-3</v>
      </c>
      <c r="AN222" s="165">
        <f>Baseline_Data_2012!AG217/Baseline_Data_2012!AG$271</f>
        <v>1.3252504797880262E-2</v>
      </c>
      <c r="AO222" s="165">
        <f>Baseline_Data_2012!AH217/Baseline_Data_2012!AH$271</f>
        <v>6.5160978812553363E-3</v>
      </c>
      <c r="AP222" s="165">
        <f>Baseline_Data_2012!AI217/Baseline_Data_2012!AI$271</f>
        <v>9.2396460238973362E-3</v>
      </c>
      <c r="AQ222" s="165">
        <f>Baseline_Data_2012!AJ217/Baseline_Data_2012!AJ$271</f>
        <v>1.1749990029924924E-2</v>
      </c>
      <c r="AR222" s="165">
        <f>Baseline_Data_2012!AK217/Baseline_Data_2012!AK$271</f>
        <v>6.4317713689249368E-3</v>
      </c>
      <c r="AS222" s="165">
        <f>Baseline_Data_2012!AL217/Baseline_Data_2012!AL$271</f>
        <v>5.3312853718983401E-3</v>
      </c>
      <c r="AT222" s="165">
        <f>Baseline_Data_2012!AM217/Baseline_Data_2012!AM$271</f>
        <v>1.7850388693158033E-2</v>
      </c>
      <c r="AU222" s="165">
        <f>Baseline_Data_2012!AN217/Baseline_Data_2012!AN$271</f>
        <v>1.586133258368699E-2</v>
      </c>
      <c r="AV222" s="165">
        <f>Baseline_Data_2012!AO217/Baseline_Data_2012!AO$271</f>
        <v>5.2387723074545627E-3</v>
      </c>
      <c r="AW222" s="165">
        <f>Baseline_Data_2012!AP217/Baseline_Data_2012!AP$271</f>
        <v>1.5675662961623284E-2</v>
      </c>
      <c r="AX222" s="165">
        <f>Baseline_Data_2012!AQ217/Baseline_Data_2012!AQ$271</f>
        <v>2.2159699443581399E-2</v>
      </c>
      <c r="AY222" s="165">
        <f>Baseline_Data_2012!AR217/Baseline_Data_2012!AR$271</f>
        <v>4.8673646569790492E-3</v>
      </c>
      <c r="AZ222" s="165">
        <f>Baseline_Data_2012!AS217/Baseline_Data_2012!AS$271</f>
        <v>7.9336113468839696E-3</v>
      </c>
      <c r="BA222" s="165">
        <f>Baseline_Data_2012!AT217/Baseline_Data_2012!AT$271</f>
        <v>1.0039688108724257E-2</v>
      </c>
      <c r="BB222" s="165">
        <f>Baseline_Data_2012!AU217/Baseline_Data_2012!AU$271</f>
        <v>2.8458148811559979E-3</v>
      </c>
      <c r="BC222" s="165">
        <f>Baseline_Data_2012!AV217/Baseline_Data_2012!AV$271</f>
        <v>7.9992081758962427E-3</v>
      </c>
      <c r="BD222">
        <v>222</v>
      </c>
    </row>
    <row r="223" spans="1:56" x14ac:dyDescent="0.2">
      <c r="A223" s="164">
        <v>4</v>
      </c>
      <c r="B223" s="31" t="s">
        <v>49</v>
      </c>
      <c r="C223">
        <f>'III Tool Overview'!$H$9/160</f>
        <v>0</v>
      </c>
      <c r="D223">
        <v>0</v>
      </c>
      <c r="E223">
        <v>0</v>
      </c>
      <c r="F223">
        <f>G223*'III Tool Overview'!$H$9</f>
        <v>0</v>
      </c>
      <c r="G223" s="165">
        <f>HLOOKUP('III Tool Overview'!$H$7,Targeting!$I$1:$BC$277,Targeting!BD223,FALSE)</f>
        <v>2.4152653598830162E-2</v>
      </c>
      <c r="H223" s="204">
        <f>Baseline_Data_2012!B218</f>
        <v>9932.1898799999999</v>
      </c>
      <c r="I223" s="165">
        <f>Baseline_Data_2012!B218/Baseline_Data_2012!B$271</f>
        <v>9.8837024689625418E-3</v>
      </c>
      <c r="J223" s="165">
        <f>Baseline_Data_2012!C218/Baseline_Data_2012!C$271</f>
        <v>8.1653336009670195E-3</v>
      </c>
      <c r="K223" s="165">
        <f>Baseline_Data_2012!D218/Baseline_Data_2012!D$271</f>
        <v>2.2258161016016499E-2</v>
      </c>
      <c r="L223" s="165">
        <f>Baseline_Data_2012!E218/Baseline_Data_2012!E$271</f>
        <v>1.213993720841542E-2</v>
      </c>
      <c r="M223" s="165">
        <f>Baseline_Data_2012!F218/Baseline_Data_2012!F$271</f>
        <v>9.6232670171986084E-3</v>
      </c>
      <c r="N223" s="165">
        <f>Baseline_Data_2012!G218/Baseline_Data_2012!G$271</f>
        <v>1.125767154301309E-2</v>
      </c>
      <c r="O223" s="165">
        <f>Baseline_Data_2012!H218/Baseline_Data_2012!H$271</f>
        <v>1.1594640433528539E-2</v>
      </c>
      <c r="P223" s="165">
        <f>Baseline_Data_2012!I218/Baseline_Data_2012!I$271</f>
        <v>6.323339295777778E-3</v>
      </c>
      <c r="Q223" s="165">
        <f>Baseline_Data_2012!J218/Baseline_Data_2012!J$271</f>
        <v>1.6178404047156893E-2</v>
      </c>
      <c r="R223" s="165">
        <f>Baseline_Data_2012!K218/Baseline_Data_2012!K$271</f>
        <v>7.5184944161931153E-3</v>
      </c>
      <c r="S223" s="165">
        <f>Baseline_Data_2012!L218/Baseline_Data_2012!L$271</f>
        <v>8.9234084440042247E-3</v>
      </c>
      <c r="T223" s="165">
        <f>Baseline_Data_2012!M218/Baseline_Data_2012!M$271</f>
        <v>2.4152653598830162E-2</v>
      </c>
      <c r="U223" s="165">
        <f>Baseline_Data_2012!N218/Baseline_Data_2012!N$271</f>
        <v>2.3678440256000074E-2</v>
      </c>
      <c r="V223" s="165">
        <f>Baseline_Data_2012!O218/Baseline_Data_2012!O$271</f>
        <v>1.3656193402848916E-2</v>
      </c>
      <c r="W223" s="165">
        <f>Baseline_Data_2012!P218/Baseline_Data_2012!P$271</f>
        <v>9.2187025217615722E-4</v>
      </c>
      <c r="X223" s="165">
        <f>Baseline_Data_2012!Q218/Baseline_Data_2012!Q$271</f>
        <v>4.2052433916830462E-3</v>
      </c>
      <c r="Y223" s="165">
        <f>Baseline_Data_2012!R218/Baseline_Data_2012!R$271</f>
        <v>1.7716314993958714E-2</v>
      </c>
      <c r="Z223" s="165">
        <f>Baseline_Data_2012!S218/Baseline_Data_2012!S$271</f>
        <v>1.5309344296619577E-2</v>
      </c>
      <c r="AA223" s="165">
        <f>Baseline_Data_2012!T218/Baseline_Data_2012!T$271</f>
        <v>1.3966085885058559E-2</v>
      </c>
      <c r="AB223" s="165">
        <f>Baseline_Data_2012!U218/Baseline_Data_2012!U$271</f>
        <v>9.3489215457708587E-3</v>
      </c>
      <c r="AC223" s="165">
        <f>Baseline_Data_2012!V218/Baseline_Data_2012!V$271</f>
        <v>7.8672398869069887E-3</v>
      </c>
      <c r="AD223" s="165">
        <f>Baseline_Data_2012!W218/Baseline_Data_2012!W$271</f>
        <v>4.8832949411282472E-3</v>
      </c>
      <c r="AE223" s="165">
        <f>Baseline_Data_2012!X218/Baseline_Data_2012!X$271</f>
        <v>8.9157301686332603E-3</v>
      </c>
      <c r="AF223" s="165">
        <f>Baseline_Data_2012!Y218/Baseline_Data_2012!Y$271</f>
        <v>7.6845690800650185E-3</v>
      </c>
      <c r="AG223" s="165">
        <f>Baseline_Data_2012!Z218/Baseline_Data_2012!Z$271</f>
        <v>2.0199041560805008E-2</v>
      </c>
      <c r="AH223" s="165">
        <f>Baseline_Data_2012!AA218/Baseline_Data_2012!AA$271</f>
        <v>7.0660073996912957E-3</v>
      </c>
      <c r="AI223" s="165">
        <f>Baseline_Data_2012!AB218/Baseline_Data_2012!AB$271</f>
        <v>5.8692926172030828E-3</v>
      </c>
      <c r="AJ223" s="165">
        <f>Baseline_Data_2012!AC218/Baseline_Data_2012!AC$271</f>
        <v>9.2302380199512832E-4</v>
      </c>
      <c r="AK223" s="165">
        <f>Baseline_Data_2012!AD218/Baseline_Data_2012!AD$271</f>
        <v>1.0236612783119015E-2</v>
      </c>
      <c r="AL223" s="165">
        <f>Baseline_Data_2012!AE218/Baseline_Data_2012!AE$271</f>
        <v>9.6307260868201076E-3</v>
      </c>
      <c r="AM223" s="165">
        <f>Baseline_Data_2012!AF218/Baseline_Data_2012!AF$271</f>
        <v>5.1310700724189933E-3</v>
      </c>
      <c r="AN223" s="165">
        <f>Baseline_Data_2012!AG218/Baseline_Data_2012!AG$271</f>
        <v>1.7235948404208282E-2</v>
      </c>
      <c r="AO223" s="165">
        <f>Baseline_Data_2012!AH218/Baseline_Data_2012!AH$271</f>
        <v>7.774378851428781E-3</v>
      </c>
      <c r="AP223" s="165">
        <f>Baseline_Data_2012!AI218/Baseline_Data_2012!AI$271</f>
        <v>1.2162840870885525E-2</v>
      </c>
      <c r="AQ223" s="165">
        <f>Baseline_Data_2012!AJ218/Baseline_Data_2012!AJ$271</f>
        <v>1.49705440424097E-2</v>
      </c>
      <c r="AR223" s="165">
        <f>Baseline_Data_2012!AK218/Baseline_Data_2012!AK$271</f>
        <v>8.4967084926324179E-3</v>
      </c>
      <c r="AS223" s="165">
        <f>Baseline_Data_2012!AL218/Baseline_Data_2012!AL$271</f>
        <v>6.871600640637552E-3</v>
      </c>
      <c r="AT223" s="165">
        <f>Baseline_Data_2012!AM218/Baseline_Data_2012!AM$271</f>
        <v>2.4093147580382702E-2</v>
      </c>
      <c r="AU223" s="165">
        <f>Baseline_Data_2012!AN218/Baseline_Data_2012!AN$271</f>
        <v>2.1745099044266344E-2</v>
      </c>
      <c r="AV223" s="165">
        <f>Baseline_Data_2012!AO218/Baseline_Data_2012!AO$271</f>
        <v>6.5979844185151343E-3</v>
      </c>
      <c r="AW223" s="165">
        <f>Baseline_Data_2012!AP218/Baseline_Data_2012!AP$271</f>
        <v>2.2237305743109691E-2</v>
      </c>
      <c r="AX223" s="165">
        <f>Baseline_Data_2012!AQ218/Baseline_Data_2012!AQ$271</f>
        <v>2.3697776268714298E-2</v>
      </c>
      <c r="AY223" s="165">
        <f>Baseline_Data_2012!AR218/Baseline_Data_2012!AR$271</f>
        <v>6.7350743509361254E-3</v>
      </c>
      <c r="AZ223" s="165">
        <f>Baseline_Data_2012!AS218/Baseline_Data_2012!AS$271</f>
        <v>9.445525370309996E-3</v>
      </c>
      <c r="BA223" s="165">
        <f>Baseline_Data_2012!AT218/Baseline_Data_2012!AT$271</f>
        <v>1.3419106265938592E-2</v>
      </c>
      <c r="BB223" s="165">
        <f>Baseline_Data_2012!AU218/Baseline_Data_2012!AU$271</f>
        <v>4.1381172909563061E-3</v>
      </c>
      <c r="BC223" s="165">
        <f>Baseline_Data_2012!AV218/Baseline_Data_2012!AV$271</f>
        <v>9.5692126224975489E-3</v>
      </c>
      <c r="BD223">
        <v>223</v>
      </c>
    </row>
    <row r="224" spans="1:56" x14ac:dyDescent="0.2">
      <c r="A224" s="164">
        <v>4</v>
      </c>
      <c r="B224" s="31" t="s">
        <v>50</v>
      </c>
      <c r="C224">
        <f>'III Tool Overview'!$H$9/160</f>
        <v>0</v>
      </c>
      <c r="D224">
        <v>0</v>
      </c>
      <c r="E224">
        <v>0</v>
      </c>
      <c r="F224">
        <f>G224*'III Tool Overview'!$H$9</f>
        <v>0</v>
      </c>
      <c r="G224" s="165">
        <f>HLOOKUP('III Tool Overview'!$H$7,Targeting!$I$1:$BC$277,Targeting!BD224,FALSE)</f>
        <v>2.5438325316524964E-2</v>
      </c>
      <c r="H224" s="204">
        <f>Baseline_Data_2012!B219</f>
        <v>10985.258879999999</v>
      </c>
      <c r="I224" s="165">
        <f>Baseline_Data_2012!B219/Baseline_Data_2012!B$271</f>
        <v>1.0931630549379779E-2</v>
      </c>
      <c r="J224" s="165">
        <f>Baseline_Data_2012!C219/Baseline_Data_2012!C$271</f>
        <v>9.1012553840594899E-3</v>
      </c>
      <c r="K224" s="165">
        <f>Baseline_Data_2012!D219/Baseline_Data_2012!D$271</f>
        <v>2.5689535321736082E-2</v>
      </c>
      <c r="L224" s="165">
        <f>Baseline_Data_2012!E219/Baseline_Data_2012!E$271</f>
        <v>1.4902656477466726E-2</v>
      </c>
      <c r="M224" s="165">
        <f>Baseline_Data_2012!F219/Baseline_Data_2012!F$271</f>
        <v>1.0660878603747349E-2</v>
      </c>
      <c r="N224" s="165">
        <f>Baseline_Data_2012!G219/Baseline_Data_2012!G$271</f>
        <v>1.1695832608199059E-2</v>
      </c>
      <c r="O224" s="165">
        <f>Baseline_Data_2012!H219/Baseline_Data_2012!H$271</f>
        <v>1.27370904956418E-2</v>
      </c>
      <c r="P224" s="165">
        <f>Baseline_Data_2012!I219/Baseline_Data_2012!I$271</f>
        <v>7.2436718956203445E-3</v>
      </c>
      <c r="Q224" s="165">
        <f>Baseline_Data_2012!J219/Baseline_Data_2012!J$271</f>
        <v>1.7392428577741325E-2</v>
      </c>
      <c r="R224" s="165">
        <f>Baseline_Data_2012!K219/Baseline_Data_2012!K$271</f>
        <v>8.3544699652308672E-3</v>
      </c>
      <c r="S224" s="165">
        <f>Baseline_Data_2012!L219/Baseline_Data_2012!L$271</f>
        <v>9.5693250200728653E-3</v>
      </c>
      <c r="T224" s="165">
        <f>Baseline_Data_2012!M219/Baseline_Data_2012!M$271</f>
        <v>2.5438325316524964E-2</v>
      </c>
      <c r="U224" s="165">
        <f>Baseline_Data_2012!N219/Baseline_Data_2012!N$271</f>
        <v>2.6906585522846166E-2</v>
      </c>
      <c r="V224" s="165">
        <f>Baseline_Data_2012!O219/Baseline_Data_2012!O$271</f>
        <v>1.5171168834152702E-2</v>
      </c>
      <c r="W224" s="165">
        <f>Baseline_Data_2012!P219/Baseline_Data_2012!P$271</f>
        <v>1.0364887717658926E-3</v>
      </c>
      <c r="X224" s="165">
        <f>Baseline_Data_2012!Q219/Baseline_Data_2012!Q$271</f>
        <v>4.4560563608378127E-3</v>
      </c>
      <c r="Y224" s="165">
        <f>Baseline_Data_2012!R219/Baseline_Data_2012!R$271</f>
        <v>1.9072510634491644E-2</v>
      </c>
      <c r="Z224" s="165">
        <f>Baseline_Data_2012!S219/Baseline_Data_2012!S$271</f>
        <v>1.7032499075892549E-2</v>
      </c>
      <c r="AA224" s="165">
        <f>Baseline_Data_2012!T219/Baseline_Data_2012!T$271</f>
        <v>1.5590893052407184E-2</v>
      </c>
      <c r="AB224" s="165">
        <f>Baseline_Data_2012!U219/Baseline_Data_2012!U$271</f>
        <v>9.5028371119559307E-3</v>
      </c>
      <c r="AC224" s="165">
        <f>Baseline_Data_2012!V219/Baseline_Data_2012!V$271</f>
        <v>9.6576095450581229E-3</v>
      </c>
      <c r="AD224" s="165">
        <f>Baseline_Data_2012!W219/Baseline_Data_2012!W$271</f>
        <v>5.641414149538556E-3</v>
      </c>
      <c r="AE224" s="165">
        <f>Baseline_Data_2012!X219/Baseline_Data_2012!X$271</f>
        <v>1.0595092402768815E-2</v>
      </c>
      <c r="AF224" s="165">
        <f>Baseline_Data_2012!Y219/Baseline_Data_2012!Y$271</f>
        <v>9.5759529791313979E-3</v>
      </c>
      <c r="AG224" s="165">
        <f>Baseline_Data_2012!Z219/Baseline_Data_2012!Z$271</f>
        <v>2.0084740512455668E-2</v>
      </c>
      <c r="AH224" s="165">
        <f>Baseline_Data_2012!AA219/Baseline_Data_2012!AA$271</f>
        <v>8.8278965232633493E-3</v>
      </c>
      <c r="AI224" s="165">
        <f>Baseline_Data_2012!AB219/Baseline_Data_2012!AB$271</f>
        <v>6.7168162313803823E-3</v>
      </c>
      <c r="AJ224" s="165">
        <f>Baseline_Data_2012!AC219/Baseline_Data_2012!AC$271</f>
        <v>1.0377857454259207E-3</v>
      </c>
      <c r="AK224" s="165">
        <f>Baseline_Data_2012!AD219/Baseline_Data_2012!AD$271</f>
        <v>9.706224742399806E-3</v>
      </c>
      <c r="AL224" s="165">
        <f>Baseline_Data_2012!AE219/Baseline_Data_2012!AE$271</f>
        <v>1.0669141934234759E-2</v>
      </c>
      <c r="AM224" s="165">
        <f>Baseline_Data_2012!AF219/Baseline_Data_2012!AF$271</f>
        <v>5.8615264950504101E-3</v>
      </c>
      <c r="AN224" s="165">
        <f>Baseline_Data_2012!AG219/Baseline_Data_2012!AG$271</f>
        <v>1.8317390343372337E-2</v>
      </c>
      <c r="AO224" s="165">
        <f>Baseline_Data_2012!AH219/Baseline_Data_2012!AH$271</f>
        <v>9.4982029529169874E-3</v>
      </c>
      <c r="AP224" s="165">
        <f>Baseline_Data_2012!AI219/Baseline_Data_2012!AI$271</f>
        <v>1.3158464350399137E-2</v>
      </c>
      <c r="AQ224" s="165">
        <f>Baseline_Data_2012!AJ219/Baseline_Data_2012!AJ$271</f>
        <v>1.7944754294202801E-2</v>
      </c>
      <c r="AR224" s="165">
        <f>Baseline_Data_2012!AK219/Baseline_Data_2012!AK$271</f>
        <v>9.1565383458888771E-3</v>
      </c>
      <c r="AS224" s="165">
        <f>Baseline_Data_2012!AL219/Baseline_Data_2012!AL$271</f>
        <v>7.2703092074703594E-3</v>
      </c>
      <c r="AT224" s="165">
        <f>Baseline_Data_2012!AM219/Baseline_Data_2012!AM$271</f>
        <v>2.5375651728740348E-2</v>
      </c>
      <c r="AU224" s="165">
        <f>Baseline_Data_2012!AN219/Baseline_Data_2012!AN$271</f>
        <v>2.3883677883389107E-2</v>
      </c>
      <c r="AV224" s="165">
        <f>Baseline_Data_2012!AO219/Baseline_Data_2012!AO$271</f>
        <v>7.1639862287023078E-3</v>
      </c>
      <c r="AW224" s="165">
        <f>Baseline_Data_2012!AP219/Baseline_Data_2012!AP$271</f>
        <v>2.5665464947296861E-2</v>
      </c>
      <c r="AX224" s="165">
        <f>Baseline_Data_2012!AQ219/Baseline_Data_2012!AQ$271</f>
        <v>2.6928557666033862E-2</v>
      </c>
      <c r="AY224" s="165">
        <f>Baseline_Data_2012!AR219/Baseline_Data_2012!AR$271</f>
        <v>7.2710922893265374E-3</v>
      </c>
      <c r="AZ224" s="165">
        <f>Baseline_Data_2012!AS219/Baseline_Data_2012!AS$271</f>
        <v>1.0409727202438455E-2</v>
      </c>
      <c r="BA224" s="165">
        <f>Baseline_Data_2012!AT219/Baseline_Data_2012!AT$271</f>
        <v>1.5832258190820098E-2</v>
      </c>
      <c r="BB224" s="165">
        <f>Baseline_Data_2012!AU219/Baseline_Data_2012!AU$271</f>
        <v>5.3469580109623766E-3</v>
      </c>
      <c r="BC224" s="165">
        <f>Baseline_Data_2012!AV219/Baseline_Data_2012!AV$271</f>
        <v>9.9056078102455428E-3</v>
      </c>
      <c r="BD224">
        <v>224</v>
      </c>
    </row>
    <row r="225" spans="1:56" x14ac:dyDescent="0.2">
      <c r="A225" s="164">
        <v>4</v>
      </c>
      <c r="B225" s="31" t="s">
        <v>51</v>
      </c>
      <c r="C225">
        <f>'III Tool Overview'!$H$9/160</f>
        <v>0</v>
      </c>
      <c r="D225">
        <v>0</v>
      </c>
      <c r="E225">
        <v>0</v>
      </c>
      <c r="F225">
        <f>G225*'III Tool Overview'!$H$9</f>
        <v>0</v>
      </c>
      <c r="G225" s="165">
        <f>HLOOKUP('III Tool Overview'!$H$7,Targeting!$I$1:$BC$277,Targeting!BD225,FALSE)</f>
        <v>2.25556522687279E-2</v>
      </c>
      <c r="H225" s="204">
        <f>Baseline_Data_2012!B220</f>
        <v>10114.911044999999</v>
      </c>
      <c r="I225" s="165">
        <f>Baseline_Data_2012!B220/Baseline_Data_2012!B$271</f>
        <v>1.0065531617565389E-2</v>
      </c>
      <c r="J225" s="165">
        <f>Baseline_Data_2012!C220/Baseline_Data_2012!C$271</f>
        <v>8.1982125346683719E-3</v>
      </c>
      <c r="K225" s="165">
        <f>Baseline_Data_2012!D220/Baseline_Data_2012!D$271</f>
        <v>2.3245696959313306E-2</v>
      </c>
      <c r="L225" s="165">
        <f>Baseline_Data_2012!E220/Baseline_Data_2012!E$271</f>
        <v>1.4182453748072421E-2</v>
      </c>
      <c r="M225" s="165">
        <f>Baseline_Data_2012!F220/Baseline_Data_2012!F$271</f>
        <v>1.0312549551033017E-2</v>
      </c>
      <c r="N225" s="165">
        <f>Baseline_Data_2012!G220/Baseline_Data_2012!G$271</f>
        <v>1.0542842198296569E-2</v>
      </c>
      <c r="O225" s="165">
        <f>Baseline_Data_2012!H220/Baseline_Data_2012!H$271</f>
        <v>1.1448182054078047E-2</v>
      </c>
      <c r="P225" s="165">
        <f>Baseline_Data_2012!I220/Baseline_Data_2012!I$271</f>
        <v>6.9082211452532009E-3</v>
      </c>
      <c r="Q225" s="165">
        <f>Baseline_Data_2012!J220/Baseline_Data_2012!J$271</f>
        <v>1.6619614450439184E-2</v>
      </c>
      <c r="R225" s="165">
        <f>Baseline_Data_2012!K220/Baseline_Data_2012!K$271</f>
        <v>7.294281490240276E-3</v>
      </c>
      <c r="S225" s="165">
        <f>Baseline_Data_2012!L220/Baseline_Data_2012!L$271</f>
        <v>8.6154884328001596E-3</v>
      </c>
      <c r="T225" s="165">
        <f>Baseline_Data_2012!M220/Baseline_Data_2012!M$271</f>
        <v>2.25556522687279E-2</v>
      </c>
      <c r="U225" s="165">
        <f>Baseline_Data_2012!N220/Baseline_Data_2012!N$271</f>
        <v>2.5846807537263605E-2</v>
      </c>
      <c r="V225" s="165">
        <f>Baseline_Data_2012!O220/Baseline_Data_2012!O$271</f>
        <v>1.3976021706936799E-2</v>
      </c>
      <c r="W225" s="165">
        <f>Baseline_Data_2012!P220/Baseline_Data_2012!P$271</f>
        <v>1.0779483226365282E-3</v>
      </c>
      <c r="X225" s="165">
        <f>Baseline_Data_2012!Q220/Baseline_Data_2012!Q$271</f>
        <v>4.4077783937648144E-3</v>
      </c>
      <c r="Y225" s="165">
        <f>Baseline_Data_2012!R220/Baseline_Data_2012!R$271</f>
        <v>1.6477155182848542E-2</v>
      </c>
      <c r="Z225" s="165">
        <f>Baseline_Data_2012!S220/Baseline_Data_2012!S$271</f>
        <v>1.6012033444983951E-2</v>
      </c>
      <c r="AA225" s="165">
        <f>Baseline_Data_2012!T220/Baseline_Data_2012!T$271</f>
        <v>1.5714630298854861E-2</v>
      </c>
      <c r="AB225" s="165">
        <f>Baseline_Data_2012!U220/Baseline_Data_2012!U$271</f>
        <v>9.2395343204407787E-3</v>
      </c>
      <c r="AC225" s="165">
        <f>Baseline_Data_2012!V220/Baseline_Data_2012!V$271</f>
        <v>9.1908849202040135E-3</v>
      </c>
      <c r="AD225" s="165">
        <f>Baseline_Data_2012!W220/Baseline_Data_2012!W$271</f>
        <v>5.6184192549072849E-3</v>
      </c>
      <c r="AE225" s="165">
        <f>Baseline_Data_2012!X220/Baseline_Data_2012!X$271</f>
        <v>8.7881774193508781E-3</v>
      </c>
      <c r="AF225" s="165">
        <f>Baseline_Data_2012!Y220/Baseline_Data_2012!Y$271</f>
        <v>9.674900828513926E-3</v>
      </c>
      <c r="AG225" s="165">
        <f>Baseline_Data_2012!Z220/Baseline_Data_2012!Z$271</f>
        <v>1.7459040234805021E-2</v>
      </c>
      <c r="AH225" s="165">
        <f>Baseline_Data_2012!AA220/Baseline_Data_2012!AA$271</f>
        <v>8.5033415040257267E-3</v>
      </c>
      <c r="AI225" s="165">
        <f>Baseline_Data_2012!AB220/Baseline_Data_2012!AB$271</f>
        <v>6.2552400502528535E-3</v>
      </c>
      <c r="AJ225" s="165">
        <f>Baseline_Data_2012!AC220/Baseline_Data_2012!AC$271</f>
        <v>1.0792971752429574E-3</v>
      </c>
      <c r="AK225" s="165">
        <f>Baseline_Data_2012!AD220/Baseline_Data_2012!AD$271</f>
        <v>8.5859806219331092E-3</v>
      </c>
      <c r="AL225" s="165">
        <f>Baseline_Data_2012!AE220/Baseline_Data_2012!AE$271</f>
        <v>1.0320542888944023E-2</v>
      </c>
      <c r="AM225" s="165">
        <f>Baseline_Data_2012!AF220/Baseline_Data_2012!AF$271</f>
        <v>5.3518285389590713E-3</v>
      </c>
      <c r="AN225" s="165">
        <f>Baseline_Data_2012!AG220/Baseline_Data_2012!AG$271</f>
        <v>1.720345658373815E-2</v>
      </c>
      <c r="AO225" s="165">
        <f>Baseline_Data_2012!AH220/Baseline_Data_2012!AH$271</f>
        <v>9.5291921958302588E-3</v>
      </c>
      <c r="AP225" s="165">
        <f>Baseline_Data_2012!AI220/Baseline_Data_2012!AI$271</f>
        <v>1.1578233065824645E-2</v>
      </c>
      <c r="AQ225" s="165">
        <f>Baseline_Data_2012!AJ220/Baseline_Data_2012!AJ$271</f>
        <v>1.6851672814352885E-2</v>
      </c>
      <c r="AR225" s="165">
        <f>Baseline_Data_2012!AK220/Baseline_Data_2012!AK$271</f>
        <v>8.2548906885021138E-3</v>
      </c>
      <c r="AS225" s="165">
        <f>Baseline_Data_2012!AL220/Baseline_Data_2012!AL$271</f>
        <v>6.2107003123390413E-3</v>
      </c>
      <c r="AT225" s="165">
        <f>Baseline_Data_2012!AM220/Baseline_Data_2012!AM$271</f>
        <v>2.2500080856895019E-2</v>
      </c>
      <c r="AU225" s="165">
        <f>Baseline_Data_2012!AN220/Baseline_Data_2012!AN$271</f>
        <v>2.1208280731763177E-2</v>
      </c>
      <c r="AV225" s="165">
        <f>Baseline_Data_2012!AO220/Baseline_Data_2012!AO$271</f>
        <v>7.3618083336368873E-3</v>
      </c>
      <c r="AW225" s="165">
        <f>Baseline_Data_2012!AP220/Baseline_Data_2012!AP$271</f>
        <v>2.3223916392911315E-2</v>
      </c>
      <c r="AX225" s="165">
        <f>Baseline_Data_2012!AQ220/Baseline_Data_2012!AQ$271</f>
        <v>2.5867914256868414E-2</v>
      </c>
      <c r="AY225" s="165">
        <f>Baseline_Data_2012!AR220/Baseline_Data_2012!AR$271</f>
        <v>7.2945096557977982E-3</v>
      </c>
      <c r="AZ225" s="165">
        <f>Baseline_Data_2012!AS220/Baseline_Data_2012!AS$271</f>
        <v>9.1838555717913602E-3</v>
      </c>
      <c r="BA225" s="165">
        <f>Baseline_Data_2012!AT220/Baseline_Data_2012!AT$271</f>
        <v>1.4171837368599775E-2</v>
      </c>
      <c r="BB225" s="165">
        <f>Baseline_Data_2012!AU220/Baseline_Data_2012!AU$271</f>
        <v>5.4465024420175274E-3</v>
      </c>
      <c r="BC225" s="165">
        <f>Baseline_Data_2012!AV220/Baseline_Data_2012!AV$271</f>
        <v>8.8107001220210715E-3</v>
      </c>
      <c r="BD225">
        <v>225</v>
      </c>
    </row>
    <row r="226" spans="1:56" x14ac:dyDescent="0.2">
      <c r="A226" s="164">
        <v>4</v>
      </c>
      <c r="B226" s="31" t="s">
        <v>52</v>
      </c>
      <c r="C226">
        <f>'III Tool Overview'!$H$9/160</f>
        <v>0</v>
      </c>
      <c r="D226">
        <v>0</v>
      </c>
      <c r="E226">
        <v>0</v>
      </c>
      <c r="F226">
        <f>G226*'III Tool Overview'!$H$9</f>
        <v>0</v>
      </c>
      <c r="G226" s="165">
        <f>HLOOKUP('III Tool Overview'!$H$7,Targeting!$I$1:$BC$277,Targeting!BD226,FALSE)</f>
        <v>1.7339888612586583E-2</v>
      </c>
      <c r="H226" s="204">
        <f>Baseline_Data_2012!B221</f>
        <v>6490.987513</v>
      </c>
      <c r="I226" s="165">
        <f>Baseline_Data_2012!B221/Baseline_Data_2012!B$271</f>
        <v>6.4592995183699745E-3</v>
      </c>
      <c r="J226" s="165">
        <f>Baseline_Data_2012!C221/Baseline_Data_2012!C$271</f>
        <v>5.5672302660355853E-3</v>
      </c>
      <c r="K226" s="165">
        <f>Baseline_Data_2012!D221/Baseline_Data_2012!D$271</f>
        <v>1.5304626944824639E-2</v>
      </c>
      <c r="L226" s="165">
        <f>Baseline_Data_2012!E221/Baseline_Data_2012!E$271</f>
        <v>9.9900602499703398E-3</v>
      </c>
      <c r="M226" s="165">
        <f>Baseline_Data_2012!F221/Baseline_Data_2012!F$271</f>
        <v>6.2850665962815517E-3</v>
      </c>
      <c r="N226" s="165">
        <f>Baseline_Data_2012!G221/Baseline_Data_2012!G$271</f>
        <v>6.7822999680861714E-3</v>
      </c>
      <c r="O226" s="165">
        <f>Baseline_Data_2012!H221/Baseline_Data_2012!H$271</f>
        <v>7.5395491112371371E-3</v>
      </c>
      <c r="P226" s="165">
        <f>Baseline_Data_2012!I221/Baseline_Data_2012!I$271</f>
        <v>4.1923762125169088E-3</v>
      </c>
      <c r="Q226" s="165">
        <f>Baseline_Data_2012!J221/Baseline_Data_2012!J$271</f>
        <v>1.1053192566788087E-2</v>
      </c>
      <c r="R226" s="165">
        <f>Baseline_Data_2012!K221/Baseline_Data_2012!K$271</f>
        <v>4.4772942058433811E-3</v>
      </c>
      <c r="S226" s="165">
        <f>Baseline_Data_2012!L221/Baseline_Data_2012!L$271</f>
        <v>5.1899823799937145E-3</v>
      </c>
      <c r="T226" s="165">
        <f>Baseline_Data_2012!M221/Baseline_Data_2012!M$271</f>
        <v>1.7339888612586583E-2</v>
      </c>
      <c r="U226" s="165">
        <f>Baseline_Data_2012!N221/Baseline_Data_2012!N$271</f>
        <v>1.7171371278743984E-2</v>
      </c>
      <c r="V226" s="165">
        <f>Baseline_Data_2012!O221/Baseline_Data_2012!O$271</f>
        <v>9.4808081545089407E-3</v>
      </c>
      <c r="W226" s="165">
        <f>Baseline_Data_2012!P221/Baseline_Data_2012!P$271</f>
        <v>5.6034684013038646E-4</v>
      </c>
      <c r="X226" s="165">
        <f>Baseline_Data_2012!Q221/Baseline_Data_2012!Q$271</f>
        <v>2.7302023493794123E-3</v>
      </c>
      <c r="Y226" s="165">
        <f>Baseline_Data_2012!R221/Baseline_Data_2012!R$271</f>
        <v>1.0934056781903515E-2</v>
      </c>
      <c r="Z226" s="165">
        <f>Baseline_Data_2012!S221/Baseline_Data_2012!S$271</f>
        <v>1.0538755925861213E-2</v>
      </c>
      <c r="AA226" s="165">
        <f>Baseline_Data_2012!T221/Baseline_Data_2012!T$271</f>
        <v>1.0540342001432479E-2</v>
      </c>
      <c r="AB226" s="165">
        <f>Baseline_Data_2012!U221/Baseline_Data_2012!U$271</f>
        <v>5.6530079369523567E-3</v>
      </c>
      <c r="AC226" s="165">
        <f>Baseline_Data_2012!V221/Baseline_Data_2012!V$271</f>
        <v>6.4740203447419048E-3</v>
      </c>
      <c r="AD226" s="165">
        <f>Baseline_Data_2012!W221/Baseline_Data_2012!W$271</f>
        <v>3.5822366420239903E-3</v>
      </c>
      <c r="AE226" s="165">
        <f>Baseline_Data_2012!X221/Baseline_Data_2012!X$271</f>
        <v>5.692199413262977E-3</v>
      </c>
      <c r="AF226" s="165">
        <f>Baseline_Data_2012!Y221/Baseline_Data_2012!Y$271</f>
        <v>5.9827935698948424E-3</v>
      </c>
      <c r="AG226" s="165">
        <f>Baseline_Data_2012!Z221/Baseline_Data_2012!Z$271</f>
        <v>1.1144668583136199E-2</v>
      </c>
      <c r="AH226" s="165">
        <f>Baseline_Data_2012!AA221/Baseline_Data_2012!AA$271</f>
        <v>5.0514304836034498E-3</v>
      </c>
      <c r="AI226" s="165">
        <f>Baseline_Data_2012!AB221/Baseline_Data_2012!AB$271</f>
        <v>3.5471348766847335E-3</v>
      </c>
      <c r="AJ226" s="165">
        <f>Baseline_Data_2012!AC221/Baseline_Data_2012!AC$271</f>
        <v>5.6104801038126234E-4</v>
      </c>
      <c r="AK226" s="165">
        <f>Baseline_Data_2012!AD221/Baseline_Data_2012!AD$271</f>
        <v>5.4526050172932668E-3</v>
      </c>
      <c r="AL226" s="165">
        <f>Baseline_Data_2012!AE221/Baseline_Data_2012!AE$271</f>
        <v>6.289938200616507E-3</v>
      </c>
      <c r="AM226" s="165">
        <f>Baseline_Data_2012!AF221/Baseline_Data_2012!AF$271</f>
        <v>3.1953433983133292E-3</v>
      </c>
      <c r="AN226" s="165">
        <f>Baseline_Data_2012!AG221/Baseline_Data_2012!AG$271</f>
        <v>1.1408775583513962E-2</v>
      </c>
      <c r="AO226" s="165">
        <f>Baseline_Data_2012!AH221/Baseline_Data_2012!AH$271</f>
        <v>5.7975626169240553E-3</v>
      </c>
      <c r="AP226" s="165">
        <f>Baseline_Data_2012!AI221/Baseline_Data_2012!AI$271</f>
        <v>7.8902163090021141E-3</v>
      </c>
      <c r="AQ226" s="165">
        <f>Baseline_Data_2012!AJ221/Baseline_Data_2012!AJ$271</f>
        <v>1.1339347689061134E-2</v>
      </c>
      <c r="AR226" s="165">
        <f>Baseline_Data_2012!AK221/Baseline_Data_2012!AK$271</f>
        <v>5.8035573374664463E-3</v>
      </c>
      <c r="AS226" s="165">
        <f>Baseline_Data_2012!AL221/Baseline_Data_2012!AL$271</f>
        <v>3.7412150622809217E-3</v>
      </c>
      <c r="AT226" s="165">
        <f>Baseline_Data_2012!AM221/Baseline_Data_2012!AM$271</f>
        <v>1.7297167520784581E-2</v>
      </c>
      <c r="AU226" s="165">
        <f>Baseline_Data_2012!AN221/Baseline_Data_2012!AN$271</f>
        <v>1.4960315937235017E-2</v>
      </c>
      <c r="AV226" s="165">
        <f>Baseline_Data_2012!AO221/Baseline_Data_2012!AO$271</f>
        <v>4.6688641185823384E-3</v>
      </c>
      <c r="AW226" s="165">
        <f>Baseline_Data_2012!AP221/Baseline_Data_2012!AP$271</f>
        <v>1.5290286938413436E-2</v>
      </c>
      <c r="AX226" s="165">
        <f>Baseline_Data_2012!AQ221/Baseline_Data_2012!AQ$271</f>
        <v>1.718539356440878E-2</v>
      </c>
      <c r="AY226" s="165">
        <f>Baseline_Data_2012!AR221/Baseline_Data_2012!AR$271</f>
        <v>4.9640145955529586E-3</v>
      </c>
      <c r="AZ226" s="165">
        <f>Baseline_Data_2012!AS221/Baseline_Data_2012!AS$271</f>
        <v>5.681131290407565E-3</v>
      </c>
      <c r="BA226" s="165">
        <f>Baseline_Data_2012!AT221/Baseline_Data_2012!AT$271</f>
        <v>9.4283011327486489E-3</v>
      </c>
      <c r="BB226" s="165">
        <f>Baseline_Data_2012!AU221/Baseline_Data_2012!AU$271</f>
        <v>3.2370368265106858E-3</v>
      </c>
      <c r="BC226" s="165">
        <f>Baseline_Data_2012!AV221/Baseline_Data_2012!AV$271</f>
        <v>5.1383476916941626E-3</v>
      </c>
      <c r="BD226">
        <v>226</v>
      </c>
    </row>
    <row r="227" spans="1:56" x14ac:dyDescent="0.2">
      <c r="A227" s="164">
        <v>4</v>
      </c>
      <c r="B227" s="31" t="s">
        <v>53</v>
      </c>
      <c r="C227">
        <f>'III Tool Overview'!$H$9/160</f>
        <v>0</v>
      </c>
      <c r="D227">
        <v>0</v>
      </c>
      <c r="E227">
        <v>0</v>
      </c>
      <c r="F227">
        <f>G227*'III Tool Overview'!$H$9</f>
        <v>0</v>
      </c>
      <c r="G227" s="165">
        <f>HLOOKUP('III Tool Overview'!$H$7,Targeting!$I$1:$BC$277,Targeting!BD227,FALSE)</f>
        <v>1.6656366032422383E-2</v>
      </c>
      <c r="H227" s="204">
        <f>Baseline_Data_2012!B222</f>
        <v>6254.9085570000007</v>
      </c>
      <c r="I227" s="165">
        <f>Baseline_Data_2012!B222/Baseline_Data_2012!B$271</f>
        <v>6.2243730632298225E-3</v>
      </c>
      <c r="J227" s="165">
        <f>Baseline_Data_2012!C222/Baseline_Data_2012!C$271</f>
        <v>5.708300354224722E-3</v>
      </c>
      <c r="K227" s="165">
        <f>Baseline_Data_2012!D222/Baseline_Data_2012!D$271</f>
        <v>1.5828644063044177E-2</v>
      </c>
      <c r="L227" s="165">
        <f>Baseline_Data_2012!E222/Baseline_Data_2012!E$271</f>
        <v>1.0449826336425253E-2</v>
      </c>
      <c r="M227" s="165">
        <f>Baseline_Data_2012!F222/Baseline_Data_2012!F$271</f>
        <v>6.7139187522067528E-3</v>
      </c>
      <c r="N227" s="165">
        <f>Baseline_Data_2012!G222/Baseline_Data_2012!G$271</f>
        <v>6.3737276808520649E-3</v>
      </c>
      <c r="O227" s="165">
        <f>Baseline_Data_2012!H222/Baseline_Data_2012!H$271</f>
        <v>7.0594975139059773E-3</v>
      </c>
      <c r="P227" s="165">
        <f>Baseline_Data_2012!I222/Baseline_Data_2012!I$271</f>
        <v>3.6923747763130538E-3</v>
      </c>
      <c r="Q227" s="165">
        <f>Baseline_Data_2012!J222/Baseline_Data_2012!J$271</f>
        <v>1.1132143942265145E-2</v>
      </c>
      <c r="R227" s="165">
        <f>Baseline_Data_2012!K222/Baseline_Data_2012!K$271</f>
        <v>3.9350897699063844E-3</v>
      </c>
      <c r="S227" s="165">
        <f>Baseline_Data_2012!L222/Baseline_Data_2012!L$271</f>
        <v>4.8785205156053266E-3</v>
      </c>
      <c r="T227" s="165">
        <f>Baseline_Data_2012!M222/Baseline_Data_2012!M$271</f>
        <v>1.6656366032422383E-2</v>
      </c>
      <c r="U227" s="165">
        <f>Baseline_Data_2012!N222/Baseline_Data_2012!N$271</f>
        <v>1.5496115544232376E-2</v>
      </c>
      <c r="V227" s="165">
        <f>Baseline_Data_2012!O222/Baseline_Data_2012!O$271</f>
        <v>9.5566054539291713E-3</v>
      </c>
      <c r="W227" s="165">
        <f>Baseline_Data_2012!P222/Baseline_Data_2012!P$271</f>
        <v>7.3729847385577162E-4</v>
      </c>
      <c r="X227" s="165">
        <f>Baseline_Data_2012!Q222/Baseline_Data_2012!Q$271</f>
        <v>2.5687941601708181E-3</v>
      </c>
      <c r="Y227" s="165">
        <f>Baseline_Data_2012!R222/Baseline_Data_2012!R$271</f>
        <v>1.0007557266427578E-2</v>
      </c>
      <c r="Z227" s="165">
        <f>Baseline_Data_2012!S222/Baseline_Data_2012!S$271</f>
        <v>1.0941300767112017E-2</v>
      </c>
      <c r="AA227" s="165">
        <f>Baseline_Data_2012!T222/Baseline_Data_2012!T$271</f>
        <v>1.125550090549627E-2</v>
      </c>
      <c r="AB227" s="165">
        <f>Baseline_Data_2012!U222/Baseline_Data_2012!U$271</f>
        <v>5.3465195548284333E-3</v>
      </c>
      <c r="AC227" s="165">
        <f>Baseline_Data_2012!V222/Baseline_Data_2012!V$271</f>
        <v>6.7719699990035319E-3</v>
      </c>
      <c r="AD227" s="165">
        <f>Baseline_Data_2012!W222/Baseline_Data_2012!W$271</f>
        <v>3.4241166075967516E-3</v>
      </c>
      <c r="AE227" s="165">
        <f>Baseline_Data_2012!X222/Baseline_Data_2012!X$271</f>
        <v>6.067784418536927E-3</v>
      </c>
      <c r="AF227" s="165">
        <f>Baseline_Data_2012!Y222/Baseline_Data_2012!Y$271</f>
        <v>5.396245180689466E-3</v>
      </c>
      <c r="AG227" s="165">
        <f>Baseline_Data_2012!Z222/Baseline_Data_2012!Z$271</f>
        <v>1.0914516571093671E-2</v>
      </c>
      <c r="AH227" s="165">
        <f>Baseline_Data_2012!AA222/Baseline_Data_2012!AA$271</f>
        <v>4.6635692764529103E-3</v>
      </c>
      <c r="AI227" s="165">
        <f>Baseline_Data_2012!AB222/Baseline_Data_2012!AB$271</f>
        <v>3.4358944303749437E-3</v>
      </c>
      <c r="AJ227" s="165">
        <f>Baseline_Data_2012!AC222/Baseline_Data_2012!AC$271</f>
        <v>7.3822106629113464E-4</v>
      </c>
      <c r="AK227" s="165">
        <f>Baseline_Data_2012!AD222/Baseline_Data_2012!AD$271</f>
        <v>5.5399340265792456E-3</v>
      </c>
      <c r="AL227" s="165">
        <f>Baseline_Data_2012!AE222/Baseline_Data_2012!AE$271</f>
        <v>6.7191227632059577E-3</v>
      </c>
      <c r="AM227" s="165">
        <f>Baseline_Data_2012!AF222/Baseline_Data_2012!AF$271</f>
        <v>2.5837039121043644E-3</v>
      </c>
      <c r="AN227" s="165">
        <f>Baseline_Data_2012!AG222/Baseline_Data_2012!AG$271</f>
        <v>1.125514926452972E-2</v>
      </c>
      <c r="AO227" s="165">
        <f>Baseline_Data_2012!AH222/Baseline_Data_2012!AH$271</f>
        <v>5.4338372055961204E-3</v>
      </c>
      <c r="AP227" s="165">
        <f>Baseline_Data_2012!AI222/Baseline_Data_2012!AI$271</f>
        <v>6.6148114809716349E-3</v>
      </c>
      <c r="AQ227" s="165">
        <f>Baseline_Data_2012!AJ222/Baseline_Data_2012!AJ$271</f>
        <v>1.1209755144043293E-2</v>
      </c>
      <c r="AR227" s="165">
        <f>Baseline_Data_2012!AK222/Baseline_Data_2012!AK$271</f>
        <v>5.6852444732906271E-3</v>
      </c>
      <c r="AS227" s="165">
        <f>Baseline_Data_2012!AL222/Baseline_Data_2012!AL$271</f>
        <v>3.303823007205432E-3</v>
      </c>
      <c r="AT227" s="165">
        <f>Baseline_Data_2012!AM222/Baseline_Data_2012!AM$271</f>
        <v>1.6615328967060711E-2</v>
      </c>
      <c r="AU227" s="165">
        <f>Baseline_Data_2012!AN222/Baseline_Data_2012!AN$271</f>
        <v>1.4991824606016051E-2</v>
      </c>
      <c r="AV227" s="165">
        <f>Baseline_Data_2012!AO222/Baseline_Data_2012!AO$271</f>
        <v>4.3723485287046658E-3</v>
      </c>
      <c r="AW227" s="165">
        <f>Baseline_Data_2012!AP222/Baseline_Data_2012!AP$271</f>
        <v>1.5813813067283026E-2</v>
      </c>
      <c r="AX227" s="165">
        <f>Baseline_Data_2012!AQ222/Baseline_Data_2012!AQ$271</f>
        <v>1.5508769802027438E-2</v>
      </c>
      <c r="AY227" s="165">
        <f>Baseline_Data_2012!AR222/Baseline_Data_2012!AR$271</f>
        <v>5.2138811020405237E-3</v>
      </c>
      <c r="AZ227" s="165">
        <f>Baseline_Data_2012!AS222/Baseline_Data_2012!AS$271</f>
        <v>4.9365873120114688E-3</v>
      </c>
      <c r="BA227" s="165">
        <f>Baseline_Data_2012!AT222/Baseline_Data_2012!AT$271</f>
        <v>8.050318659500769E-3</v>
      </c>
      <c r="BB227" s="165">
        <f>Baseline_Data_2012!AU222/Baseline_Data_2012!AU$271</f>
        <v>3.2572683066763772E-3</v>
      </c>
      <c r="BC227" s="165">
        <f>Baseline_Data_2012!AV222/Baseline_Data_2012!AV$271</f>
        <v>4.6626715574681517E-3</v>
      </c>
      <c r="BD227">
        <v>227</v>
      </c>
    </row>
    <row r="228" spans="1:56" x14ac:dyDescent="0.2">
      <c r="A228" s="164">
        <v>4</v>
      </c>
      <c r="B228" s="31" t="s">
        <v>54</v>
      </c>
      <c r="C228">
        <f>'III Tool Overview'!$H$9/160</f>
        <v>0</v>
      </c>
      <c r="D228">
        <v>0</v>
      </c>
      <c r="E228">
        <v>0</v>
      </c>
      <c r="F228">
        <f>G228*'III Tool Overview'!$H$9</f>
        <v>0</v>
      </c>
      <c r="G228" s="165">
        <f>HLOOKUP('III Tool Overview'!$H$7,Targeting!$I$1:$BC$277,Targeting!BD228,FALSE)</f>
        <v>1.3073501570999839E-2</v>
      </c>
      <c r="H228" s="204">
        <f>Baseline_Data_2012!B223</f>
        <v>5133.4409759999999</v>
      </c>
      <c r="I228" s="165">
        <f>Baseline_Data_2012!B223/Baseline_Data_2012!B$271</f>
        <v>5.1083803130800281E-3</v>
      </c>
      <c r="J228" s="165">
        <f>Baseline_Data_2012!C223/Baseline_Data_2012!C$271</f>
        <v>4.718319958771088E-3</v>
      </c>
      <c r="K228" s="165">
        <f>Baseline_Data_2012!D223/Baseline_Data_2012!D$271</f>
        <v>1.37090932236266E-2</v>
      </c>
      <c r="L228" s="165">
        <f>Baseline_Data_2012!E223/Baseline_Data_2012!E$271</f>
        <v>9.4089090142402011E-3</v>
      </c>
      <c r="M228" s="165">
        <f>Baseline_Data_2012!F223/Baseline_Data_2012!F$271</f>
        <v>5.6759329059665724E-3</v>
      </c>
      <c r="N228" s="165">
        <f>Baseline_Data_2012!G223/Baseline_Data_2012!G$271</f>
        <v>5.5047330120305878E-3</v>
      </c>
      <c r="O228" s="165">
        <f>Baseline_Data_2012!H223/Baseline_Data_2012!H$271</f>
        <v>5.6992387760015908E-3</v>
      </c>
      <c r="P228" s="165">
        <f>Baseline_Data_2012!I223/Baseline_Data_2012!I$271</f>
        <v>2.8689783394822365E-3</v>
      </c>
      <c r="Q228" s="165">
        <f>Baseline_Data_2012!J223/Baseline_Data_2012!J$271</f>
        <v>9.1854472609532341E-3</v>
      </c>
      <c r="R228" s="165">
        <f>Baseline_Data_2012!K223/Baseline_Data_2012!K$271</f>
        <v>3.0367291971469309E-3</v>
      </c>
      <c r="S228" s="165">
        <f>Baseline_Data_2012!L223/Baseline_Data_2012!L$271</f>
        <v>3.9813597618900843E-3</v>
      </c>
      <c r="T228" s="165">
        <f>Baseline_Data_2012!M223/Baseline_Data_2012!M$271</f>
        <v>1.3073501570999839E-2</v>
      </c>
      <c r="U228" s="165">
        <f>Baseline_Data_2012!N223/Baseline_Data_2012!N$271</f>
        <v>1.0838463080756394E-2</v>
      </c>
      <c r="V228" s="165">
        <f>Baseline_Data_2012!O223/Baseline_Data_2012!O$271</f>
        <v>8.0086456783175618E-3</v>
      </c>
      <c r="W228" s="165">
        <f>Baseline_Data_2012!P223/Baseline_Data_2012!P$271</f>
        <v>6.4954918227933076E-4</v>
      </c>
      <c r="X228" s="165">
        <f>Baseline_Data_2012!Q223/Baseline_Data_2012!Q$271</f>
        <v>2.0516636705412996E-3</v>
      </c>
      <c r="Y228" s="165">
        <f>Baseline_Data_2012!R223/Baseline_Data_2012!R$271</f>
        <v>7.9616431818934023E-3</v>
      </c>
      <c r="Z228" s="165">
        <f>Baseline_Data_2012!S223/Baseline_Data_2012!S$271</f>
        <v>9.2837632681264624E-3</v>
      </c>
      <c r="AA228" s="165">
        <f>Baseline_Data_2012!T223/Baseline_Data_2012!T$271</f>
        <v>9.8141554092203119E-3</v>
      </c>
      <c r="AB228" s="165">
        <f>Baseline_Data_2012!U223/Baseline_Data_2012!U$271</f>
        <v>4.6720789417648038E-3</v>
      </c>
      <c r="AC228" s="165">
        <f>Baseline_Data_2012!V223/Baseline_Data_2012!V$271</f>
        <v>6.0974075086481488E-3</v>
      </c>
      <c r="AD228" s="165">
        <f>Baseline_Data_2012!W223/Baseline_Data_2012!W$271</f>
        <v>2.5568619182029088E-3</v>
      </c>
      <c r="AE228" s="165">
        <f>Baseline_Data_2012!X223/Baseline_Data_2012!X$271</f>
        <v>4.3505237076573271E-3</v>
      </c>
      <c r="AF228" s="165">
        <f>Baseline_Data_2012!Y223/Baseline_Data_2012!Y$271</f>
        <v>4.2774635279050439E-3</v>
      </c>
      <c r="AG228" s="165">
        <f>Baseline_Data_2012!Z223/Baseline_Data_2012!Z$271</f>
        <v>8.5377142724650818E-3</v>
      </c>
      <c r="AH228" s="165">
        <f>Baseline_Data_2012!AA223/Baseline_Data_2012!AA$271</f>
        <v>3.4746285475281873E-3</v>
      </c>
      <c r="AI228" s="165">
        <f>Baseline_Data_2012!AB223/Baseline_Data_2012!AB$271</f>
        <v>2.6986555705957168E-3</v>
      </c>
      <c r="AJ228" s="165">
        <f>Baseline_Data_2012!AC223/Baseline_Data_2012!AC$271</f>
        <v>6.5036197273423736E-4</v>
      </c>
      <c r="AK228" s="165">
        <f>Baseline_Data_2012!AD223/Baseline_Data_2012!AD$271</f>
        <v>4.4328118048433934E-3</v>
      </c>
      <c r="AL228" s="165">
        <f>Baseline_Data_2012!AE223/Baseline_Data_2012!AE$271</f>
        <v>5.6803323660082504E-3</v>
      </c>
      <c r="AM228" s="165">
        <f>Baseline_Data_2012!AF223/Baseline_Data_2012!AF$271</f>
        <v>1.9370544939078642E-3</v>
      </c>
      <c r="AN228" s="165">
        <f>Baseline_Data_2012!AG223/Baseline_Data_2012!AG$271</f>
        <v>9.0933270596191777E-3</v>
      </c>
      <c r="AO228" s="165">
        <f>Baseline_Data_2012!AH223/Baseline_Data_2012!AH$271</f>
        <v>4.8348730229072663E-3</v>
      </c>
      <c r="AP228" s="165">
        <f>Baseline_Data_2012!AI223/Baseline_Data_2012!AI$271</f>
        <v>6.2588260429112651E-3</v>
      </c>
      <c r="AQ228" s="165">
        <f>Baseline_Data_2012!AJ223/Baseline_Data_2012!AJ$271</f>
        <v>9.4291476069875649E-3</v>
      </c>
      <c r="AR228" s="165">
        <f>Baseline_Data_2012!AK223/Baseline_Data_2012!AK$271</f>
        <v>4.9087284012936036E-3</v>
      </c>
      <c r="AS228" s="165">
        <f>Baseline_Data_2012!AL223/Baseline_Data_2012!AL$271</f>
        <v>2.5068046214072165E-3</v>
      </c>
      <c r="AT228" s="165">
        <f>Baseline_Data_2012!AM223/Baseline_Data_2012!AM$271</f>
        <v>1.3041291775812182E-2</v>
      </c>
      <c r="AU228" s="165">
        <f>Baseline_Data_2012!AN223/Baseline_Data_2012!AN$271</f>
        <v>1.281525578966858E-2</v>
      </c>
      <c r="AV228" s="165">
        <f>Baseline_Data_2012!AO223/Baseline_Data_2012!AO$271</f>
        <v>3.5512702084156893E-3</v>
      </c>
      <c r="AW228" s="165">
        <f>Baseline_Data_2012!AP223/Baseline_Data_2012!AP$271</f>
        <v>1.3696248187584407E-2</v>
      </c>
      <c r="AX228" s="165">
        <f>Baseline_Data_2012!AQ223/Baseline_Data_2012!AQ$271</f>
        <v>1.0847313860523403E-2</v>
      </c>
      <c r="AY228" s="165">
        <f>Baseline_Data_2012!AR223/Baseline_Data_2012!AR$271</f>
        <v>4.6930224694901306E-3</v>
      </c>
      <c r="AZ228" s="165">
        <f>Baseline_Data_2012!AS223/Baseline_Data_2012!AS$271</f>
        <v>3.7778854246042918E-3</v>
      </c>
      <c r="BA228" s="165">
        <f>Baseline_Data_2012!AT223/Baseline_Data_2012!AT$271</f>
        <v>7.5873901516146742E-3</v>
      </c>
      <c r="BB228" s="165">
        <f>Baseline_Data_2012!AU223/Baseline_Data_2012!AU$271</f>
        <v>2.4600334263194601E-3</v>
      </c>
      <c r="BC228" s="165">
        <f>Baseline_Data_2012!AV223/Baseline_Data_2012!AV$271</f>
        <v>3.9143314861737099E-3</v>
      </c>
      <c r="BD228">
        <v>228</v>
      </c>
    </row>
    <row r="229" spans="1:56" x14ac:dyDescent="0.2">
      <c r="A229" s="164">
        <v>4</v>
      </c>
      <c r="B229" s="31" t="s">
        <v>55</v>
      </c>
      <c r="C229">
        <f>'III Tool Overview'!$H$9/160</f>
        <v>0</v>
      </c>
      <c r="F229">
        <f>G229*'III Tool Overview'!$H$9</f>
        <v>0</v>
      </c>
      <c r="G229" s="165">
        <f>HLOOKUP('III Tool Overview'!$H$7,Targeting!$I$1:$BC$277,Targeting!BD229,FALSE)</f>
        <v>1.1092667999636225E-2</v>
      </c>
      <c r="H229" s="204">
        <f>Baseline_Data_2012!B224</f>
        <v>3940.4800719999998</v>
      </c>
      <c r="I229" s="165">
        <f>Baseline_Data_2012!B224/Baseline_Data_2012!B$271</f>
        <v>3.9212432592482917E-3</v>
      </c>
      <c r="J229" s="165">
        <f>Baseline_Data_2012!C224/Baseline_Data_2012!C$271</f>
        <v>3.444535393713337E-3</v>
      </c>
      <c r="K229" s="165">
        <f>Baseline_Data_2012!D224/Baseline_Data_2012!D$271</f>
        <v>1.093826870237022E-2</v>
      </c>
      <c r="L229" s="165">
        <f>Baseline_Data_2012!E224/Baseline_Data_2012!E$271</f>
        <v>7.2992881590293931E-3</v>
      </c>
      <c r="M229" s="165">
        <f>Baseline_Data_2012!F224/Baseline_Data_2012!F$271</f>
        <v>4.0929685670144161E-3</v>
      </c>
      <c r="N229" s="165">
        <f>Baseline_Data_2012!G224/Baseline_Data_2012!G$271</f>
        <v>4.235478225704665E-3</v>
      </c>
      <c r="O229" s="165">
        <f>Baseline_Data_2012!H224/Baseline_Data_2012!H$271</f>
        <v>4.2598767081534631E-3</v>
      </c>
      <c r="P229" s="165">
        <f>Baseline_Data_2012!I224/Baseline_Data_2012!I$271</f>
        <v>2.2100161938707692E-3</v>
      </c>
      <c r="Q229" s="165">
        <f>Baseline_Data_2012!J224/Baseline_Data_2012!J$271</f>
        <v>6.8723138870292813E-3</v>
      </c>
      <c r="R229" s="165">
        <f>Baseline_Data_2012!K224/Baseline_Data_2012!K$271</f>
        <v>2.48788638296546E-3</v>
      </c>
      <c r="S229" s="165">
        <f>Baseline_Data_2012!L224/Baseline_Data_2012!L$271</f>
        <v>3.0747992359774767E-3</v>
      </c>
      <c r="T229" s="165">
        <f>Baseline_Data_2012!M224/Baseline_Data_2012!M$271</f>
        <v>1.1092667999636225E-2</v>
      </c>
      <c r="U229" s="165">
        <f>Baseline_Data_2012!N224/Baseline_Data_2012!N$271</f>
        <v>9.954474957148603E-3</v>
      </c>
      <c r="V229" s="165">
        <f>Baseline_Data_2012!O224/Baseline_Data_2012!O$271</f>
        <v>6.2790790060048484E-3</v>
      </c>
      <c r="W229" s="165">
        <f>Baseline_Data_2012!P224/Baseline_Data_2012!P$271</f>
        <v>5.1422643597113691E-4</v>
      </c>
      <c r="X229" s="165">
        <f>Baseline_Data_2012!Q224/Baseline_Data_2012!Q$271</f>
        <v>1.6199003481693214E-3</v>
      </c>
      <c r="Y229" s="165">
        <f>Baseline_Data_2012!R224/Baseline_Data_2012!R$271</f>
        <v>5.9079331031717825E-3</v>
      </c>
      <c r="Z229" s="165">
        <f>Baseline_Data_2012!S224/Baseline_Data_2012!S$271</f>
        <v>7.1944623369434033E-3</v>
      </c>
      <c r="AA229" s="165">
        <f>Baseline_Data_2012!T224/Baseline_Data_2012!T$271</f>
        <v>7.3303259538003568E-3</v>
      </c>
      <c r="AB229" s="165">
        <f>Baseline_Data_2012!U224/Baseline_Data_2012!U$271</f>
        <v>3.3595216470884036E-3</v>
      </c>
      <c r="AC229" s="165">
        <f>Baseline_Data_2012!V224/Baseline_Data_2012!V$271</f>
        <v>4.7302757802517035E-3</v>
      </c>
      <c r="AD229" s="165">
        <f>Baseline_Data_2012!W224/Baseline_Data_2012!W$271</f>
        <v>1.9314064587599275E-3</v>
      </c>
      <c r="AE229" s="165">
        <f>Baseline_Data_2012!X224/Baseline_Data_2012!X$271</f>
        <v>3.1709803080460092E-3</v>
      </c>
      <c r="AF229" s="165">
        <f>Baseline_Data_2012!Y224/Baseline_Data_2012!Y$271</f>
        <v>3.473644878365842E-3</v>
      </c>
      <c r="AG229" s="165">
        <f>Baseline_Data_2012!Z224/Baseline_Data_2012!Z$271</f>
        <v>6.4012548493839047E-3</v>
      </c>
      <c r="AH229" s="165">
        <f>Baseline_Data_2012!AA224/Baseline_Data_2012!AA$271</f>
        <v>3.0169945437074014E-3</v>
      </c>
      <c r="AI229" s="165">
        <f>Baseline_Data_2012!AB224/Baseline_Data_2012!AB$271</f>
        <v>2.2623262684554699E-3</v>
      </c>
      <c r="AJ229" s="165">
        <f>Baseline_Data_2012!AC224/Baseline_Data_2012!AC$271</f>
        <v>5.148698950812713E-4</v>
      </c>
      <c r="AK229" s="165">
        <f>Baseline_Data_2012!AD224/Baseline_Data_2012!AD$271</f>
        <v>3.3859669831346152E-3</v>
      </c>
      <c r="AL229" s="165">
        <f>Baseline_Data_2012!AE224/Baseline_Data_2012!AE$271</f>
        <v>4.0961410590013266E-3</v>
      </c>
      <c r="AM229" s="165">
        <f>Baseline_Data_2012!AF224/Baseline_Data_2012!AF$271</f>
        <v>1.5710539061866619E-3</v>
      </c>
      <c r="AN229" s="165">
        <f>Baseline_Data_2012!AG224/Baseline_Data_2012!AG$271</f>
        <v>6.807937639494571E-3</v>
      </c>
      <c r="AO229" s="165">
        <f>Baseline_Data_2012!AH224/Baseline_Data_2012!AH$271</f>
        <v>3.5502937887875539E-3</v>
      </c>
      <c r="AP229" s="165">
        <f>Baseline_Data_2012!AI224/Baseline_Data_2012!AI$271</f>
        <v>4.3345593989734124E-3</v>
      </c>
      <c r="AQ229" s="165">
        <f>Baseline_Data_2012!AJ224/Baseline_Data_2012!AJ$271</f>
        <v>6.9316977002719391E-3</v>
      </c>
      <c r="AR229" s="165">
        <f>Baseline_Data_2012!AK224/Baseline_Data_2012!AK$271</f>
        <v>3.4858257564483099E-3</v>
      </c>
      <c r="AS229" s="165">
        <f>Baseline_Data_2012!AL224/Baseline_Data_2012!AL$271</f>
        <v>1.8782101090906037E-3</v>
      </c>
      <c r="AT229" s="165">
        <f>Baseline_Data_2012!AM224/Baseline_Data_2012!AM$271</f>
        <v>1.1065338476446697E-2</v>
      </c>
      <c r="AU229" s="165">
        <f>Baseline_Data_2012!AN224/Baseline_Data_2012!AN$271</f>
        <v>1.0212879839600501E-2</v>
      </c>
      <c r="AV229" s="165">
        <f>Baseline_Data_2012!AO224/Baseline_Data_2012!AO$271</f>
        <v>2.5735178912934479E-3</v>
      </c>
      <c r="AW229" s="165">
        <f>Baseline_Data_2012!AP224/Baseline_Data_2012!AP$271</f>
        <v>1.0928019851229652E-2</v>
      </c>
      <c r="AX229" s="165">
        <f>Baseline_Data_2012!AQ224/Baseline_Data_2012!AQ$271</f>
        <v>9.9626038648069574E-3</v>
      </c>
      <c r="AY229" s="165">
        <f>Baseline_Data_2012!AR224/Baseline_Data_2012!AR$271</f>
        <v>3.5618053270071682E-3</v>
      </c>
      <c r="AZ229" s="165">
        <f>Baseline_Data_2012!AS224/Baseline_Data_2012!AS$271</f>
        <v>3.0228400617699366E-3</v>
      </c>
      <c r="BA229" s="165">
        <f>Baseline_Data_2012!AT224/Baseline_Data_2012!AT$271</f>
        <v>6.0280768873730625E-3</v>
      </c>
      <c r="BB229" s="165">
        <f>Baseline_Data_2012!AU224/Baseline_Data_2012!AU$271</f>
        <v>1.9865930310655261E-3</v>
      </c>
      <c r="BC229" s="165">
        <f>Baseline_Data_2012!AV224/Baseline_Data_2012!AV$271</f>
        <v>2.8589970168621704E-3</v>
      </c>
      <c r="BD229">
        <v>229</v>
      </c>
    </row>
    <row r="230" spans="1:56" x14ac:dyDescent="0.2">
      <c r="A230" s="164">
        <v>4</v>
      </c>
      <c r="B230" s="31" t="s">
        <v>56</v>
      </c>
      <c r="C230">
        <f>'III Tool Overview'!$H$9/160</f>
        <v>0</v>
      </c>
      <c r="F230">
        <f>G230*'III Tool Overview'!$H$9</f>
        <v>0</v>
      </c>
      <c r="G230" s="165">
        <f>HLOOKUP('III Tool Overview'!$H$7,Targeting!$I$1:$BC$277,Targeting!BD230,FALSE)</f>
        <v>4.058305617859693E-3</v>
      </c>
      <c r="H230" s="204">
        <f>Baseline_Data_2012!B225</f>
        <v>1664.6346109999999</v>
      </c>
      <c r="I230" s="165">
        <f>Baseline_Data_2012!B225/Baseline_Data_2012!B$271</f>
        <v>1.6565081229257773E-3</v>
      </c>
      <c r="J230" s="165">
        <f>Baseline_Data_2012!C225/Baseline_Data_2012!C$271</f>
        <v>1.4574505321896961E-3</v>
      </c>
      <c r="K230" s="165">
        <f>Baseline_Data_2012!D225/Baseline_Data_2012!D$271</f>
        <v>4.2438484290953779E-3</v>
      </c>
      <c r="L230" s="165">
        <f>Baseline_Data_2012!E225/Baseline_Data_2012!E$271</f>
        <v>3.1297893828958357E-3</v>
      </c>
      <c r="M230" s="165">
        <f>Baseline_Data_2012!F225/Baseline_Data_2012!F$271</f>
        <v>1.6895699121184597E-3</v>
      </c>
      <c r="N230" s="165">
        <f>Baseline_Data_2012!G225/Baseline_Data_2012!G$271</f>
        <v>1.7325669910407899E-3</v>
      </c>
      <c r="O230" s="165">
        <f>Baseline_Data_2012!H225/Baseline_Data_2012!H$271</f>
        <v>1.7753867536963116E-3</v>
      </c>
      <c r="P230" s="165">
        <f>Baseline_Data_2012!I225/Baseline_Data_2012!I$271</f>
        <v>9.7948421500592851E-4</v>
      </c>
      <c r="Q230" s="165">
        <f>Baseline_Data_2012!J225/Baseline_Data_2012!J$271</f>
        <v>2.9674516797207895E-3</v>
      </c>
      <c r="R230" s="165">
        <f>Baseline_Data_2012!K225/Baseline_Data_2012!K$271</f>
        <v>1.0221215596609844E-3</v>
      </c>
      <c r="S230" s="165">
        <f>Baseline_Data_2012!L225/Baseline_Data_2012!L$271</f>
        <v>1.3081998184746929E-3</v>
      </c>
      <c r="T230" s="165">
        <f>Baseline_Data_2012!M225/Baseline_Data_2012!M$271</f>
        <v>4.058305617859693E-3</v>
      </c>
      <c r="U230" s="165">
        <f>Baseline_Data_2012!N225/Baseline_Data_2012!N$271</f>
        <v>3.5679680064060288E-3</v>
      </c>
      <c r="V230" s="165">
        <f>Baseline_Data_2012!O225/Baseline_Data_2012!O$271</f>
        <v>2.7434579484369114E-3</v>
      </c>
      <c r="W230" s="165">
        <f>Baseline_Data_2012!P225/Baseline_Data_2012!P$271</f>
        <v>2.7609704817285226E-4</v>
      </c>
      <c r="X230" s="165">
        <f>Baseline_Data_2012!Q225/Baseline_Data_2012!Q$271</f>
        <v>7.3624375996527314E-4</v>
      </c>
      <c r="Y230" s="165">
        <f>Baseline_Data_2012!R225/Baseline_Data_2012!R$271</f>
        <v>2.3454026245013763E-3</v>
      </c>
      <c r="Z230" s="165">
        <f>Baseline_Data_2012!S225/Baseline_Data_2012!S$271</f>
        <v>3.0024731811216401E-3</v>
      </c>
      <c r="AA230" s="165">
        <f>Baseline_Data_2012!T225/Baseline_Data_2012!T$271</f>
        <v>3.1518755206582814E-3</v>
      </c>
      <c r="AB230" s="165">
        <f>Baseline_Data_2012!U225/Baseline_Data_2012!U$271</f>
        <v>1.3947873560021498E-3</v>
      </c>
      <c r="AC230" s="165">
        <f>Baseline_Data_2012!V225/Baseline_Data_2012!V$271</f>
        <v>2.0282480418158644E-3</v>
      </c>
      <c r="AD230" s="165">
        <f>Baseline_Data_2012!W225/Baseline_Data_2012!W$271</f>
        <v>1.0897960235526603E-3</v>
      </c>
      <c r="AE230" s="165">
        <f>Baseline_Data_2012!X225/Baseline_Data_2012!X$271</f>
        <v>1.2033026956264792E-3</v>
      </c>
      <c r="AF230" s="165">
        <f>Baseline_Data_2012!Y225/Baseline_Data_2012!Y$271</f>
        <v>1.581447472374857E-3</v>
      </c>
      <c r="AG230" s="165">
        <f>Baseline_Data_2012!Z225/Baseline_Data_2012!Z$271</f>
        <v>2.5192626549186896E-3</v>
      </c>
      <c r="AH230" s="165">
        <f>Baseline_Data_2012!AA225/Baseline_Data_2012!AA$271</f>
        <v>1.4697193532399594E-3</v>
      </c>
      <c r="AI230" s="165">
        <f>Baseline_Data_2012!AB225/Baseline_Data_2012!AB$271</f>
        <v>1.052326593591046E-3</v>
      </c>
      <c r="AJ230" s="165">
        <f>Baseline_Data_2012!AC225/Baseline_Data_2012!AC$271</f>
        <v>2.7644253247412611E-4</v>
      </c>
      <c r="AK230" s="165">
        <f>Baseline_Data_2012!AD225/Baseline_Data_2012!AD$271</f>
        <v>1.3029782559587577E-3</v>
      </c>
      <c r="AL230" s="165">
        <f>Baseline_Data_2012!AE225/Baseline_Data_2012!AE$271</f>
        <v>1.6908795109877789E-3</v>
      </c>
      <c r="AM230" s="165">
        <f>Baseline_Data_2012!AF225/Baseline_Data_2012!AF$271</f>
        <v>6.9730702304431947E-4</v>
      </c>
      <c r="AN230" s="165">
        <f>Baseline_Data_2012!AG225/Baseline_Data_2012!AG$271</f>
        <v>2.9445576543841064E-3</v>
      </c>
      <c r="AO230" s="165">
        <f>Baseline_Data_2012!AH225/Baseline_Data_2012!AH$271</f>
        <v>1.3981618125603478E-3</v>
      </c>
      <c r="AP230" s="165">
        <f>Baseline_Data_2012!AI225/Baseline_Data_2012!AI$271</f>
        <v>1.7859495897273377E-3</v>
      </c>
      <c r="AQ230" s="165">
        <f>Baseline_Data_2012!AJ225/Baseline_Data_2012!AJ$271</f>
        <v>3.0417081182897011E-3</v>
      </c>
      <c r="AR230" s="165">
        <f>Baseline_Data_2012!AK225/Baseline_Data_2012!AK$271</f>
        <v>1.3961829241789265E-3</v>
      </c>
      <c r="AS230" s="165">
        <f>Baseline_Data_2012!AL225/Baseline_Data_2012!AL$271</f>
        <v>7.5585816463638849E-4</v>
      </c>
      <c r="AT230" s="165">
        <f>Baseline_Data_2012!AM225/Baseline_Data_2012!AM$271</f>
        <v>4.0483069811478459E-3</v>
      </c>
      <c r="AU230" s="165">
        <f>Baseline_Data_2012!AN225/Baseline_Data_2012!AN$271</f>
        <v>4.312567093801567E-3</v>
      </c>
      <c r="AV230" s="165">
        <f>Baseline_Data_2012!AO225/Baseline_Data_2012!AO$271</f>
        <v>1.1621198276338795E-3</v>
      </c>
      <c r="AW230" s="165">
        <f>Baseline_Data_2012!AP225/Baseline_Data_2012!AP$271</f>
        <v>4.2398720620855325E-3</v>
      </c>
      <c r="AX230" s="165">
        <f>Baseline_Data_2012!AQ225/Baseline_Data_2012!AQ$271</f>
        <v>3.5708816389759921E-3</v>
      </c>
      <c r="AY230" s="165">
        <f>Baseline_Data_2012!AR225/Baseline_Data_2012!AR$271</f>
        <v>1.750497813346475E-3</v>
      </c>
      <c r="AZ230" s="165">
        <f>Baseline_Data_2012!AS225/Baseline_Data_2012!AS$271</f>
        <v>1.2869209954306914E-3</v>
      </c>
      <c r="BA230" s="165">
        <f>Baseline_Data_2012!AT225/Baseline_Data_2012!AT$271</f>
        <v>2.6091723647767378E-3</v>
      </c>
      <c r="BB230" s="165">
        <f>Baseline_Data_2012!AU225/Baseline_Data_2012!AU$271</f>
        <v>7.623457429977807E-4</v>
      </c>
      <c r="BC230" s="165">
        <f>Baseline_Data_2012!AV225/Baseline_Data_2012!AV$271</f>
        <v>1.1035066470905452E-3</v>
      </c>
      <c r="BD230">
        <v>230</v>
      </c>
    </row>
    <row r="231" spans="1:56" x14ac:dyDescent="0.2">
      <c r="A231" s="164">
        <v>4</v>
      </c>
      <c r="B231" s="31" t="s">
        <v>57</v>
      </c>
      <c r="C231">
        <f>'III Tool Overview'!$H$9/160</f>
        <v>0</v>
      </c>
      <c r="F231">
        <f>G231*'III Tool Overview'!$H$9</f>
        <v>0</v>
      </c>
      <c r="G231" s="165">
        <f>HLOOKUP('III Tool Overview'!$H$7,Targeting!$I$1:$BC$277,Targeting!BD231,FALSE)</f>
        <v>2.9974207468009351E-3</v>
      </c>
      <c r="H231" s="204">
        <f>Baseline_Data_2012!B226</f>
        <v>1273.8266279999998</v>
      </c>
      <c r="I231" s="165">
        <f>Baseline_Data_2012!B226/Baseline_Data_2012!B$271</f>
        <v>1.2676080039051598E-3</v>
      </c>
      <c r="J231" s="165">
        <f>Baseline_Data_2012!C226/Baseline_Data_2012!C$271</f>
        <v>1.0494587165443606E-3</v>
      </c>
      <c r="K231" s="165">
        <f>Baseline_Data_2012!D226/Baseline_Data_2012!D$271</f>
        <v>3.1069642627689097E-3</v>
      </c>
      <c r="L231" s="165">
        <f>Baseline_Data_2012!E226/Baseline_Data_2012!E$271</f>
        <v>2.5917607561701268E-3</v>
      </c>
      <c r="M231" s="165">
        <f>Baseline_Data_2012!F226/Baseline_Data_2012!F$271</f>
        <v>1.2256352035763612E-3</v>
      </c>
      <c r="N231" s="165">
        <f>Baseline_Data_2012!G226/Baseline_Data_2012!G$271</f>
        <v>1.3373207191680343E-3</v>
      </c>
      <c r="O231" s="165">
        <f>Baseline_Data_2012!H226/Baseline_Data_2012!H$271</f>
        <v>1.431915884205083E-3</v>
      </c>
      <c r="P231" s="165">
        <f>Baseline_Data_2012!I226/Baseline_Data_2012!I$271</f>
        <v>7.6880918911167095E-4</v>
      </c>
      <c r="Q231" s="165">
        <f>Baseline_Data_2012!J226/Baseline_Data_2012!J$271</f>
        <v>2.1557824702768649E-3</v>
      </c>
      <c r="R231" s="165">
        <f>Baseline_Data_2012!K226/Baseline_Data_2012!K$271</f>
        <v>6.8833618953843562E-4</v>
      </c>
      <c r="S231" s="165">
        <f>Baseline_Data_2012!L226/Baseline_Data_2012!L$271</f>
        <v>1.076994522226445E-3</v>
      </c>
      <c r="T231" s="165">
        <f>Baseline_Data_2012!M226/Baseline_Data_2012!M$271</f>
        <v>2.9974207468009351E-3</v>
      </c>
      <c r="U231" s="165">
        <f>Baseline_Data_2012!N226/Baseline_Data_2012!N$271</f>
        <v>3.1170709506514209E-3</v>
      </c>
      <c r="V231" s="165">
        <f>Baseline_Data_2012!O226/Baseline_Data_2012!O$271</f>
        <v>2.0539975272813225E-3</v>
      </c>
      <c r="W231" s="165">
        <f>Baseline_Data_2012!P226/Baseline_Data_2012!P$271</f>
        <v>2.2087763853828179E-4</v>
      </c>
      <c r="X231" s="165">
        <f>Baseline_Data_2012!Q226/Baseline_Data_2012!Q$271</f>
        <v>7.0087833918091506E-4</v>
      </c>
      <c r="Y231" s="165">
        <f>Baseline_Data_2012!R226/Baseline_Data_2012!R$271</f>
        <v>1.8160527459599376E-3</v>
      </c>
      <c r="Z231" s="165">
        <f>Baseline_Data_2012!S226/Baseline_Data_2012!S$271</f>
        <v>2.1931645664571651E-3</v>
      </c>
      <c r="AA231" s="165">
        <f>Baseline_Data_2012!T226/Baseline_Data_2012!T$271</f>
        <v>2.183652321501816E-3</v>
      </c>
      <c r="AB231" s="165">
        <f>Baseline_Data_2012!U226/Baseline_Data_2012!U$271</f>
        <v>9.8830646939580889E-4</v>
      </c>
      <c r="AC231" s="165">
        <f>Baseline_Data_2012!V226/Baseline_Data_2012!V$271</f>
        <v>1.6795806475940805E-3</v>
      </c>
      <c r="AD231" s="165">
        <f>Baseline_Data_2012!W226/Baseline_Data_2012!W$271</f>
        <v>8.9837986016519085E-4</v>
      </c>
      <c r="AE231" s="165">
        <f>Baseline_Data_2012!X226/Baseline_Data_2012!X$271</f>
        <v>8.5950192544748517E-4</v>
      </c>
      <c r="AF231" s="165">
        <f>Baseline_Data_2012!Y226/Baseline_Data_2012!Y$271</f>
        <v>1.0140299764996191E-3</v>
      </c>
      <c r="AG231" s="165">
        <f>Baseline_Data_2012!Z226/Baseline_Data_2012!Z$271</f>
        <v>1.9557433768447722E-3</v>
      </c>
      <c r="AH231" s="165">
        <f>Baseline_Data_2012!AA226/Baseline_Data_2012!AA$271</f>
        <v>1.3227474179159635E-3</v>
      </c>
      <c r="AI231" s="165">
        <f>Baseline_Data_2012!AB226/Baseline_Data_2012!AB$271</f>
        <v>1.0052952374528987E-3</v>
      </c>
      <c r="AJ231" s="165">
        <f>Baseline_Data_2012!AC226/Baseline_Data_2012!AC$271</f>
        <v>2.2115402597930087E-4</v>
      </c>
      <c r="AK231" s="165">
        <f>Baseline_Data_2012!AD226/Baseline_Data_2012!AD$271</f>
        <v>1.0219437301637313E-3</v>
      </c>
      <c r="AL231" s="165">
        <f>Baseline_Data_2012!AE226/Baseline_Data_2012!AE$271</f>
        <v>1.2265852030201776E-3</v>
      </c>
      <c r="AM231" s="165">
        <f>Baseline_Data_2012!AF226/Baseline_Data_2012!AF$271</f>
        <v>5.5489405431674945E-4</v>
      </c>
      <c r="AN231" s="165">
        <f>Baseline_Data_2012!AG226/Baseline_Data_2012!AG$271</f>
        <v>2.1781400129795027E-3</v>
      </c>
      <c r="AO231" s="165">
        <f>Baseline_Data_2012!AH226/Baseline_Data_2012!AH$271</f>
        <v>1.5065064548620726E-3</v>
      </c>
      <c r="AP231" s="165">
        <f>Baseline_Data_2012!AI226/Baseline_Data_2012!AI$271</f>
        <v>1.1181157488094665E-3</v>
      </c>
      <c r="AQ231" s="165">
        <f>Baseline_Data_2012!AJ226/Baseline_Data_2012!AJ$271</f>
        <v>2.3701058984394109E-3</v>
      </c>
      <c r="AR231" s="165">
        <f>Baseline_Data_2012!AK226/Baseline_Data_2012!AK$271</f>
        <v>1.0230902012250589E-3</v>
      </c>
      <c r="AS231" s="165">
        <f>Baseline_Data_2012!AL226/Baseline_Data_2012!AL$271</f>
        <v>4.3007943268918866E-4</v>
      </c>
      <c r="AT231" s="165">
        <f>Baseline_Data_2012!AM226/Baseline_Data_2012!AM$271</f>
        <v>2.9900358615946743E-3</v>
      </c>
      <c r="AU231" s="165">
        <f>Baseline_Data_2012!AN226/Baseline_Data_2012!AN$271</f>
        <v>3.1857540775004733E-3</v>
      </c>
      <c r="AV231" s="165">
        <f>Baseline_Data_2012!AO226/Baseline_Data_2012!AO$271</f>
        <v>7.9278214962068294E-4</v>
      </c>
      <c r="AW231" s="165">
        <f>Baseline_Data_2012!AP226/Baseline_Data_2012!AP$271</f>
        <v>3.1040531243525268E-3</v>
      </c>
      <c r="AX231" s="165">
        <f>Baseline_Data_2012!AQ226/Baseline_Data_2012!AQ$271</f>
        <v>3.1196163769075975E-3</v>
      </c>
      <c r="AY231" s="165">
        <f>Baseline_Data_2012!AR226/Baseline_Data_2012!AR$271</f>
        <v>1.2436721658296783E-3</v>
      </c>
      <c r="AZ231" s="165">
        <f>Baseline_Data_2012!AS226/Baseline_Data_2012!AS$271</f>
        <v>9.668858479895499E-4</v>
      </c>
      <c r="BA231" s="165">
        <f>Baseline_Data_2012!AT226/Baseline_Data_2012!AT$271</f>
        <v>2.036900359119386E-3</v>
      </c>
      <c r="BB231" s="165">
        <f>Baseline_Data_2012!AU226/Baseline_Data_2012!AU$271</f>
        <v>5.7294307393000905E-4</v>
      </c>
      <c r="BC231" s="165">
        <f>Baseline_Data_2012!AV226/Baseline_Data_2012!AV$271</f>
        <v>7.438270969302123E-4</v>
      </c>
      <c r="BD231">
        <v>231</v>
      </c>
    </row>
    <row r="232" spans="1:56" x14ac:dyDescent="0.2">
      <c r="A232" s="164">
        <v>4</v>
      </c>
      <c r="B232" s="31" t="s">
        <v>58</v>
      </c>
      <c r="C232">
        <f>'III Tool Overview'!$H$9/160</f>
        <v>0</v>
      </c>
      <c r="F232">
        <f>G232*'III Tool Overview'!$H$9</f>
        <v>0</v>
      </c>
      <c r="G232" s="165">
        <f>HLOOKUP('III Tool Overview'!$H$7,Targeting!$I$1:$BC$277,Targeting!BD232,FALSE)</f>
        <v>1.5997470277870158E-3</v>
      </c>
      <c r="H232" s="204">
        <f>Baseline_Data_2012!B227</f>
        <v>802.59310099999993</v>
      </c>
      <c r="I232" s="165">
        <f>Baseline_Data_2012!B227/Baseline_Data_2012!B$271</f>
        <v>7.9867496592060747E-4</v>
      </c>
      <c r="J232" s="165">
        <f>Baseline_Data_2012!C227/Baseline_Data_2012!C$271</f>
        <v>6.4500440219074741E-4</v>
      </c>
      <c r="K232" s="165">
        <f>Baseline_Data_2012!D227/Baseline_Data_2012!D$271</f>
        <v>1.9622932185908906E-3</v>
      </c>
      <c r="L232" s="165">
        <f>Baseline_Data_2012!E227/Baseline_Data_2012!E$271</f>
        <v>1.5648946914479179E-3</v>
      </c>
      <c r="M232" s="165">
        <f>Baseline_Data_2012!F227/Baseline_Data_2012!F$271</f>
        <v>7.6170049503426274E-4</v>
      </c>
      <c r="N232" s="165">
        <f>Baseline_Data_2012!G227/Baseline_Data_2012!G$271</f>
        <v>8.5140863582625905E-4</v>
      </c>
      <c r="O232" s="165">
        <f>Baseline_Data_2012!H227/Baseline_Data_2012!H$271</f>
        <v>9.2042095478592515E-4</v>
      </c>
      <c r="P232" s="165">
        <f>Baseline_Data_2012!I227/Baseline_Data_2012!I$271</f>
        <v>4.8802371414330479E-4</v>
      </c>
      <c r="Q232" s="165">
        <f>Baseline_Data_2012!J227/Baseline_Data_2012!J$271</f>
        <v>1.3523257654816144E-3</v>
      </c>
      <c r="R232" s="165">
        <f>Baseline_Data_2012!K227/Baseline_Data_2012!K$271</f>
        <v>3.6993263370724869E-4</v>
      </c>
      <c r="S232" s="165">
        <f>Baseline_Data_2012!L227/Baseline_Data_2012!L$271</f>
        <v>6.587632857009523E-4</v>
      </c>
      <c r="T232" s="165">
        <f>Baseline_Data_2012!M227/Baseline_Data_2012!M$271</f>
        <v>1.5997470277870158E-3</v>
      </c>
      <c r="U232" s="165">
        <f>Baseline_Data_2012!N227/Baseline_Data_2012!N$271</f>
        <v>2.0780473004342807E-3</v>
      </c>
      <c r="V232" s="165">
        <f>Baseline_Data_2012!O227/Baseline_Data_2012!O$271</f>
        <v>1.4259077138502926E-3</v>
      </c>
      <c r="W232" s="165">
        <f>Baseline_Data_2012!P227/Baseline_Data_2012!P$271</f>
        <v>1.6565822890371131E-4</v>
      </c>
      <c r="X232" s="165">
        <f>Baseline_Data_2012!Q227/Baseline_Data_2012!Q$271</f>
        <v>4.2599256853885888E-4</v>
      </c>
      <c r="Y232" s="165">
        <f>Baseline_Data_2012!R227/Baseline_Data_2012!R$271</f>
        <v>1.1798762353032077E-3</v>
      </c>
      <c r="Z232" s="165">
        <f>Baseline_Data_2012!S227/Baseline_Data_2012!S$271</f>
        <v>1.4641690204235159E-3</v>
      </c>
      <c r="AA232" s="165">
        <f>Baseline_Data_2012!T227/Baseline_Data_2012!T$271</f>
        <v>1.3184315903407191E-3</v>
      </c>
      <c r="AB232" s="165">
        <f>Baseline_Data_2012!U227/Baseline_Data_2012!U$271</f>
        <v>4.3039152699494906E-4</v>
      </c>
      <c r="AC232" s="165">
        <f>Baseline_Data_2012!V227/Baseline_Data_2012!V$271</f>
        <v>1.0141240209079322E-3</v>
      </c>
      <c r="AD232" s="165">
        <f>Baseline_Data_2012!W227/Baseline_Data_2012!W$271</f>
        <v>6.1763615386356866E-4</v>
      </c>
      <c r="AE232" s="165">
        <f>Baseline_Data_2012!X227/Baseline_Data_2012!X$271</f>
        <v>5.0007384753308231E-4</v>
      </c>
      <c r="AF232" s="165">
        <f>Baseline_Data_2012!Y227/Baseline_Data_2012!Y$271</f>
        <v>6.7357947897447618E-4</v>
      </c>
      <c r="AG232" s="165">
        <f>Baseline_Data_2012!Z227/Baseline_Data_2012!Z$271</f>
        <v>1.1187515079408652E-3</v>
      </c>
      <c r="AH232" s="165">
        <f>Baseline_Data_2012!AA227/Baseline_Data_2012!AA$271</f>
        <v>8.9047701990421075E-4</v>
      </c>
      <c r="AI232" s="165">
        <f>Baseline_Data_2012!AB227/Baseline_Data_2012!AB$271</f>
        <v>6.5423975770744196E-4</v>
      </c>
      <c r="AJ232" s="165">
        <f>Baseline_Data_2012!AC227/Baseline_Data_2012!AC$271</f>
        <v>1.6586551948447563E-4</v>
      </c>
      <c r="AK232" s="165">
        <f>Baseline_Data_2012!AD227/Baseline_Data_2012!AD$271</f>
        <v>6.3615997202692278E-4</v>
      </c>
      <c r="AL232" s="165">
        <f>Baseline_Data_2012!AE227/Baseline_Data_2012!AE$271</f>
        <v>7.6229089505257632E-4</v>
      </c>
      <c r="AM232" s="165">
        <f>Baseline_Data_2012!AF227/Baseline_Data_2012!AF$271</f>
        <v>3.4238143776990919E-4</v>
      </c>
      <c r="AN232" s="165">
        <f>Baseline_Data_2012!AG227/Baseline_Data_2012!AG$271</f>
        <v>1.3852289222423945E-3</v>
      </c>
      <c r="AO232" s="165">
        <f>Baseline_Data_2012!AH227/Baseline_Data_2012!AH$271</f>
        <v>1.1814725279568994E-3</v>
      </c>
      <c r="AP232" s="165">
        <f>Baseline_Data_2012!AI227/Baseline_Data_2012!AI$271</f>
        <v>6.5771514635850953E-4</v>
      </c>
      <c r="AQ232" s="165">
        <f>Baseline_Data_2012!AJ227/Baseline_Data_2012!AJ$271</f>
        <v>1.5555173995242203E-3</v>
      </c>
      <c r="AR232" s="165">
        <f>Baseline_Data_2012!AK227/Baseline_Data_2012!AK$271</f>
        <v>6.8206013415003923E-4</v>
      </c>
      <c r="AS232" s="165">
        <f>Baseline_Data_2012!AL227/Baseline_Data_2012!AL$271</f>
        <v>2.4079297578706073E-4</v>
      </c>
      <c r="AT232" s="165">
        <f>Baseline_Data_2012!AM227/Baseline_Data_2012!AM$271</f>
        <v>1.5958056564690677E-3</v>
      </c>
      <c r="AU232" s="165">
        <f>Baseline_Data_2012!AN227/Baseline_Data_2012!AN$271</f>
        <v>2.2742744386600598E-3</v>
      </c>
      <c r="AV232" s="165">
        <f>Baseline_Data_2012!AO227/Baseline_Data_2012!AO$271</f>
        <v>4.8931361163531771E-4</v>
      </c>
      <c r="AW232" s="165">
        <f>Baseline_Data_2012!AP227/Baseline_Data_2012!AP$271</f>
        <v>1.9604546048542274E-3</v>
      </c>
      <c r="AX232" s="165">
        <f>Baseline_Data_2012!AQ227/Baseline_Data_2012!AQ$271</f>
        <v>2.0797442512717318E-3</v>
      </c>
      <c r="AY232" s="165">
        <f>Baseline_Data_2012!AR227/Baseline_Data_2012!AR$271</f>
        <v>7.2125188300467232E-4</v>
      </c>
      <c r="AZ232" s="165">
        <f>Baseline_Data_2012!AS227/Baseline_Data_2012!AS$271</f>
        <v>4.936135324939638E-4</v>
      </c>
      <c r="BA232" s="165">
        <f>Baseline_Data_2012!AT227/Baseline_Data_2012!AT$271</f>
        <v>1.4452293024228026E-3</v>
      </c>
      <c r="BB232" s="165">
        <f>Baseline_Data_2012!AU227/Baseline_Data_2012!AU$271</f>
        <v>2.7936893687496308E-4</v>
      </c>
      <c r="BC232" s="165">
        <f>Baseline_Data_2012!AV227/Baseline_Data_2012!AV$271</f>
        <v>3.9882834473560725E-4</v>
      </c>
      <c r="BD232">
        <v>232</v>
      </c>
    </row>
    <row r="233" spans="1:56" x14ac:dyDescent="0.2">
      <c r="A233" s="164">
        <v>4</v>
      </c>
      <c r="B233" s="31" t="s">
        <v>221</v>
      </c>
      <c r="C233">
        <f>'III Tool Overview'!$H$9/160</f>
        <v>0</v>
      </c>
      <c r="F233">
        <f>G233*'III Tool Overview'!$H$9</f>
        <v>0</v>
      </c>
      <c r="G233" s="165">
        <f>HLOOKUP('III Tool Overview'!$H$7,Targeting!$I$1:$BC$277,Targeting!BD233,FALSE)</f>
        <v>1.2629581798318547E-3</v>
      </c>
      <c r="H233" s="204">
        <f>Baseline_Data_2012!B228</f>
        <v>470.99604999999997</v>
      </c>
      <c r="I233" s="165">
        <f>Baseline_Data_2012!B228/Baseline_Data_2012!B$271</f>
        <v>4.6869672031044627E-4</v>
      </c>
      <c r="J233" s="165">
        <f>Baseline_Data_2012!C228/Baseline_Data_2012!C$271</f>
        <v>3.9266264338120454E-4</v>
      </c>
      <c r="K233" s="165">
        <f>Baseline_Data_2012!D228/Baseline_Data_2012!D$271</f>
        <v>1.2926217233574912E-3</v>
      </c>
      <c r="L233" s="165">
        <f>Baseline_Data_2012!E228/Baseline_Data_2012!E$271</f>
        <v>9.7152597740185075E-4</v>
      </c>
      <c r="M233" s="165">
        <f>Baseline_Data_2012!F228/Baseline_Data_2012!F$271</f>
        <v>4.7843266818403912E-4</v>
      </c>
      <c r="N233" s="165">
        <f>Baseline_Data_2012!G228/Baseline_Data_2012!G$271</f>
        <v>4.6324563047452029E-4</v>
      </c>
      <c r="O233" s="165">
        <f>Baseline_Data_2012!H228/Baseline_Data_2012!H$271</f>
        <v>5.3106399663967977E-4</v>
      </c>
      <c r="P233" s="165">
        <f>Baseline_Data_2012!I228/Baseline_Data_2012!I$271</f>
        <v>2.9831308723689336E-4</v>
      </c>
      <c r="Q233" s="165">
        <f>Baseline_Data_2012!J228/Baseline_Data_2012!J$271</f>
        <v>8.9105675438110412E-4</v>
      </c>
      <c r="R233" s="165">
        <f>Baseline_Data_2012!K228/Baseline_Data_2012!K$271</f>
        <v>1.9381086007115732E-4</v>
      </c>
      <c r="S233" s="165">
        <f>Baseline_Data_2012!L228/Baseline_Data_2012!L$271</f>
        <v>3.6865218149136747E-4</v>
      </c>
      <c r="T233" s="165">
        <f>Baseline_Data_2012!M228/Baseline_Data_2012!M$271</f>
        <v>1.2629581798318547E-3</v>
      </c>
      <c r="U233" s="165">
        <f>Baseline_Data_2012!N228/Baseline_Data_2012!N$271</f>
        <v>1.2154616285559E-3</v>
      </c>
      <c r="V233" s="165">
        <f>Baseline_Data_2012!O228/Baseline_Data_2012!O$271</f>
        <v>7.2685813523774162E-4</v>
      </c>
      <c r="W233" s="165">
        <f>Baseline_Data_2012!P228/Baseline_Data_2012!P$271</f>
        <v>1.242436716777835E-4</v>
      </c>
      <c r="X233" s="165">
        <f>Baseline_Data_2012!Q228/Baseline_Data_2012!Q$271</f>
        <v>2.3630531160457458E-4</v>
      </c>
      <c r="Y233" s="165">
        <f>Baseline_Data_2012!R228/Baseline_Data_2012!R$271</f>
        <v>6.9676474976689429E-4</v>
      </c>
      <c r="Z233" s="165">
        <f>Baseline_Data_2012!S228/Baseline_Data_2012!S$271</f>
        <v>7.104617609649973E-4</v>
      </c>
      <c r="AA233" s="165">
        <f>Baseline_Data_2012!T228/Baseline_Data_2012!T$271</f>
        <v>7.9311900356433883E-4</v>
      </c>
      <c r="AB233" s="165">
        <f>Baseline_Data_2012!U228/Baseline_Data_2012!U$271</f>
        <v>2.7895747120042994E-4</v>
      </c>
      <c r="AC233" s="165">
        <f>Baseline_Data_2012!V228/Baseline_Data_2012!V$271</f>
        <v>6.2959369470905039E-4</v>
      </c>
      <c r="AD233" s="165">
        <f>Baseline_Data_2012!W228/Baseline_Data_2012!W$271</f>
        <v>3.3689244756194658E-4</v>
      </c>
      <c r="AE233" s="165">
        <f>Baseline_Data_2012!X228/Baseline_Data_2012!X$271</f>
        <v>3.438007701789941E-4</v>
      </c>
      <c r="AF233" s="165">
        <f>Baseline_Data_2012!Y228/Baseline_Data_2012!Y$271</f>
        <v>3.1848594929771425E-4</v>
      </c>
      <c r="AG233" s="165">
        <f>Baseline_Data_2012!Z228/Baseline_Data_2012!Z$271</f>
        <v>6.3810271193664168E-4</v>
      </c>
      <c r="AH233" s="165">
        <f>Baseline_Data_2012!AA228/Baseline_Data_2012!AA$271</f>
        <v>6.3543748507727661E-4</v>
      </c>
      <c r="AI233" s="165">
        <f>Baseline_Data_2012!AB228/Baseline_Data_2012!AB$271</f>
        <v>3.8884853378503935E-4</v>
      </c>
      <c r="AJ233" s="165">
        <f>Baseline_Data_2012!AC228/Baseline_Data_2012!AC$271</f>
        <v>1.2439913961335674E-4</v>
      </c>
      <c r="AK233" s="165">
        <f>Baseline_Data_2012!AD228/Baseline_Data_2012!AD$271</f>
        <v>3.6534488353353396E-4</v>
      </c>
      <c r="AL233" s="165">
        <f>Baseline_Data_2012!AE228/Baseline_Data_2012!AE$271</f>
        <v>4.7880350509158897E-4</v>
      </c>
      <c r="AM233" s="165">
        <f>Baseline_Data_2012!AF228/Baseline_Data_2012!AF$271</f>
        <v>2.2505676405134122E-4</v>
      </c>
      <c r="AN233" s="165">
        <f>Baseline_Data_2012!AG228/Baseline_Data_2012!AG$271</f>
        <v>9.4051745130392086E-4</v>
      </c>
      <c r="AO233" s="165">
        <f>Baseline_Data_2012!AH228/Baseline_Data_2012!AH$271</f>
        <v>7.3261615270689819E-4</v>
      </c>
      <c r="AP233" s="165">
        <f>Baseline_Data_2012!AI228/Baseline_Data_2012!AI$271</f>
        <v>2.7826410038244635E-4</v>
      </c>
      <c r="AQ233" s="165">
        <f>Baseline_Data_2012!AJ228/Baseline_Data_2012!AJ$271</f>
        <v>8.7958226212650893E-4</v>
      </c>
      <c r="AR233" s="165">
        <f>Baseline_Data_2012!AK228/Baseline_Data_2012!AK$271</f>
        <v>4.1389973952694691E-4</v>
      </c>
      <c r="AS233" s="165">
        <f>Baseline_Data_2012!AL228/Baseline_Data_2012!AL$271</f>
        <v>1.0945135263048215E-4</v>
      </c>
      <c r="AT233" s="165">
        <f>Baseline_Data_2012!AM228/Baseline_Data_2012!AM$271</f>
        <v>1.2598465708966325E-3</v>
      </c>
      <c r="AU233" s="165">
        <f>Baseline_Data_2012!AN228/Baseline_Data_2012!AN$271</f>
        <v>1.1681098284168402E-3</v>
      </c>
      <c r="AV233" s="165">
        <f>Baseline_Data_2012!AO228/Baseline_Data_2012!AO$271</f>
        <v>2.3995186724424234E-4</v>
      </c>
      <c r="AW233" s="165">
        <f>Baseline_Data_2012!AP228/Baseline_Data_2012!AP$271</f>
        <v>1.2914105730388961E-3</v>
      </c>
      <c r="AX233" s="165">
        <f>Baseline_Data_2012!AQ228/Baseline_Data_2012!AQ$271</f>
        <v>1.2164541847061072E-3</v>
      </c>
      <c r="AY233" s="165">
        <f>Baseline_Data_2012!AR228/Baseline_Data_2012!AR$271</f>
        <v>4.0156185918638511E-4</v>
      </c>
      <c r="AZ233" s="165">
        <f>Baseline_Data_2012!AS228/Baseline_Data_2012!AS$271</f>
        <v>2.9426960590986302E-4</v>
      </c>
      <c r="BA233" s="165">
        <f>Baseline_Data_2012!AT228/Baseline_Data_2012!AT$271</f>
        <v>7.2261465121140132E-4</v>
      </c>
      <c r="BB233" s="165">
        <f>Baseline_Data_2012!AU228/Baseline_Data_2012!AU$271</f>
        <v>1.6572733543430014E-4</v>
      </c>
      <c r="BC233" s="165">
        <f>Baseline_Data_2012!AV228/Baseline_Data_2012!AV$271</f>
        <v>1.9329717321541699E-4</v>
      </c>
      <c r="BD233">
        <v>233</v>
      </c>
    </row>
    <row r="234" spans="1:56" ht="13.5" thickBot="1" x14ac:dyDescent="0.25">
      <c r="A234" s="170"/>
      <c r="B234" s="169" t="s">
        <v>182</v>
      </c>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v>234</v>
      </c>
    </row>
    <row r="235" spans="1:56" ht="13.5" thickBot="1" x14ac:dyDescent="0.25">
      <c r="A235" s="162"/>
      <c r="B235" s="30" t="s">
        <v>63</v>
      </c>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v>235</v>
      </c>
    </row>
    <row r="236" spans="1:56" x14ac:dyDescent="0.2">
      <c r="A236" s="164">
        <v>5</v>
      </c>
      <c r="B236" s="31" t="s">
        <v>21</v>
      </c>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v>236</v>
      </c>
    </row>
    <row r="237" spans="1:56" x14ac:dyDescent="0.2">
      <c r="A237" s="164">
        <v>5</v>
      </c>
      <c r="B237" s="31" t="s">
        <v>22</v>
      </c>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v>237</v>
      </c>
    </row>
    <row r="238" spans="1:56" x14ac:dyDescent="0.2">
      <c r="A238" s="164">
        <v>5</v>
      </c>
      <c r="B238" s="31" t="s">
        <v>23</v>
      </c>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c r="BA238" s="165"/>
      <c r="BB238" s="165"/>
      <c r="BC238" s="165"/>
      <c r="BD238">
        <v>238</v>
      </c>
    </row>
    <row r="239" spans="1:56" x14ac:dyDescent="0.2">
      <c r="A239" s="164">
        <v>5</v>
      </c>
      <c r="B239" s="31" t="s">
        <v>24</v>
      </c>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5"/>
      <c r="BA239" s="165"/>
      <c r="BB239" s="165"/>
      <c r="BC239" s="165"/>
      <c r="BD239">
        <v>239</v>
      </c>
    </row>
    <row r="240" spans="1:56" x14ac:dyDescent="0.2">
      <c r="A240" s="164">
        <v>5</v>
      </c>
      <c r="B240" s="31" t="s">
        <v>25</v>
      </c>
      <c r="C240">
        <f>'III Tool Overview'!$H$9/160</f>
        <v>0</v>
      </c>
      <c r="D240">
        <v>0</v>
      </c>
      <c r="E240">
        <v>0</v>
      </c>
      <c r="F240">
        <f>G240*'III Tool Overview'!$H$9</f>
        <v>0</v>
      </c>
      <c r="G240" s="165">
        <f>HLOOKUP('III Tool Overview'!$H$7,Targeting!$I$1:$BC$277,Targeting!BD240,FALSE)</f>
        <v>1.5060517956019691E-3</v>
      </c>
      <c r="H240" s="204">
        <f>Baseline_Data_2012!B234</f>
        <v>9040.7464349999991</v>
      </c>
      <c r="I240" s="165">
        <f>Baseline_Data_2012!B234/Baseline_Data_2012!B$271</f>
        <v>8.996610912645359E-3</v>
      </c>
      <c r="J240" s="165">
        <f>Baseline_Data_2012!C234/Baseline_Data_2012!C$271</f>
        <v>5.8317090083098927E-3</v>
      </c>
      <c r="K240" s="165">
        <f>Baseline_Data_2012!D234/Baseline_Data_2012!D$271</f>
        <v>2.6314104504179168E-3</v>
      </c>
      <c r="L240" s="165">
        <f>Baseline_Data_2012!E234/Baseline_Data_2012!E$271</f>
        <v>2.6428600309729737E-3</v>
      </c>
      <c r="M240" s="165">
        <f>Baseline_Data_2012!F234/Baseline_Data_2012!F$271</f>
        <v>1.0568171983378611E-2</v>
      </c>
      <c r="N240" s="165">
        <f>Baseline_Data_2012!G234/Baseline_Data_2012!G$271</f>
        <v>1.1246516987595101E-2</v>
      </c>
      <c r="O240" s="165">
        <f>Baseline_Data_2012!H234/Baseline_Data_2012!H$271</f>
        <v>1.4166122360682935E-2</v>
      </c>
      <c r="P240" s="165">
        <f>Baseline_Data_2012!I234/Baseline_Data_2012!I$271</f>
        <v>8.2563617600860846E-3</v>
      </c>
      <c r="Q240" s="165">
        <f>Baseline_Data_2012!J234/Baseline_Data_2012!J$271</f>
        <v>3.923546446419411E-3</v>
      </c>
      <c r="R240" s="165">
        <f>Baseline_Data_2012!K234/Baseline_Data_2012!K$271</f>
        <v>5.9557988129145664E-3</v>
      </c>
      <c r="S240" s="165">
        <f>Baseline_Data_2012!L234/Baseline_Data_2012!L$271</f>
        <v>1.2858040817282899E-2</v>
      </c>
      <c r="T240" s="165">
        <f>Baseline_Data_2012!M234/Baseline_Data_2012!M$271</f>
        <v>1.5060517956019691E-3</v>
      </c>
      <c r="U240" s="165">
        <f>Baseline_Data_2012!N234/Baseline_Data_2012!N$271</f>
        <v>2.9608317289794824E-3</v>
      </c>
      <c r="V240" s="165">
        <f>Baseline_Data_2012!O234/Baseline_Data_2012!O$271</f>
        <v>8.4803340890017356E-3</v>
      </c>
      <c r="W240" s="165">
        <f>Baseline_Data_2012!P234/Baseline_Data_2012!P$271</f>
        <v>0</v>
      </c>
      <c r="X240" s="165">
        <f>Baseline_Data_2012!Q234/Baseline_Data_2012!Q$271</f>
        <v>1.6162638914913562E-2</v>
      </c>
      <c r="Y240" s="165">
        <f>Baseline_Data_2012!R234/Baseline_Data_2012!R$271</f>
        <v>1.4326363774430502E-2</v>
      </c>
      <c r="Z240" s="165">
        <f>Baseline_Data_2012!S234/Baseline_Data_2012!S$271</f>
        <v>6.1345617833959733E-3</v>
      </c>
      <c r="AA240" s="165">
        <f>Baseline_Data_2012!T234/Baseline_Data_2012!T$271</f>
        <v>5.367165701486141E-3</v>
      </c>
      <c r="AB240" s="165">
        <f>Baseline_Data_2012!U234/Baseline_Data_2012!U$271</f>
        <v>6.7815258306830233E-3</v>
      </c>
      <c r="AC240" s="165">
        <f>Baseline_Data_2012!V234/Baseline_Data_2012!V$271</f>
        <v>1.7055571374847485E-3</v>
      </c>
      <c r="AD240" s="165">
        <f>Baseline_Data_2012!W234/Baseline_Data_2012!W$271</f>
        <v>9.4604014031764473E-3</v>
      </c>
      <c r="AE240" s="165">
        <f>Baseline_Data_2012!X234/Baseline_Data_2012!X$271</f>
        <v>4.8247947219048634E-3</v>
      </c>
      <c r="AF240" s="165">
        <f>Baseline_Data_2012!Y234/Baseline_Data_2012!Y$271</f>
        <v>2.3169860726562446E-2</v>
      </c>
      <c r="AG240" s="165">
        <f>Baseline_Data_2012!Z234/Baseline_Data_2012!Z$271</f>
        <v>8.0450861381487528E-3</v>
      </c>
      <c r="AH240" s="165">
        <f>Baseline_Data_2012!AA234/Baseline_Data_2012!AA$271</f>
        <v>2.674643490631223E-2</v>
      </c>
      <c r="AI240" s="165">
        <f>Baseline_Data_2012!AB234/Baseline_Data_2012!AB$271</f>
        <v>1.5912926573127435E-2</v>
      </c>
      <c r="AJ240" s="165">
        <f>Baseline_Data_2012!AC234/Baseline_Data_2012!AC$271</f>
        <v>0</v>
      </c>
      <c r="AK240" s="165">
        <f>Baseline_Data_2012!AD234/Baseline_Data_2012!AD$271</f>
        <v>1.0829136014253666E-2</v>
      </c>
      <c r="AL240" s="165">
        <f>Baseline_Data_2012!AE234/Baseline_Data_2012!AE$271</f>
        <v>1.0562373688486625E-2</v>
      </c>
      <c r="AM240" s="165">
        <f>Baseline_Data_2012!AF234/Baseline_Data_2012!AF$271</f>
        <v>3.3329132675870266E-3</v>
      </c>
      <c r="AN240" s="165">
        <f>Baseline_Data_2012!AG234/Baseline_Data_2012!AG$271</f>
        <v>3.3372097334255463E-3</v>
      </c>
      <c r="AO240" s="165">
        <f>Baseline_Data_2012!AH234/Baseline_Data_2012!AH$271</f>
        <v>5.1239378767266976E-3</v>
      </c>
      <c r="AP240" s="165">
        <f>Baseline_Data_2012!AI234/Baseline_Data_2012!AI$271</f>
        <v>7.0945714520981194E-3</v>
      </c>
      <c r="AQ240" s="165">
        <f>Baseline_Data_2012!AJ234/Baseline_Data_2012!AJ$271</f>
        <v>8.203471062377737E-3</v>
      </c>
      <c r="AR240" s="165">
        <f>Baseline_Data_2012!AK234/Baseline_Data_2012!AK$271</f>
        <v>4.3849396116758888E-3</v>
      </c>
      <c r="AS240" s="165">
        <f>Baseline_Data_2012!AL234/Baseline_Data_2012!AL$271</f>
        <v>4.4423368706435649E-3</v>
      </c>
      <c r="AT240" s="165">
        <f>Baseline_Data_2012!AM234/Baseline_Data_2012!AM$271</f>
        <v>1.5081268959900472E-3</v>
      </c>
      <c r="AU240" s="165">
        <f>Baseline_Data_2012!AN234/Baseline_Data_2012!AN$271</f>
        <v>9.1024366969923842E-3</v>
      </c>
      <c r="AV240" s="165">
        <f>Baseline_Data_2012!AO234/Baseline_Data_2012!AO$271</f>
        <v>1.0595509410883303E-2</v>
      </c>
      <c r="AW240" s="165">
        <f>Baseline_Data_2012!AP234/Baseline_Data_2012!AP$271</f>
        <v>2.6333857824674218E-3</v>
      </c>
      <c r="AX240" s="165">
        <f>Baseline_Data_2012!AQ234/Baseline_Data_2012!AQ$271</f>
        <v>2.958824092003549E-3</v>
      </c>
      <c r="AY240" s="165">
        <f>Baseline_Data_2012!AR234/Baseline_Data_2012!AR$271</f>
        <v>8.4631918544452334E-3</v>
      </c>
      <c r="AZ240" s="165">
        <f>Baseline_Data_2012!AS234/Baseline_Data_2012!AS$271</f>
        <v>7.3760206356547533E-3</v>
      </c>
      <c r="BA240" s="165">
        <f>Baseline_Data_2012!AT234/Baseline_Data_2012!AT$271</f>
        <v>1.435927114421506E-2</v>
      </c>
      <c r="BB240" s="165">
        <f>Baseline_Data_2012!AU234/Baseline_Data_2012!AU$271</f>
        <v>2.7852551065197027E-3</v>
      </c>
      <c r="BC240" s="165">
        <f>Baseline_Data_2012!AV234/Baseline_Data_2012!AV$271</f>
        <v>8.5697998462727284E-3</v>
      </c>
      <c r="BD240">
        <v>240</v>
      </c>
    </row>
    <row r="241" spans="1:56" x14ac:dyDescent="0.2">
      <c r="A241" s="164">
        <v>5</v>
      </c>
      <c r="B241" s="31" t="s">
        <v>26</v>
      </c>
      <c r="C241">
        <f>'III Tool Overview'!$H$9/160</f>
        <v>0</v>
      </c>
      <c r="D241">
        <v>0</v>
      </c>
      <c r="E241">
        <v>0</v>
      </c>
      <c r="F241">
        <f>G241*'III Tool Overview'!$H$9</f>
        <v>0</v>
      </c>
      <c r="G241" s="165">
        <f>HLOOKUP('III Tool Overview'!$H$7,Targeting!$I$1:$BC$277,Targeting!BD241,FALSE)</f>
        <v>1.6733908840021879E-3</v>
      </c>
      <c r="H241" s="204">
        <f>Baseline_Data_2012!B235</f>
        <v>12133.394875</v>
      </c>
      <c r="I241" s="165">
        <f>Baseline_Data_2012!B235/Baseline_Data_2012!B$271</f>
        <v>1.2074161522467285E-2</v>
      </c>
      <c r="J241" s="165">
        <f>Baseline_Data_2012!C235/Baseline_Data_2012!C$271</f>
        <v>5.6565272357282509E-3</v>
      </c>
      <c r="K241" s="165">
        <f>Baseline_Data_2012!D235/Baseline_Data_2012!D$271</f>
        <v>1.6641893118859257E-3</v>
      </c>
      <c r="L241" s="165">
        <f>Baseline_Data_2012!E235/Baseline_Data_2012!E$271</f>
        <v>2.4297261575074113E-3</v>
      </c>
      <c r="M241" s="165">
        <f>Baseline_Data_2012!F235/Baseline_Data_2012!F$271</f>
        <v>1.6011107598160254E-2</v>
      </c>
      <c r="N241" s="165">
        <f>Baseline_Data_2012!G235/Baseline_Data_2012!G$271</f>
        <v>1.2309483578489249E-2</v>
      </c>
      <c r="O241" s="165">
        <f>Baseline_Data_2012!H235/Baseline_Data_2012!H$271</f>
        <v>1.9218511679993718E-2</v>
      </c>
      <c r="P241" s="165">
        <f>Baseline_Data_2012!I235/Baseline_Data_2012!I$271</f>
        <v>1.0411581255962173E-2</v>
      </c>
      <c r="Q241" s="165">
        <f>Baseline_Data_2012!J235/Baseline_Data_2012!J$271</f>
        <v>4.3894028846486292E-3</v>
      </c>
      <c r="R241" s="165">
        <f>Baseline_Data_2012!K235/Baseline_Data_2012!K$271</f>
        <v>6.6687123865302751E-3</v>
      </c>
      <c r="S241" s="165">
        <f>Baseline_Data_2012!L235/Baseline_Data_2012!L$271</f>
        <v>2.1753807339430609E-2</v>
      </c>
      <c r="T241" s="165">
        <f>Baseline_Data_2012!M235/Baseline_Data_2012!M$271</f>
        <v>1.6733908840021879E-3</v>
      </c>
      <c r="U241" s="165">
        <f>Baseline_Data_2012!N235/Baseline_Data_2012!N$271</f>
        <v>1.9080915586756663E-3</v>
      </c>
      <c r="V241" s="165">
        <f>Baseline_Data_2012!O235/Baseline_Data_2012!O$271</f>
        <v>9.080202682506703E-3</v>
      </c>
      <c r="W241" s="165">
        <f>Baseline_Data_2012!P235/Baseline_Data_2012!P$271</f>
        <v>0</v>
      </c>
      <c r="X241" s="165">
        <f>Baseline_Data_2012!Q235/Baseline_Data_2012!Q$271</f>
        <v>2.819505980202653E-2</v>
      </c>
      <c r="Y241" s="165">
        <f>Baseline_Data_2012!R235/Baseline_Data_2012!R$271</f>
        <v>1.4733950344658461E-2</v>
      </c>
      <c r="Z241" s="165">
        <f>Baseline_Data_2012!S235/Baseline_Data_2012!S$271</f>
        <v>6.1818720285121377E-3</v>
      </c>
      <c r="AA241" s="165">
        <f>Baseline_Data_2012!T235/Baseline_Data_2012!T$271</f>
        <v>7.7400179063536979E-3</v>
      </c>
      <c r="AB241" s="165">
        <f>Baseline_Data_2012!U235/Baseline_Data_2012!U$271</f>
        <v>4.3062689024837191E-3</v>
      </c>
      <c r="AC241" s="165">
        <f>Baseline_Data_2012!V235/Baseline_Data_2012!V$271</f>
        <v>1.5680122070424302E-3</v>
      </c>
      <c r="AD241" s="165">
        <f>Baseline_Data_2012!W235/Baseline_Data_2012!W$271</f>
        <v>1.3213583320053755E-2</v>
      </c>
      <c r="AE241" s="165">
        <f>Baseline_Data_2012!X235/Baseline_Data_2012!X$271</f>
        <v>4.9308341663423325E-3</v>
      </c>
      <c r="AF241" s="165">
        <f>Baseline_Data_2012!Y235/Baseline_Data_2012!Y$271</f>
        <v>2.4475204992847655E-2</v>
      </c>
      <c r="AG241" s="165">
        <f>Baseline_Data_2012!Z235/Baseline_Data_2012!Z$271</f>
        <v>7.1677413535358222E-3</v>
      </c>
      <c r="AH241" s="165">
        <f>Baseline_Data_2012!AA235/Baseline_Data_2012!AA$271</f>
        <v>2.7657249978432878E-2</v>
      </c>
      <c r="AI241" s="165">
        <f>Baseline_Data_2012!AB235/Baseline_Data_2012!AB$271</f>
        <v>3.0824107483321213E-2</v>
      </c>
      <c r="AJ241" s="165">
        <f>Baseline_Data_2012!AC235/Baseline_Data_2012!AC$271</f>
        <v>0</v>
      </c>
      <c r="AK241" s="165">
        <f>Baseline_Data_2012!AD235/Baseline_Data_2012!AD$271</f>
        <v>1.0582764770909737E-2</v>
      </c>
      <c r="AL241" s="165">
        <f>Baseline_Data_2012!AE235/Baseline_Data_2012!AE$271</f>
        <v>1.6002323001964483E-2</v>
      </c>
      <c r="AM241" s="165">
        <f>Baseline_Data_2012!AF235/Baseline_Data_2012!AF$271</f>
        <v>6.7921148467959677E-3</v>
      </c>
      <c r="AN241" s="165">
        <f>Baseline_Data_2012!AG235/Baseline_Data_2012!AG$271</f>
        <v>3.083214912276879E-3</v>
      </c>
      <c r="AO241" s="165">
        <f>Baseline_Data_2012!AH235/Baseline_Data_2012!AH$271</f>
        <v>5.3438493735819218E-3</v>
      </c>
      <c r="AP241" s="165">
        <f>Baseline_Data_2012!AI235/Baseline_Data_2012!AI$271</f>
        <v>7.2562710863339737E-3</v>
      </c>
      <c r="AQ241" s="165">
        <f>Baseline_Data_2012!AJ235/Baseline_Data_2012!AJ$271</f>
        <v>8.9375624326128809E-3</v>
      </c>
      <c r="AR241" s="165">
        <f>Baseline_Data_2012!AK235/Baseline_Data_2012!AK$271</f>
        <v>4.1390551474697647E-3</v>
      </c>
      <c r="AS241" s="165">
        <f>Baseline_Data_2012!AL235/Baseline_Data_2012!AL$271</f>
        <v>5.1889036152928409E-3</v>
      </c>
      <c r="AT241" s="165">
        <f>Baseline_Data_2012!AM235/Baseline_Data_2012!AM$271</f>
        <v>1.6756965511000523E-3</v>
      </c>
      <c r="AU241" s="165">
        <f>Baseline_Data_2012!AN235/Baseline_Data_2012!AN$271</f>
        <v>7.3253434939473333E-3</v>
      </c>
      <c r="AV241" s="165">
        <f>Baseline_Data_2012!AO235/Baseline_Data_2012!AO$271</f>
        <v>1.1349533648071855E-2</v>
      </c>
      <c r="AW241" s="165">
        <f>Baseline_Data_2012!AP235/Baseline_Data_2012!AP$271</f>
        <v>1.6654385759388558E-3</v>
      </c>
      <c r="AX241" s="165">
        <f>Baseline_Data_2012!AQ235/Baseline_Data_2012!AQ$271</f>
        <v>1.906797748180065E-3</v>
      </c>
      <c r="AY241" s="165">
        <f>Baseline_Data_2012!AR235/Baseline_Data_2012!AR$271</f>
        <v>8.0546239718168443E-3</v>
      </c>
      <c r="AZ241" s="165">
        <f>Baseline_Data_2012!AS235/Baseline_Data_2012!AS$271</f>
        <v>8.0990541142046697E-3</v>
      </c>
      <c r="BA241" s="165">
        <f>Baseline_Data_2012!AT235/Baseline_Data_2012!AT$271</f>
        <v>1.9085522675110989E-2</v>
      </c>
      <c r="BB241" s="165">
        <f>Baseline_Data_2012!AU235/Baseline_Data_2012!AU$271</f>
        <v>3.4512943711222403E-3</v>
      </c>
      <c r="BC241" s="165">
        <f>Baseline_Data_2012!AV235/Baseline_Data_2012!AV$271</f>
        <v>8.035401896675223E-3</v>
      </c>
      <c r="BD241">
        <v>241</v>
      </c>
    </row>
    <row r="242" spans="1:56" x14ac:dyDescent="0.2">
      <c r="A242" s="164">
        <v>5</v>
      </c>
      <c r="B242" s="31" t="s">
        <v>27</v>
      </c>
      <c r="C242">
        <f>'III Tool Overview'!$H$9/160</f>
        <v>0</v>
      </c>
      <c r="D242">
        <v>0</v>
      </c>
      <c r="E242">
        <v>0</v>
      </c>
      <c r="F242">
        <f>G242*'III Tool Overview'!$H$9</f>
        <v>0</v>
      </c>
      <c r="G242" s="165">
        <f>HLOOKUP('III Tool Overview'!$H$7,Targeting!$I$1:$BC$277,Targeting!BD242,FALSE)</f>
        <v>5.6633396872910228E-4</v>
      </c>
      <c r="H242" s="204">
        <f>Baseline_Data_2012!B236</f>
        <v>7570.4658650000001</v>
      </c>
      <c r="I242" s="165">
        <f>Baseline_Data_2012!B236/Baseline_Data_2012!B$271</f>
        <v>7.5335080244254404E-3</v>
      </c>
      <c r="J242" s="165">
        <f>Baseline_Data_2012!C236/Baseline_Data_2012!C$271</f>
        <v>3.4558450600599973E-3</v>
      </c>
      <c r="K242" s="165">
        <f>Baseline_Data_2012!D236/Baseline_Data_2012!D$271</f>
        <v>1.3358419165427325E-3</v>
      </c>
      <c r="L242" s="165">
        <f>Baseline_Data_2012!E236/Baseline_Data_2012!E$271</f>
        <v>2.0918266341385262E-3</v>
      </c>
      <c r="M242" s="165">
        <f>Baseline_Data_2012!F236/Baseline_Data_2012!F$271</f>
        <v>7.1943884127659858E-3</v>
      </c>
      <c r="N242" s="165">
        <f>Baseline_Data_2012!G236/Baseline_Data_2012!G$271</f>
        <v>6.0345834245967116E-3</v>
      </c>
      <c r="O242" s="165">
        <f>Baseline_Data_2012!H236/Baseline_Data_2012!H$271</f>
        <v>1.5057969688101327E-2</v>
      </c>
      <c r="P242" s="165">
        <f>Baseline_Data_2012!I236/Baseline_Data_2012!I$271</f>
        <v>6.306626811379632E-3</v>
      </c>
      <c r="Q242" s="165">
        <f>Baseline_Data_2012!J236/Baseline_Data_2012!J$271</f>
        <v>3.0174774668169481E-3</v>
      </c>
      <c r="R242" s="165">
        <f>Baseline_Data_2012!K236/Baseline_Data_2012!K$271</f>
        <v>3.9383096505157819E-3</v>
      </c>
      <c r="S242" s="165">
        <f>Baseline_Data_2012!L236/Baseline_Data_2012!L$271</f>
        <v>1.3414399042289726E-2</v>
      </c>
      <c r="T242" s="165">
        <f>Baseline_Data_2012!M236/Baseline_Data_2012!M$271</f>
        <v>5.6633396872910228E-4</v>
      </c>
      <c r="U242" s="165">
        <f>Baseline_Data_2012!N236/Baseline_Data_2012!N$271</f>
        <v>1.3360652710952283E-3</v>
      </c>
      <c r="V242" s="165">
        <f>Baseline_Data_2012!O236/Baseline_Data_2012!O$271</f>
        <v>5.5864300742966425E-3</v>
      </c>
      <c r="W242" s="165">
        <f>Baseline_Data_2012!P236/Baseline_Data_2012!P$271</f>
        <v>0</v>
      </c>
      <c r="X242" s="165">
        <f>Baseline_Data_2012!Q236/Baseline_Data_2012!Q$271</f>
        <v>2.2375659972814745E-2</v>
      </c>
      <c r="Y242" s="165">
        <f>Baseline_Data_2012!R236/Baseline_Data_2012!R$271</f>
        <v>1.1411059699699324E-2</v>
      </c>
      <c r="Z242" s="165">
        <f>Baseline_Data_2012!S236/Baseline_Data_2012!S$271</f>
        <v>3.4691454812532229E-3</v>
      </c>
      <c r="AA242" s="165">
        <f>Baseline_Data_2012!T236/Baseline_Data_2012!T$271</f>
        <v>4.2702191011279658E-3</v>
      </c>
      <c r="AB242" s="165">
        <f>Baseline_Data_2012!U236/Baseline_Data_2012!U$271</f>
        <v>2.8688817377086726E-3</v>
      </c>
      <c r="AC242" s="165">
        <f>Baseline_Data_2012!V236/Baseline_Data_2012!V$271</f>
        <v>1.3499503584842498E-3</v>
      </c>
      <c r="AD242" s="165">
        <f>Baseline_Data_2012!W236/Baseline_Data_2012!W$271</f>
        <v>7.0466298378488307E-3</v>
      </c>
      <c r="AE242" s="165">
        <f>Baseline_Data_2012!X236/Baseline_Data_2012!X$271</f>
        <v>3.5438861436630988E-3</v>
      </c>
      <c r="AF242" s="165">
        <f>Baseline_Data_2012!Y236/Baseline_Data_2012!Y$271</f>
        <v>1.3416379063169321E-2</v>
      </c>
      <c r="AG242" s="165">
        <f>Baseline_Data_2012!Z236/Baseline_Data_2012!Z$271</f>
        <v>4.4398562863142048E-3</v>
      </c>
      <c r="AH242" s="165">
        <f>Baseline_Data_2012!AA236/Baseline_Data_2012!AA$271</f>
        <v>1.3337812127498128E-2</v>
      </c>
      <c r="AI242" s="165">
        <f>Baseline_Data_2012!AB236/Baseline_Data_2012!AB$271</f>
        <v>1.8833341239133841E-2</v>
      </c>
      <c r="AJ242" s="165">
        <f>Baseline_Data_2012!AC236/Baseline_Data_2012!AC$271</f>
        <v>0</v>
      </c>
      <c r="AK242" s="165">
        <f>Baseline_Data_2012!AD236/Baseline_Data_2012!AD$271</f>
        <v>7.0589292397666859E-3</v>
      </c>
      <c r="AL242" s="165">
        <f>Baseline_Data_2012!AE236/Baseline_Data_2012!AE$271</f>
        <v>7.1904411657255033E-3</v>
      </c>
      <c r="AM242" s="165">
        <f>Baseline_Data_2012!AF236/Baseline_Data_2012!AF$271</f>
        <v>5.1358140292125714E-3</v>
      </c>
      <c r="AN242" s="165">
        <f>Baseline_Data_2012!AG236/Baseline_Data_2012!AG$271</f>
        <v>2.513157333507945E-3</v>
      </c>
      <c r="AO242" s="165">
        <f>Baseline_Data_2012!AH236/Baseline_Data_2012!AH$271</f>
        <v>3.2003067154688565E-3</v>
      </c>
      <c r="AP242" s="165">
        <f>Baseline_Data_2012!AI236/Baseline_Data_2012!AI$271</f>
        <v>5.7974093957948074E-3</v>
      </c>
      <c r="AQ242" s="165">
        <f>Baseline_Data_2012!AJ236/Baseline_Data_2012!AJ$271</f>
        <v>6.6613559496705209E-3</v>
      </c>
      <c r="AR242" s="165">
        <f>Baseline_Data_2012!AK236/Baseline_Data_2012!AK$271</f>
        <v>2.4502458740379113E-3</v>
      </c>
      <c r="AS242" s="165">
        <f>Baseline_Data_2012!AL236/Baseline_Data_2012!AL$271</f>
        <v>3.0059881862737289E-3</v>
      </c>
      <c r="AT242" s="165">
        <f>Baseline_Data_2012!AM236/Baseline_Data_2012!AM$271</f>
        <v>5.6711428706989473E-4</v>
      </c>
      <c r="AU242" s="165">
        <f>Baseline_Data_2012!AN236/Baseline_Data_2012!AN$271</f>
        <v>5.6646357130296981E-3</v>
      </c>
      <c r="AV242" s="165">
        <f>Baseline_Data_2012!AO236/Baseline_Data_2012!AO$271</f>
        <v>6.6116932071880428E-3</v>
      </c>
      <c r="AW242" s="165">
        <f>Baseline_Data_2012!AP236/Baseline_Data_2012!AP$271</f>
        <v>1.3368446986630209E-3</v>
      </c>
      <c r="AX242" s="165">
        <f>Baseline_Data_2012!AQ236/Baseline_Data_2012!AQ$271</f>
        <v>1.3351593317220928E-3</v>
      </c>
      <c r="AY242" s="165">
        <f>Baseline_Data_2012!AR236/Baseline_Data_2012!AR$271</f>
        <v>4.4198185519433988E-3</v>
      </c>
      <c r="AZ242" s="165">
        <f>Baseline_Data_2012!AS236/Baseline_Data_2012!AS$271</f>
        <v>4.6702966106482828E-3</v>
      </c>
      <c r="BA242" s="165">
        <f>Baseline_Data_2012!AT236/Baseline_Data_2012!AT$271</f>
        <v>6.2481590810733439E-3</v>
      </c>
      <c r="BB242" s="165">
        <f>Baseline_Data_2012!AU236/Baseline_Data_2012!AU$271</f>
        <v>1.7247354417545902E-3</v>
      </c>
      <c r="BC242" s="165">
        <f>Baseline_Data_2012!AV236/Baseline_Data_2012!AV$271</f>
        <v>4.8667498220421193E-3</v>
      </c>
      <c r="BD242">
        <v>242</v>
      </c>
    </row>
    <row r="243" spans="1:56" x14ac:dyDescent="0.2">
      <c r="A243" s="164">
        <v>5</v>
      </c>
      <c r="B243" s="31" t="s">
        <v>28</v>
      </c>
      <c r="C243">
        <f>'III Tool Overview'!$H$9/160</f>
        <v>0</v>
      </c>
      <c r="D243">
        <v>0</v>
      </c>
      <c r="E243">
        <v>0</v>
      </c>
      <c r="F243">
        <f>G243*'III Tool Overview'!$H$9</f>
        <v>0</v>
      </c>
      <c r="G243" s="165">
        <f>HLOOKUP('III Tool Overview'!$H$7,Targeting!$I$1:$BC$277,Targeting!BD243,FALSE)</f>
        <v>7.7870920700251565E-4</v>
      </c>
      <c r="H243" s="204">
        <f>Baseline_Data_2012!B237</f>
        <v>7267.1818600000006</v>
      </c>
      <c r="I243" s="165">
        <f>Baseline_Data_2012!B237/Baseline_Data_2012!B$271</f>
        <v>7.2317046049145614E-3</v>
      </c>
      <c r="J243" s="165">
        <f>Baseline_Data_2012!C237/Baseline_Data_2012!C$271</f>
        <v>3.7912882600206746E-3</v>
      </c>
      <c r="K243" s="165">
        <f>Baseline_Data_2012!D237/Baseline_Data_2012!D$271</f>
        <v>1.5524649300361487E-3</v>
      </c>
      <c r="L243" s="165">
        <f>Baseline_Data_2012!E237/Baseline_Data_2012!E$271</f>
        <v>1.9655957165612015E-3</v>
      </c>
      <c r="M243" s="165">
        <f>Baseline_Data_2012!F237/Baseline_Data_2012!F$271</f>
        <v>7.5778255974024156E-3</v>
      </c>
      <c r="N243" s="165">
        <f>Baseline_Data_2012!G237/Baseline_Data_2012!G$271</f>
        <v>6.2862185635374239E-3</v>
      </c>
      <c r="O243" s="165">
        <f>Baseline_Data_2012!H237/Baseline_Data_2012!H$271</f>
        <v>1.4844231544033751E-2</v>
      </c>
      <c r="P243" s="165">
        <f>Baseline_Data_2012!I237/Baseline_Data_2012!I$271</f>
        <v>5.8023781076062516E-3</v>
      </c>
      <c r="Q243" s="165">
        <f>Baseline_Data_2012!J237/Baseline_Data_2012!J$271</f>
        <v>2.763466301250355E-3</v>
      </c>
      <c r="R243" s="165">
        <f>Baseline_Data_2012!K237/Baseline_Data_2012!K$271</f>
        <v>4.1720446840179948E-3</v>
      </c>
      <c r="S243" s="165">
        <f>Baseline_Data_2012!L237/Baseline_Data_2012!L$271</f>
        <v>1.2174779463233544E-2</v>
      </c>
      <c r="T243" s="165">
        <f>Baseline_Data_2012!M237/Baseline_Data_2012!M$271</f>
        <v>7.7870920700251565E-4</v>
      </c>
      <c r="U243" s="165">
        <f>Baseline_Data_2012!N237/Baseline_Data_2012!N$271</f>
        <v>2.1154366792341117E-3</v>
      </c>
      <c r="V243" s="165">
        <f>Baseline_Data_2012!O237/Baseline_Data_2012!O$271</f>
        <v>5.1553676416813453E-3</v>
      </c>
      <c r="W243" s="165">
        <f>Baseline_Data_2012!P237/Baseline_Data_2012!P$271</f>
        <v>0</v>
      </c>
      <c r="X243" s="165">
        <f>Baseline_Data_2012!Q237/Baseline_Data_2012!Q$271</f>
        <v>2.0182667003367565E-2</v>
      </c>
      <c r="Y243" s="165">
        <f>Baseline_Data_2012!R237/Baseline_Data_2012!R$271</f>
        <v>1.3315476519225149E-2</v>
      </c>
      <c r="Z243" s="165">
        <f>Baseline_Data_2012!S237/Baseline_Data_2012!S$271</f>
        <v>3.3223739416617403E-3</v>
      </c>
      <c r="AA243" s="165">
        <f>Baseline_Data_2012!T237/Baseline_Data_2012!T$271</f>
        <v>2.9317922186848722E-3</v>
      </c>
      <c r="AB243" s="165">
        <f>Baseline_Data_2012!U237/Baseline_Data_2012!U$271</f>
        <v>3.5287245373816678E-3</v>
      </c>
      <c r="AC243" s="165">
        <f>Baseline_Data_2012!V237/Baseline_Data_2012!V$271</f>
        <v>1.2684878368515796E-3</v>
      </c>
      <c r="AD243" s="165">
        <f>Baseline_Data_2012!W237/Baseline_Data_2012!W$271</f>
        <v>6.1796625044368142E-3</v>
      </c>
      <c r="AE243" s="165">
        <f>Baseline_Data_2012!X237/Baseline_Data_2012!X$271</f>
        <v>3.8803310307197222E-3</v>
      </c>
      <c r="AF243" s="165">
        <f>Baseline_Data_2012!Y237/Baseline_Data_2012!Y$271</f>
        <v>1.1295361231854434E-2</v>
      </c>
      <c r="AG243" s="165">
        <f>Baseline_Data_2012!Z237/Baseline_Data_2012!Z$271</f>
        <v>3.8936279103954224E-3</v>
      </c>
      <c r="AH243" s="165">
        <f>Baseline_Data_2012!AA237/Baseline_Data_2012!AA$271</f>
        <v>1.4404837097697978E-2</v>
      </c>
      <c r="AI243" s="165">
        <f>Baseline_Data_2012!AB237/Baseline_Data_2012!AB$271</f>
        <v>1.6610725304998131E-2</v>
      </c>
      <c r="AJ243" s="165">
        <f>Baseline_Data_2012!AC237/Baseline_Data_2012!AC$271</f>
        <v>0</v>
      </c>
      <c r="AK243" s="165">
        <f>Baseline_Data_2012!AD237/Baseline_Data_2012!AD$271</f>
        <v>7.7600846273408264E-3</v>
      </c>
      <c r="AL243" s="165">
        <f>Baseline_Data_2012!AE237/Baseline_Data_2012!AE$271</f>
        <v>7.5736679751075764E-3</v>
      </c>
      <c r="AM243" s="165">
        <f>Baseline_Data_2012!AF237/Baseline_Data_2012!AF$271</f>
        <v>4.4319914824683801E-3</v>
      </c>
      <c r="AN243" s="165">
        <f>Baseline_Data_2012!AG237/Baseline_Data_2012!AG$271</f>
        <v>2.6683641997103363E-3</v>
      </c>
      <c r="AO243" s="165">
        <f>Baseline_Data_2012!AH237/Baseline_Data_2012!AH$271</f>
        <v>3.032848805938509E-3</v>
      </c>
      <c r="AP243" s="165">
        <f>Baseline_Data_2012!AI237/Baseline_Data_2012!AI$271</f>
        <v>6.5669770147056229E-3</v>
      </c>
      <c r="AQ243" s="165">
        <f>Baseline_Data_2012!AJ237/Baseline_Data_2012!AJ$271</f>
        <v>5.2328134150092433E-3</v>
      </c>
      <c r="AR243" s="165">
        <f>Baseline_Data_2012!AK237/Baseline_Data_2012!AK$271</f>
        <v>2.6120545638328679E-3</v>
      </c>
      <c r="AS243" s="165">
        <f>Baseline_Data_2012!AL237/Baseline_Data_2012!AL$271</f>
        <v>3.2120618920391409E-3</v>
      </c>
      <c r="AT243" s="165">
        <f>Baseline_Data_2012!AM237/Baseline_Data_2012!AM$271</f>
        <v>7.7978214472110535E-4</v>
      </c>
      <c r="AU243" s="165">
        <f>Baseline_Data_2012!AN237/Baseline_Data_2012!AN$271</f>
        <v>5.428609224986794E-3</v>
      </c>
      <c r="AV243" s="165">
        <f>Baseline_Data_2012!AO237/Baseline_Data_2012!AO$271</f>
        <v>6.0151494591710762E-3</v>
      </c>
      <c r="AW243" s="165">
        <f>Baseline_Data_2012!AP237/Baseline_Data_2012!AP$271</f>
        <v>1.5536303254732404E-3</v>
      </c>
      <c r="AX243" s="165">
        <f>Baseline_Data_2012!AQ237/Baseline_Data_2012!AQ$271</f>
        <v>2.1140022752266473E-3</v>
      </c>
      <c r="AY243" s="165">
        <f>Baseline_Data_2012!AR237/Baseline_Data_2012!AR$271</f>
        <v>4.938344750774747E-3</v>
      </c>
      <c r="AZ243" s="165">
        <f>Baseline_Data_2012!AS237/Baseline_Data_2012!AS$271</f>
        <v>5.1450872729233779E-3</v>
      </c>
      <c r="BA243" s="165">
        <f>Baseline_Data_2012!AT237/Baseline_Data_2012!AT$271</f>
        <v>5.6511127688818902E-3</v>
      </c>
      <c r="BB243" s="165">
        <f>Baseline_Data_2012!AU237/Baseline_Data_2012!AU$271</f>
        <v>1.6222759105612482E-3</v>
      </c>
      <c r="BC243" s="165">
        <f>Baseline_Data_2012!AV237/Baseline_Data_2012!AV$271</f>
        <v>5.4175475214962099E-3</v>
      </c>
      <c r="BD243">
        <v>243</v>
      </c>
    </row>
    <row r="244" spans="1:56" x14ac:dyDescent="0.2">
      <c r="A244" s="164">
        <v>5</v>
      </c>
      <c r="B244" s="31" t="s">
        <v>29</v>
      </c>
      <c r="C244">
        <f>'III Tool Overview'!$H$9/160</f>
        <v>0</v>
      </c>
      <c r="D244">
        <v>0</v>
      </c>
      <c r="E244">
        <v>0</v>
      </c>
      <c r="F244">
        <f>G244*'III Tool Overview'!$H$9</f>
        <v>0</v>
      </c>
      <c r="G244" s="165">
        <f>HLOOKUP('III Tool Overview'!$H$7,Targeting!$I$1:$BC$277,Targeting!BD244,FALSE)</f>
        <v>1.1296040388810928E-3</v>
      </c>
      <c r="H244" s="204">
        <f>Baseline_Data_2012!B238</f>
        <v>7551.1198999999997</v>
      </c>
      <c r="I244" s="165">
        <f>Baseline_Data_2012!B238/Baseline_Data_2012!B$271</f>
        <v>7.5142565034270348E-3</v>
      </c>
      <c r="J244" s="165">
        <f>Baseline_Data_2012!C238/Baseline_Data_2012!C$271</f>
        <v>4.3274564741118049E-3</v>
      </c>
      <c r="K244" s="165">
        <f>Baseline_Data_2012!D238/Baseline_Data_2012!D$271</f>
        <v>1.7621845007475653E-3</v>
      </c>
      <c r="L244" s="165">
        <f>Baseline_Data_2012!E238/Baseline_Data_2012!E$271</f>
        <v>1.9465260949337361E-3</v>
      </c>
      <c r="M244" s="165">
        <f>Baseline_Data_2012!F238/Baseline_Data_2012!F$271</f>
        <v>8.173944429402424E-3</v>
      </c>
      <c r="N244" s="165">
        <f>Baseline_Data_2012!G238/Baseline_Data_2012!G$271</f>
        <v>7.9386900699799732E-3</v>
      </c>
      <c r="O244" s="165">
        <f>Baseline_Data_2012!H238/Baseline_Data_2012!H$271</f>
        <v>1.4177963109376706E-2</v>
      </c>
      <c r="P244" s="165">
        <f>Baseline_Data_2012!I238/Baseline_Data_2012!I$271</f>
        <v>6.5073692539426992E-3</v>
      </c>
      <c r="Q244" s="165">
        <f>Baseline_Data_2012!J238/Baseline_Data_2012!J$271</f>
        <v>2.8035214233422031E-3</v>
      </c>
      <c r="R244" s="165">
        <f>Baseline_Data_2012!K238/Baseline_Data_2012!K$271</f>
        <v>4.5671040590121647E-3</v>
      </c>
      <c r="S244" s="165">
        <f>Baseline_Data_2012!L238/Baseline_Data_2012!L$271</f>
        <v>1.1935481789586377E-2</v>
      </c>
      <c r="T244" s="165">
        <f>Baseline_Data_2012!M238/Baseline_Data_2012!M$271</f>
        <v>1.1296040388810928E-3</v>
      </c>
      <c r="U244" s="165">
        <f>Baseline_Data_2012!N238/Baseline_Data_2012!N$271</f>
        <v>3.4486971640493237E-3</v>
      </c>
      <c r="V244" s="165">
        <f>Baseline_Data_2012!O238/Baseline_Data_2012!O$271</f>
        <v>5.3512720339580402E-3</v>
      </c>
      <c r="W244" s="165">
        <f>Baseline_Data_2012!P238/Baseline_Data_2012!P$271</f>
        <v>0</v>
      </c>
      <c r="X244" s="165">
        <f>Baseline_Data_2012!Q238/Baseline_Data_2012!Q$271</f>
        <v>1.6841031065268682E-2</v>
      </c>
      <c r="Y244" s="165">
        <f>Baseline_Data_2012!R238/Baseline_Data_2012!R$271</f>
        <v>1.5107160956718768E-2</v>
      </c>
      <c r="Z244" s="165">
        <f>Baseline_Data_2012!S238/Baseline_Data_2012!S$271</f>
        <v>4.358359993367705E-3</v>
      </c>
      <c r="AA244" s="165">
        <f>Baseline_Data_2012!T238/Baseline_Data_2012!T$271</f>
        <v>2.8864721033881081E-3</v>
      </c>
      <c r="AB244" s="165">
        <f>Baseline_Data_2012!U238/Baseline_Data_2012!U$271</f>
        <v>3.9315173127429321E-3</v>
      </c>
      <c r="AC244" s="165">
        <f>Baseline_Data_2012!V238/Baseline_Data_2012!V$271</f>
        <v>1.2561813473308753E-3</v>
      </c>
      <c r="AD244" s="165">
        <f>Baseline_Data_2012!W238/Baseline_Data_2012!W$271</f>
        <v>5.3746143722047807E-3</v>
      </c>
      <c r="AE244" s="165">
        <f>Baseline_Data_2012!X238/Baseline_Data_2012!X$271</f>
        <v>4.4843238376381491E-3</v>
      </c>
      <c r="AF244" s="165">
        <f>Baseline_Data_2012!Y238/Baseline_Data_2012!Y$271</f>
        <v>1.4784138810965998E-2</v>
      </c>
      <c r="AG244" s="165">
        <f>Baseline_Data_2012!Z238/Baseline_Data_2012!Z$271</f>
        <v>5.9026996068220552E-3</v>
      </c>
      <c r="AH244" s="165">
        <f>Baseline_Data_2012!AA238/Baseline_Data_2012!AA$271</f>
        <v>1.8862378989686367E-2</v>
      </c>
      <c r="AI244" s="165">
        <f>Baseline_Data_2012!AB238/Baseline_Data_2012!AB$271</f>
        <v>1.5322145361434898E-2</v>
      </c>
      <c r="AJ244" s="165">
        <f>Baseline_Data_2012!AC238/Baseline_Data_2012!AC$271</f>
        <v>0</v>
      </c>
      <c r="AK244" s="165">
        <f>Baseline_Data_2012!AD238/Baseline_Data_2012!AD$271</f>
        <v>9.7562714224507917E-3</v>
      </c>
      <c r="AL244" s="165">
        <f>Baseline_Data_2012!AE238/Baseline_Data_2012!AE$271</f>
        <v>8.1694597427123383E-3</v>
      </c>
      <c r="AM244" s="165">
        <f>Baseline_Data_2012!AF238/Baseline_Data_2012!AF$271</f>
        <v>3.7304845612646203E-3</v>
      </c>
      <c r="AN244" s="165">
        <f>Baseline_Data_2012!AG238/Baseline_Data_2012!AG$271</f>
        <v>2.7399405008327626E-3</v>
      </c>
      <c r="AO244" s="165">
        <f>Baseline_Data_2012!AH238/Baseline_Data_2012!AH$271</f>
        <v>4.3836065596715452E-3</v>
      </c>
      <c r="AP244" s="165">
        <f>Baseline_Data_2012!AI238/Baseline_Data_2012!AI$271</f>
        <v>6.4529011992763416E-3</v>
      </c>
      <c r="AQ244" s="165">
        <f>Baseline_Data_2012!AJ238/Baseline_Data_2012!AJ$271</f>
        <v>4.1537934710203662E-3</v>
      </c>
      <c r="AR244" s="165">
        <f>Baseline_Data_2012!AK238/Baseline_Data_2012!AK$271</f>
        <v>2.7338144653327209E-3</v>
      </c>
      <c r="AS244" s="165">
        <f>Baseline_Data_2012!AL238/Baseline_Data_2012!AL$271</f>
        <v>3.3765639958155693E-3</v>
      </c>
      <c r="AT244" s="165">
        <f>Baseline_Data_2012!AM238/Baseline_Data_2012!AM$271</f>
        <v>1.13116045399663E-3</v>
      </c>
      <c r="AU244" s="165">
        <f>Baseline_Data_2012!AN238/Baseline_Data_2012!AN$271</f>
        <v>5.9405989908428193E-3</v>
      </c>
      <c r="AV244" s="165">
        <f>Baseline_Data_2012!AO238/Baseline_Data_2012!AO$271</f>
        <v>7.7535332050436461E-3</v>
      </c>
      <c r="AW244" s="165">
        <f>Baseline_Data_2012!AP238/Baseline_Data_2012!AP$271</f>
        <v>1.7635073272647722E-3</v>
      </c>
      <c r="AX244" s="165">
        <f>Baseline_Data_2012!AQ238/Baseline_Data_2012!AQ$271</f>
        <v>3.4463587224967101E-3</v>
      </c>
      <c r="AY244" s="165">
        <f>Baseline_Data_2012!AR238/Baseline_Data_2012!AR$271</f>
        <v>5.8404544478439435E-3</v>
      </c>
      <c r="AZ244" s="165">
        <f>Baseline_Data_2012!AS238/Baseline_Data_2012!AS$271</f>
        <v>5.8149149651846848E-3</v>
      </c>
      <c r="BA244" s="165">
        <f>Baseline_Data_2012!AT238/Baseline_Data_2012!AT$271</f>
        <v>7.4547019448777492E-3</v>
      </c>
      <c r="BB244" s="165">
        <f>Baseline_Data_2012!AU238/Baseline_Data_2012!AU$271</f>
        <v>1.8913757307527643E-3</v>
      </c>
      <c r="BC244" s="165">
        <f>Baseline_Data_2012!AV238/Baseline_Data_2012!AV$271</f>
        <v>7.1684905931416621E-3</v>
      </c>
      <c r="BD244">
        <v>244</v>
      </c>
    </row>
    <row r="245" spans="1:56" x14ac:dyDescent="0.2">
      <c r="A245" s="164">
        <v>5</v>
      </c>
      <c r="B245" s="31" t="s">
        <v>30</v>
      </c>
      <c r="C245">
        <f>'III Tool Overview'!$H$9/160</f>
        <v>0</v>
      </c>
      <c r="D245">
        <v>0</v>
      </c>
      <c r="E245">
        <v>0</v>
      </c>
      <c r="F245">
        <f>G245*'III Tool Overview'!$H$9</f>
        <v>0</v>
      </c>
      <c r="G245" s="165">
        <f>HLOOKUP('III Tool Overview'!$H$7,Targeting!$I$1:$BC$277,Targeting!BD245,FALSE)</f>
        <v>9.9670944607155245E-4</v>
      </c>
      <c r="H245" s="204">
        <f>Baseline_Data_2012!B239</f>
        <v>9266.5953559999998</v>
      </c>
      <c r="I245" s="165">
        <f>Baseline_Data_2012!B239/Baseline_Data_2012!B$271</f>
        <v>9.2213572742302456E-3</v>
      </c>
      <c r="J245" s="165">
        <f>Baseline_Data_2012!C239/Baseline_Data_2012!C$271</f>
        <v>6.205616517444593E-3</v>
      </c>
      <c r="K245" s="165">
        <f>Baseline_Data_2012!D239/Baseline_Data_2012!D$271</f>
        <v>2.982158385880495E-3</v>
      </c>
      <c r="L245" s="165">
        <f>Baseline_Data_2012!E239/Baseline_Data_2012!E$271</f>
        <v>2.9705680840075711E-3</v>
      </c>
      <c r="M245" s="165">
        <f>Baseline_Data_2012!F239/Baseline_Data_2012!F$271</f>
        <v>1.0029129274931799E-2</v>
      </c>
      <c r="N245" s="165">
        <f>Baseline_Data_2012!G239/Baseline_Data_2012!G$271</f>
        <v>1.0458076009543868E-2</v>
      </c>
      <c r="O245" s="165">
        <f>Baseline_Data_2012!H239/Baseline_Data_2012!H$271</f>
        <v>1.5853480441537535E-2</v>
      </c>
      <c r="P245" s="165">
        <f>Baseline_Data_2012!I239/Baseline_Data_2012!I$271</f>
        <v>8.4380062078357135E-3</v>
      </c>
      <c r="Q245" s="165">
        <f>Baseline_Data_2012!J239/Baseline_Data_2012!J$271</f>
        <v>3.8312052295526879E-3</v>
      </c>
      <c r="R245" s="165">
        <f>Baseline_Data_2012!K239/Baseline_Data_2012!K$271</f>
        <v>6.3316669909032281E-3</v>
      </c>
      <c r="S245" s="165">
        <f>Baseline_Data_2012!L239/Baseline_Data_2012!L$271</f>
        <v>1.341076880907173E-2</v>
      </c>
      <c r="T245" s="165">
        <f>Baseline_Data_2012!M239/Baseline_Data_2012!M$271</f>
        <v>9.9670944607155245E-4</v>
      </c>
      <c r="U245" s="165">
        <f>Baseline_Data_2012!N239/Baseline_Data_2012!N$271</f>
        <v>4.9640337967376625E-3</v>
      </c>
      <c r="V245" s="165">
        <f>Baseline_Data_2012!O239/Baseline_Data_2012!O$271</f>
        <v>7.1361170355281923E-3</v>
      </c>
      <c r="W245" s="165">
        <f>Baseline_Data_2012!P239/Baseline_Data_2012!P$271</f>
        <v>0</v>
      </c>
      <c r="X245" s="165">
        <f>Baseline_Data_2012!Q239/Baseline_Data_2012!Q$271</f>
        <v>1.7638734756005157E-2</v>
      </c>
      <c r="Y245" s="165">
        <f>Baseline_Data_2012!R239/Baseline_Data_2012!R$271</f>
        <v>1.7363331141172771E-2</v>
      </c>
      <c r="Z245" s="165">
        <f>Baseline_Data_2012!S239/Baseline_Data_2012!S$271</f>
        <v>5.5105701065568686E-3</v>
      </c>
      <c r="AA245" s="165">
        <f>Baseline_Data_2012!T239/Baseline_Data_2012!T$271</f>
        <v>3.9782465259131433E-3</v>
      </c>
      <c r="AB245" s="165">
        <f>Baseline_Data_2012!U239/Baseline_Data_2012!U$271</f>
        <v>6.4896963861030589E-3</v>
      </c>
      <c r="AC245" s="165">
        <f>Baseline_Data_2012!V239/Baseline_Data_2012!V$271</f>
        <v>1.9170419691875533E-3</v>
      </c>
      <c r="AD245" s="165">
        <f>Baseline_Data_2012!W239/Baseline_Data_2012!W$271</f>
        <v>7.4279441587689309E-3</v>
      </c>
      <c r="AE245" s="165">
        <f>Baseline_Data_2012!X239/Baseline_Data_2012!X$271</f>
        <v>6.1264705950831045E-3</v>
      </c>
      <c r="AF245" s="165">
        <f>Baseline_Data_2012!Y239/Baseline_Data_2012!Y$271</f>
        <v>2.161664917778694E-2</v>
      </c>
      <c r="AG245" s="165">
        <f>Baseline_Data_2012!Z239/Baseline_Data_2012!Z$271</f>
        <v>7.6511607375733537E-3</v>
      </c>
      <c r="AH245" s="165">
        <f>Baseline_Data_2012!AA239/Baseline_Data_2012!AA$271</f>
        <v>2.4899453091105164E-2</v>
      </c>
      <c r="AI245" s="165">
        <f>Baseline_Data_2012!AB239/Baseline_Data_2012!AB$271</f>
        <v>1.618018550167525E-2</v>
      </c>
      <c r="AJ245" s="165">
        <f>Baseline_Data_2012!AC239/Baseline_Data_2012!AC$271</f>
        <v>0</v>
      </c>
      <c r="AK245" s="165">
        <f>Baseline_Data_2012!AD239/Baseline_Data_2012!AD$271</f>
        <v>1.184626575633952E-2</v>
      </c>
      <c r="AL245" s="165">
        <f>Baseline_Data_2012!AE239/Baseline_Data_2012!AE$271</f>
        <v>1.0023626729256219E-2</v>
      </c>
      <c r="AM245" s="165">
        <f>Baseline_Data_2012!AF239/Baseline_Data_2012!AF$271</f>
        <v>4.1621829500024313E-3</v>
      </c>
      <c r="AN245" s="165">
        <f>Baseline_Data_2012!AG239/Baseline_Data_2012!AG$271</f>
        <v>3.7316981054286704E-3</v>
      </c>
      <c r="AO245" s="165">
        <f>Baseline_Data_2012!AH239/Baseline_Data_2012!AH$271</f>
        <v>6.1300633563534362E-3</v>
      </c>
      <c r="AP245" s="165">
        <f>Baseline_Data_2012!AI239/Baseline_Data_2012!AI$271</f>
        <v>9.6793517989145119E-3</v>
      </c>
      <c r="AQ245" s="165">
        <f>Baseline_Data_2012!AJ239/Baseline_Data_2012!AJ$271</f>
        <v>6.3400005610310846E-3</v>
      </c>
      <c r="AR245" s="165">
        <f>Baseline_Data_2012!AK239/Baseline_Data_2012!AK$271</f>
        <v>4.3502365103111947E-3</v>
      </c>
      <c r="AS245" s="165">
        <f>Baseline_Data_2012!AL239/Baseline_Data_2012!AL$271</f>
        <v>4.6927091149815388E-3</v>
      </c>
      <c r="AT245" s="165">
        <f>Baseline_Data_2012!AM239/Baseline_Data_2012!AM$271</f>
        <v>9.9808275352643847E-4</v>
      </c>
      <c r="AU245" s="165">
        <f>Baseline_Data_2012!AN239/Baseline_Data_2012!AN$271</f>
        <v>7.8934478303740209E-3</v>
      </c>
      <c r="AV245" s="165">
        <f>Baseline_Data_2012!AO239/Baseline_Data_2012!AO$271</f>
        <v>9.9466087956377371E-3</v>
      </c>
      <c r="AW245" s="165">
        <f>Baseline_Data_2012!AP239/Baseline_Data_2012!AP$271</f>
        <v>2.9843970153711529E-3</v>
      </c>
      <c r="AX245" s="165">
        <f>Baseline_Data_2012!AQ239/Baseline_Data_2012!AQ$271</f>
        <v>4.960667858139204E-3</v>
      </c>
      <c r="AY245" s="165">
        <f>Baseline_Data_2012!AR239/Baseline_Data_2012!AR$271</f>
        <v>8.2508007279065241E-3</v>
      </c>
      <c r="AZ245" s="165">
        <f>Baseline_Data_2012!AS239/Baseline_Data_2012!AS$271</f>
        <v>8.0260395945400999E-3</v>
      </c>
      <c r="BA245" s="165">
        <f>Baseline_Data_2012!AT239/Baseline_Data_2012!AT$271</f>
        <v>1.0660745089003495E-2</v>
      </c>
      <c r="BB245" s="165">
        <f>Baseline_Data_2012!AU239/Baseline_Data_2012!AU$271</f>
        <v>3.1576357538838523E-3</v>
      </c>
      <c r="BC245" s="165">
        <f>Baseline_Data_2012!AV239/Baseline_Data_2012!AV$271</f>
        <v>9.6145740355807422E-3</v>
      </c>
      <c r="BD245">
        <v>245</v>
      </c>
    </row>
    <row r="246" spans="1:56" x14ac:dyDescent="0.2">
      <c r="A246" s="164">
        <v>5</v>
      </c>
      <c r="B246" s="31" t="s">
        <v>31</v>
      </c>
      <c r="C246">
        <f>'III Tool Overview'!$H$9/160</f>
        <v>0</v>
      </c>
      <c r="D246">
        <v>0</v>
      </c>
      <c r="E246">
        <v>0</v>
      </c>
      <c r="F246">
        <f>G246*'III Tool Overview'!$H$9</f>
        <v>0</v>
      </c>
      <c r="G246" s="165">
        <f>HLOOKUP('III Tool Overview'!$H$7,Targeting!$I$1:$BC$277,Targeting!BD246,FALSE)</f>
        <v>3.416434591992487E-3</v>
      </c>
      <c r="H246" s="204">
        <f>Baseline_Data_2012!B240</f>
        <v>13614.095992</v>
      </c>
      <c r="I246" s="165">
        <f>Baseline_Data_2012!B240/Baseline_Data_2012!B$271</f>
        <v>1.3547634086192426E-2</v>
      </c>
      <c r="J246" s="165">
        <f>Baseline_Data_2012!C240/Baseline_Data_2012!C$271</f>
        <v>9.3781941808170153E-3</v>
      </c>
      <c r="K246" s="165">
        <f>Baseline_Data_2012!D240/Baseline_Data_2012!D$271</f>
        <v>4.3038369503951741E-3</v>
      </c>
      <c r="L246" s="165">
        <f>Baseline_Data_2012!E240/Baseline_Data_2012!E$271</f>
        <v>4.7865309862376399E-3</v>
      </c>
      <c r="M246" s="165">
        <f>Baseline_Data_2012!F240/Baseline_Data_2012!F$271</f>
        <v>1.3667049702684982E-2</v>
      </c>
      <c r="N246" s="165">
        <f>Baseline_Data_2012!G240/Baseline_Data_2012!G$271</f>
        <v>1.526361304529817E-2</v>
      </c>
      <c r="O246" s="165">
        <f>Baseline_Data_2012!H240/Baseline_Data_2012!H$271</f>
        <v>2.1711364702286989E-2</v>
      </c>
      <c r="P246" s="165">
        <f>Baseline_Data_2012!I240/Baseline_Data_2012!I$271</f>
        <v>1.2991844040680395E-2</v>
      </c>
      <c r="Q246" s="165">
        <f>Baseline_Data_2012!J240/Baseline_Data_2012!J$271</f>
        <v>6.1997862601294914E-3</v>
      </c>
      <c r="R246" s="165">
        <f>Baseline_Data_2012!K240/Baseline_Data_2012!K$271</f>
        <v>9.7531026758616007E-3</v>
      </c>
      <c r="S246" s="165">
        <f>Baseline_Data_2012!L240/Baseline_Data_2012!L$271</f>
        <v>1.9196701344415628E-2</v>
      </c>
      <c r="T246" s="165">
        <f>Baseline_Data_2012!M240/Baseline_Data_2012!M$271</f>
        <v>3.416434591992487E-3</v>
      </c>
      <c r="U246" s="165">
        <f>Baseline_Data_2012!N240/Baseline_Data_2012!N$271</f>
        <v>5.6487995657459522E-3</v>
      </c>
      <c r="V246" s="165">
        <f>Baseline_Data_2012!O240/Baseline_Data_2012!O$271</f>
        <v>1.1756661147232427E-2</v>
      </c>
      <c r="W246" s="165">
        <f>Baseline_Data_2012!P240/Baseline_Data_2012!P$271</f>
        <v>0</v>
      </c>
      <c r="X246" s="165">
        <f>Baseline_Data_2012!Q240/Baseline_Data_2012!Q$271</f>
        <v>2.3982118860187647E-2</v>
      </c>
      <c r="Y246" s="165">
        <f>Baseline_Data_2012!R240/Baseline_Data_2012!R$271</f>
        <v>2.39673700752066E-2</v>
      </c>
      <c r="Z246" s="165">
        <f>Baseline_Data_2012!S240/Baseline_Data_2012!S$271</f>
        <v>1.0088259708992861E-2</v>
      </c>
      <c r="AA246" s="165">
        <f>Baseline_Data_2012!T240/Baseline_Data_2012!T$271</f>
        <v>5.9742566053306743E-3</v>
      </c>
      <c r="AB246" s="165">
        <f>Baseline_Data_2012!U240/Baseline_Data_2012!U$271</f>
        <v>1.0756751939793568E-2</v>
      </c>
      <c r="AC246" s="165">
        <f>Baseline_Data_2012!V240/Baseline_Data_2012!V$271</f>
        <v>3.0889649817603237E-3</v>
      </c>
      <c r="AD246" s="165">
        <f>Baseline_Data_2012!W240/Baseline_Data_2012!W$271</f>
        <v>1.0478749244209828E-2</v>
      </c>
      <c r="AE246" s="165">
        <f>Baseline_Data_2012!X240/Baseline_Data_2012!X$271</f>
        <v>8.4792954379321016E-3</v>
      </c>
      <c r="AF246" s="165">
        <f>Baseline_Data_2012!Y240/Baseline_Data_2012!Y$271</f>
        <v>3.3980581907426533E-2</v>
      </c>
      <c r="AG246" s="165">
        <f>Baseline_Data_2012!Z240/Baseline_Data_2012!Z$271</f>
        <v>1.4367792923671845E-2</v>
      </c>
      <c r="AH246" s="165">
        <f>Baseline_Data_2012!AA240/Baseline_Data_2012!AA$271</f>
        <v>3.9941635204276342E-2</v>
      </c>
      <c r="AI246" s="165">
        <f>Baseline_Data_2012!AB240/Baseline_Data_2012!AB$271</f>
        <v>2.2443357078105308E-2</v>
      </c>
      <c r="AJ246" s="165">
        <f>Baseline_Data_2012!AC240/Baseline_Data_2012!AC$271</f>
        <v>0</v>
      </c>
      <c r="AK246" s="165">
        <f>Baseline_Data_2012!AD240/Baseline_Data_2012!AD$271</f>
        <v>1.6192060332621126E-2</v>
      </c>
      <c r="AL246" s="165">
        <f>Baseline_Data_2012!AE240/Baseline_Data_2012!AE$271</f>
        <v>1.3659551188788328E-2</v>
      </c>
      <c r="AM246" s="165">
        <f>Baseline_Data_2012!AF240/Baseline_Data_2012!AF$271</f>
        <v>5.6309395074954707E-3</v>
      </c>
      <c r="AN246" s="165">
        <f>Baseline_Data_2012!AG240/Baseline_Data_2012!AG$271</f>
        <v>6.2124006580043445E-3</v>
      </c>
      <c r="AO246" s="165">
        <f>Baseline_Data_2012!AH240/Baseline_Data_2012!AH$271</f>
        <v>9.6932883230766622E-3</v>
      </c>
      <c r="AP246" s="165">
        <f>Baseline_Data_2012!AI240/Baseline_Data_2012!AI$271</f>
        <v>1.301473311390553E-2</v>
      </c>
      <c r="AQ246" s="165">
        <f>Baseline_Data_2012!AJ240/Baseline_Data_2012!AJ$271</f>
        <v>8.5697092270217243E-3</v>
      </c>
      <c r="AR246" s="165">
        <f>Baseline_Data_2012!AK240/Baseline_Data_2012!AK$271</f>
        <v>6.7362871521865217E-3</v>
      </c>
      <c r="AS246" s="165">
        <f>Baseline_Data_2012!AL240/Baseline_Data_2012!AL$271</f>
        <v>7.1733976255903536E-3</v>
      </c>
      <c r="AT246" s="165">
        <f>Baseline_Data_2012!AM240/Baseline_Data_2012!AM$271</f>
        <v>3.4211418967268863E-3</v>
      </c>
      <c r="AU246" s="165">
        <f>Baseline_Data_2012!AN240/Baseline_Data_2012!AN$271</f>
        <v>1.3867905847218916E-2</v>
      </c>
      <c r="AV246" s="165">
        <f>Baseline_Data_2012!AO240/Baseline_Data_2012!AO$271</f>
        <v>1.700912869723321E-2</v>
      </c>
      <c r="AW246" s="165">
        <f>Baseline_Data_2012!AP240/Baseline_Data_2012!AP$271</f>
        <v>4.3070677299425503E-3</v>
      </c>
      <c r="AX246" s="165">
        <f>Baseline_Data_2012!AQ240/Baseline_Data_2012!AQ$271</f>
        <v>5.6449693113053406E-3</v>
      </c>
      <c r="AY246" s="165">
        <f>Baseline_Data_2012!AR240/Baseline_Data_2012!AR$271</f>
        <v>1.3153776077355964E-2</v>
      </c>
      <c r="AZ246" s="165">
        <f>Baseline_Data_2012!AS240/Baseline_Data_2012!AS$271</f>
        <v>1.2112101173924038E-2</v>
      </c>
      <c r="BA246" s="165">
        <f>Baseline_Data_2012!AT240/Baseline_Data_2012!AT$271</f>
        <v>1.6545950883194108E-2</v>
      </c>
      <c r="BB246" s="165">
        <f>Baseline_Data_2012!AU240/Baseline_Data_2012!AU$271</f>
        <v>5.1983091050966943E-3</v>
      </c>
      <c r="BC246" s="165">
        <f>Baseline_Data_2012!AV240/Baseline_Data_2012!AV$271</f>
        <v>1.4465811126920386E-2</v>
      </c>
      <c r="BD246">
        <v>246</v>
      </c>
    </row>
    <row r="247" spans="1:56" x14ac:dyDescent="0.2">
      <c r="A247" s="164">
        <v>5</v>
      </c>
      <c r="B247" s="31" t="s">
        <v>32</v>
      </c>
      <c r="C247">
        <f>'III Tool Overview'!$H$9/160</f>
        <v>0</v>
      </c>
      <c r="D247">
        <v>0</v>
      </c>
      <c r="E247">
        <v>0</v>
      </c>
      <c r="F247">
        <f>G247*'III Tool Overview'!$H$9</f>
        <v>0</v>
      </c>
      <c r="G247" s="165">
        <f>HLOOKUP('III Tool Overview'!$H$7,Targeting!$I$1:$BC$277,Targeting!BD247,FALSE)</f>
        <v>2.8908292701474887E-3</v>
      </c>
      <c r="H247" s="204">
        <f>Baseline_Data_2012!B241</f>
        <v>13049.677717</v>
      </c>
      <c r="I247" s="165">
        <f>Baseline_Data_2012!B241/Baseline_Data_2012!B$271</f>
        <v>1.298597121369959E-2</v>
      </c>
      <c r="J247" s="165">
        <f>Baseline_Data_2012!C241/Baseline_Data_2012!C$271</f>
        <v>9.8029399800511376E-3</v>
      </c>
      <c r="K247" s="165">
        <f>Baseline_Data_2012!D241/Baseline_Data_2012!D$271</f>
        <v>4.0059935628245745E-3</v>
      </c>
      <c r="L247" s="165">
        <f>Baseline_Data_2012!E241/Baseline_Data_2012!E$271</f>
        <v>4.9538922095326617E-3</v>
      </c>
      <c r="M247" s="165">
        <f>Baseline_Data_2012!F241/Baseline_Data_2012!F$271</f>
        <v>1.3006687601803639E-2</v>
      </c>
      <c r="N247" s="165">
        <f>Baseline_Data_2012!G241/Baseline_Data_2012!G$271</f>
        <v>1.3199248303999815E-2</v>
      </c>
      <c r="O247" s="165">
        <f>Baseline_Data_2012!H241/Baseline_Data_2012!H$271</f>
        <v>2.0880112988116432E-2</v>
      </c>
      <c r="P247" s="165">
        <f>Baseline_Data_2012!I241/Baseline_Data_2012!I$271</f>
        <v>1.2621809389683693E-2</v>
      </c>
      <c r="Q247" s="165">
        <f>Baseline_Data_2012!J241/Baseline_Data_2012!J$271</f>
        <v>5.9884299103523499E-3</v>
      </c>
      <c r="R247" s="165">
        <f>Baseline_Data_2012!K241/Baseline_Data_2012!K$271</f>
        <v>9.7157821299080488E-3</v>
      </c>
      <c r="S247" s="165">
        <f>Baseline_Data_2012!L241/Baseline_Data_2012!L$271</f>
        <v>1.7859550471797273E-2</v>
      </c>
      <c r="T247" s="165">
        <f>Baseline_Data_2012!M241/Baseline_Data_2012!M$271</f>
        <v>2.8908292701474887E-3</v>
      </c>
      <c r="U247" s="165">
        <f>Baseline_Data_2012!N241/Baseline_Data_2012!N$271</f>
        <v>3.5821655782779212E-3</v>
      </c>
      <c r="V247" s="165">
        <f>Baseline_Data_2012!O241/Baseline_Data_2012!O$271</f>
        <v>1.1782471599805935E-2</v>
      </c>
      <c r="W247" s="165">
        <f>Baseline_Data_2012!P241/Baseline_Data_2012!P$271</f>
        <v>0</v>
      </c>
      <c r="X247" s="165">
        <f>Baseline_Data_2012!Q241/Baseline_Data_2012!Q$271</f>
        <v>2.334965574397295E-2</v>
      </c>
      <c r="Y247" s="165">
        <f>Baseline_Data_2012!R241/Baseline_Data_2012!R$271</f>
        <v>2.2935556641195579E-2</v>
      </c>
      <c r="Z247" s="165">
        <f>Baseline_Data_2012!S241/Baseline_Data_2012!S$271</f>
        <v>9.6424609984481682E-3</v>
      </c>
      <c r="AA247" s="165">
        <f>Baseline_Data_2012!T241/Baseline_Data_2012!T$271</f>
        <v>6.802371382307203E-3</v>
      </c>
      <c r="AB247" s="165">
        <f>Baseline_Data_2012!U241/Baseline_Data_2012!U$271</f>
        <v>9.6562261637750824E-3</v>
      </c>
      <c r="AC247" s="165">
        <f>Baseline_Data_2012!V241/Baseline_Data_2012!V$271</f>
        <v>3.1969707503533419E-3</v>
      </c>
      <c r="AD247" s="165">
        <f>Baseline_Data_2012!W241/Baseline_Data_2012!W$271</f>
        <v>1.1950764018991684E-2</v>
      </c>
      <c r="AE247" s="165">
        <f>Baseline_Data_2012!X241/Baseline_Data_2012!X$271</f>
        <v>8.1323520894078759E-3</v>
      </c>
      <c r="AF247" s="165">
        <f>Baseline_Data_2012!Y241/Baseline_Data_2012!Y$271</f>
        <v>3.373209501962085E-2</v>
      </c>
      <c r="AG247" s="165">
        <f>Baseline_Data_2012!Z241/Baseline_Data_2012!Z$271</f>
        <v>1.3050600810042098E-2</v>
      </c>
      <c r="AH247" s="165">
        <f>Baseline_Data_2012!AA241/Baseline_Data_2012!AA$271</f>
        <v>3.8511218516519889E-2</v>
      </c>
      <c r="AI247" s="165">
        <f>Baseline_Data_2012!AB241/Baseline_Data_2012!AB$271</f>
        <v>2.1052331558228384E-2</v>
      </c>
      <c r="AJ247" s="165">
        <f>Baseline_Data_2012!AC241/Baseline_Data_2012!AC$271</f>
        <v>0</v>
      </c>
      <c r="AK247" s="165">
        <f>Baseline_Data_2012!AD241/Baseline_Data_2012!AD$271</f>
        <v>1.3847084180177809E-2</v>
      </c>
      <c r="AL247" s="165">
        <f>Baseline_Data_2012!AE241/Baseline_Data_2012!AE$271</f>
        <v>1.2999551399781017E-2</v>
      </c>
      <c r="AM247" s="165">
        <f>Baseline_Data_2012!AF241/Baseline_Data_2012!AF$271</f>
        <v>5.058934932716707E-3</v>
      </c>
      <c r="AN247" s="165">
        <f>Baseline_Data_2012!AG241/Baseline_Data_2012!AG$271</f>
        <v>5.6140600476614769E-3</v>
      </c>
      <c r="AO247" s="165">
        <f>Baseline_Data_2012!AH241/Baseline_Data_2012!AH$271</f>
        <v>1.0199825955161428E-2</v>
      </c>
      <c r="AP247" s="165">
        <f>Baseline_Data_2012!AI241/Baseline_Data_2012!AI$271</f>
        <v>1.1681516551017646E-2</v>
      </c>
      <c r="AQ247" s="165">
        <f>Baseline_Data_2012!AJ241/Baseline_Data_2012!AJ$271</f>
        <v>7.8395546292037294E-3</v>
      </c>
      <c r="AR247" s="165">
        <f>Baseline_Data_2012!AK241/Baseline_Data_2012!AK$271</f>
        <v>6.8077976315090967E-3</v>
      </c>
      <c r="AS247" s="165">
        <f>Baseline_Data_2012!AL241/Baseline_Data_2012!AL$271</f>
        <v>7.1623104576991788E-3</v>
      </c>
      <c r="AT247" s="165">
        <f>Baseline_Data_2012!AM241/Baseline_Data_2012!AM$271</f>
        <v>2.894812374153519E-3</v>
      </c>
      <c r="AU247" s="165">
        <f>Baseline_Data_2012!AN241/Baseline_Data_2012!AN$271</f>
        <v>1.2948426910390831E-2</v>
      </c>
      <c r="AV247" s="165">
        <f>Baseline_Data_2012!AO241/Baseline_Data_2012!AO$271</f>
        <v>1.7039886615311389E-2</v>
      </c>
      <c r="AW247" s="165">
        <f>Baseline_Data_2012!AP241/Baseline_Data_2012!AP$271</f>
        <v>4.0090007590122701E-3</v>
      </c>
      <c r="AX247" s="165">
        <f>Baseline_Data_2012!AQ241/Baseline_Data_2012!AQ$271</f>
        <v>3.5797366364375333E-3</v>
      </c>
      <c r="AY247" s="165">
        <f>Baseline_Data_2012!AR241/Baseline_Data_2012!AR$271</f>
        <v>1.480372708357483E-2</v>
      </c>
      <c r="AZ247" s="165">
        <f>Baseline_Data_2012!AS241/Baseline_Data_2012!AS$271</f>
        <v>1.2321125307988959E-2</v>
      </c>
      <c r="BA247" s="165">
        <f>Baseline_Data_2012!AT241/Baseline_Data_2012!AT$271</f>
        <v>1.436387844065449E-2</v>
      </c>
      <c r="BB247" s="165">
        <f>Baseline_Data_2012!AU241/Baseline_Data_2012!AU$271</f>
        <v>4.4798436190264194E-3</v>
      </c>
      <c r="BC247" s="165">
        <f>Baseline_Data_2012!AV241/Baseline_Data_2012!AV$271</f>
        <v>1.3295931886698273E-2</v>
      </c>
      <c r="BD247">
        <v>247</v>
      </c>
    </row>
    <row r="248" spans="1:56" x14ac:dyDescent="0.2">
      <c r="A248" s="164">
        <v>5</v>
      </c>
      <c r="B248" s="31" t="s">
        <v>33</v>
      </c>
      <c r="C248">
        <f>'III Tool Overview'!$H$9/160</f>
        <v>0</v>
      </c>
      <c r="D248">
        <v>0</v>
      </c>
      <c r="E248">
        <v>0</v>
      </c>
      <c r="F248">
        <f>G248*'III Tool Overview'!$H$9</f>
        <v>0</v>
      </c>
      <c r="G248" s="165">
        <f>HLOOKUP('III Tool Overview'!$H$7,Targeting!$I$1:$BC$277,Targeting!BD248,FALSE)</f>
        <v>2.4573465220180802E-3</v>
      </c>
      <c r="H248" s="204">
        <f>Baseline_Data_2012!B242</f>
        <v>12254.605207000002</v>
      </c>
      <c r="I248" s="165">
        <f>Baseline_Data_2012!B242/Baseline_Data_2012!B$271</f>
        <v>1.2194780124419767E-2</v>
      </c>
      <c r="J248" s="165">
        <f>Baseline_Data_2012!C242/Baseline_Data_2012!C$271</f>
        <v>9.5729652772557454E-3</v>
      </c>
      <c r="K248" s="165">
        <f>Baseline_Data_2012!D242/Baseline_Data_2012!D$271</f>
        <v>4.2548553086578754E-3</v>
      </c>
      <c r="L248" s="165">
        <f>Baseline_Data_2012!E242/Baseline_Data_2012!E$271</f>
        <v>4.4281373228079301E-3</v>
      </c>
      <c r="M248" s="165">
        <f>Baseline_Data_2012!F242/Baseline_Data_2012!F$271</f>
        <v>1.222751291179883E-2</v>
      </c>
      <c r="N248" s="165">
        <f>Baseline_Data_2012!G242/Baseline_Data_2012!G$271</f>
        <v>1.2605012385390607E-2</v>
      </c>
      <c r="O248" s="165">
        <f>Baseline_Data_2012!H242/Baseline_Data_2012!H$271</f>
        <v>1.9736616357930448E-2</v>
      </c>
      <c r="P248" s="165">
        <f>Baseline_Data_2012!I242/Baseline_Data_2012!I$271</f>
        <v>1.1963087524436179E-2</v>
      </c>
      <c r="Q248" s="165">
        <f>Baseline_Data_2012!J242/Baseline_Data_2012!J$271</f>
        <v>5.9063654652957744E-3</v>
      </c>
      <c r="R248" s="165">
        <f>Baseline_Data_2012!K242/Baseline_Data_2012!K$271</f>
        <v>8.8017287526888938E-3</v>
      </c>
      <c r="S248" s="165">
        <f>Baseline_Data_2012!L242/Baseline_Data_2012!L$271</f>
        <v>1.6283875218204021E-2</v>
      </c>
      <c r="T248" s="165">
        <f>Baseline_Data_2012!M242/Baseline_Data_2012!M$271</f>
        <v>2.4573465220180802E-3</v>
      </c>
      <c r="U248" s="165">
        <f>Baseline_Data_2012!N242/Baseline_Data_2012!N$271</f>
        <v>2.9344066925301982E-3</v>
      </c>
      <c r="V248" s="165">
        <f>Baseline_Data_2012!O242/Baseline_Data_2012!O$271</f>
        <v>1.1343057201579999E-2</v>
      </c>
      <c r="W248" s="165">
        <f>Baseline_Data_2012!P242/Baseline_Data_2012!P$271</f>
        <v>0</v>
      </c>
      <c r="X248" s="165">
        <f>Baseline_Data_2012!Q242/Baseline_Data_2012!Q$271</f>
        <v>2.2364212479493824E-2</v>
      </c>
      <c r="Y248" s="165">
        <f>Baseline_Data_2012!R242/Baseline_Data_2012!R$271</f>
        <v>2.1645162103028043E-2</v>
      </c>
      <c r="Z248" s="165">
        <f>Baseline_Data_2012!S242/Baseline_Data_2012!S$271</f>
        <v>1.0566955804577846E-2</v>
      </c>
      <c r="AA248" s="165">
        <f>Baseline_Data_2012!T242/Baseline_Data_2012!T$271</f>
        <v>6.0840367442057961E-3</v>
      </c>
      <c r="AB248" s="165">
        <f>Baseline_Data_2012!U242/Baseline_Data_2012!U$271</f>
        <v>1.0622461062868106E-2</v>
      </c>
      <c r="AC248" s="165">
        <f>Baseline_Data_2012!V242/Baseline_Data_2012!V$271</f>
        <v>2.8576773374930598E-3</v>
      </c>
      <c r="AD248" s="165">
        <f>Baseline_Data_2012!W242/Baseline_Data_2012!W$271</f>
        <v>1.0355500075042485E-2</v>
      </c>
      <c r="AE248" s="165">
        <f>Baseline_Data_2012!X242/Baseline_Data_2012!X$271</f>
        <v>7.8435305393586095E-3</v>
      </c>
      <c r="AF248" s="165">
        <f>Baseline_Data_2012!Y242/Baseline_Data_2012!Y$271</f>
        <v>3.3400115959581228E-2</v>
      </c>
      <c r="AG248" s="165">
        <f>Baseline_Data_2012!Z242/Baseline_Data_2012!Z$271</f>
        <v>1.1830280285534813E-2</v>
      </c>
      <c r="AH248" s="165">
        <f>Baseline_Data_2012!AA242/Baseline_Data_2012!AA$271</f>
        <v>3.6124382613350436E-2</v>
      </c>
      <c r="AI248" s="165">
        <f>Baseline_Data_2012!AB242/Baseline_Data_2012!AB$271</f>
        <v>1.9623832772721055E-2</v>
      </c>
      <c r="AJ248" s="165">
        <f>Baseline_Data_2012!AC242/Baseline_Data_2012!AC$271</f>
        <v>0</v>
      </c>
      <c r="AK248" s="165">
        <f>Baseline_Data_2012!AD242/Baseline_Data_2012!AD$271</f>
        <v>1.2546997011539478E-2</v>
      </c>
      <c r="AL248" s="165">
        <f>Baseline_Data_2012!AE242/Baseline_Data_2012!AE$271</f>
        <v>1.2220804208934259E-2</v>
      </c>
      <c r="AM248" s="165">
        <f>Baseline_Data_2012!AF242/Baseline_Data_2012!AF$271</f>
        <v>4.9334485551108115E-3</v>
      </c>
      <c r="AN248" s="165">
        <f>Baseline_Data_2012!AG242/Baseline_Data_2012!AG$271</f>
        <v>5.7713237442182834E-3</v>
      </c>
      <c r="AO248" s="165">
        <f>Baseline_Data_2012!AH242/Baseline_Data_2012!AH$271</f>
        <v>8.8269270265244667E-3</v>
      </c>
      <c r="AP248" s="165">
        <f>Baseline_Data_2012!AI242/Baseline_Data_2012!AI$271</f>
        <v>1.0201693384766394E-2</v>
      </c>
      <c r="AQ248" s="165">
        <f>Baseline_Data_2012!AJ242/Baseline_Data_2012!AJ$271</f>
        <v>6.7474871016658259E-3</v>
      </c>
      <c r="AR248" s="165">
        <f>Baseline_Data_2012!AK242/Baseline_Data_2012!AK$271</f>
        <v>7.6078822237508233E-3</v>
      </c>
      <c r="AS248" s="165">
        <f>Baseline_Data_2012!AL242/Baseline_Data_2012!AL$271</f>
        <v>6.2778547225517964E-3</v>
      </c>
      <c r="AT248" s="165">
        <f>Baseline_Data_2012!AM242/Baseline_Data_2012!AM$271</f>
        <v>2.4607323555839462E-3</v>
      </c>
      <c r="AU248" s="165">
        <f>Baseline_Data_2012!AN242/Baseline_Data_2012!AN$271</f>
        <v>1.2621086713858972E-2</v>
      </c>
      <c r="AV248" s="165">
        <f>Baseline_Data_2012!AO242/Baseline_Data_2012!AO$271</f>
        <v>1.5445352288783772E-2</v>
      </c>
      <c r="AW248" s="165">
        <f>Baseline_Data_2012!AP242/Baseline_Data_2012!AP$271</f>
        <v>4.2580493189483884E-3</v>
      </c>
      <c r="AX248" s="165">
        <f>Baseline_Data_2012!AQ242/Baseline_Data_2012!AQ$271</f>
        <v>2.9324169734520453E-3</v>
      </c>
      <c r="AY248" s="165">
        <f>Baseline_Data_2012!AR242/Baseline_Data_2012!AR$271</f>
        <v>1.3539120675449247E-2</v>
      </c>
      <c r="AZ248" s="165">
        <f>Baseline_Data_2012!AS242/Baseline_Data_2012!AS$271</f>
        <v>1.1280860461458233E-2</v>
      </c>
      <c r="BA248" s="165">
        <f>Baseline_Data_2012!AT242/Baseline_Data_2012!AT$271</f>
        <v>1.403079000647459E-2</v>
      </c>
      <c r="BB248" s="165">
        <f>Baseline_Data_2012!AU242/Baseline_Data_2012!AU$271</f>
        <v>4.6104192819470874E-3</v>
      </c>
      <c r="BC248" s="165">
        <f>Baseline_Data_2012!AV242/Baseline_Data_2012!AV$271</f>
        <v>1.1002415925310115E-2</v>
      </c>
      <c r="BD248">
        <v>248</v>
      </c>
    </row>
    <row r="249" spans="1:56" x14ac:dyDescent="0.2">
      <c r="A249" s="164">
        <v>5</v>
      </c>
      <c r="B249" s="31" t="s">
        <v>34</v>
      </c>
      <c r="C249">
        <f>'III Tool Overview'!$H$9/160</f>
        <v>0</v>
      </c>
      <c r="D249">
        <v>0</v>
      </c>
      <c r="E249">
        <v>0</v>
      </c>
      <c r="F249">
        <f>G249*'III Tool Overview'!$H$9</f>
        <v>0</v>
      </c>
      <c r="G249" s="165">
        <f>HLOOKUP('III Tool Overview'!$H$7,Targeting!$I$1:$BC$277,Targeting!BD249,FALSE)</f>
        <v>2.2753208537204445E-3</v>
      </c>
      <c r="H249" s="204">
        <f>Baseline_Data_2012!B243</f>
        <v>11446.560696000002</v>
      </c>
      <c r="I249" s="165">
        <f>Baseline_Data_2012!B243/Baseline_Data_2012!B$271</f>
        <v>1.1390680361437554E-2</v>
      </c>
      <c r="J249" s="165">
        <f>Baseline_Data_2012!C243/Baseline_Data_2012!C$271</f>
        <v>1.0550821866603503E-2</v>
      </c>
      <c r="K249" s="165">
        <f>Baseline_Data_2012!D243/Baseline_Data_2012!D$271</f>
        <v>4.3476885153922295E-3</v>
      </c>
      <c r="L249" s="165">
        <f>Baseline_Data_2012!E243/Baseline_Data_2012!E$271</f>
        <v>5.0541043789116696E-3</v>
      </c>
      <c r="M249" s="165">
        <f>Baseline_Data_2012!F243/Baseline_Data_2012!F$271</f>
        <v>1.2364729390858918E-2</v>
      </c>
      <c r="N249" s="165">
        <f>Baseline_Data_2012!G243/Baseline_Data_2012!G$271</f>
        <v>1.1975959961214743E-2</v>
      </c>
      <c r="O249" s="165">
        <f>Baseline_Data_2012!H243/Baseline_Data_2012!H$271</f>
        <v>1.7562448093286945E-2</v>
      </c>
      <c r="P249" s="165">
        <f>Baseline_Data_2012!I243/Baseline_Data_2012!I$271</f>
        <v>1.0645414115947558E-2</v>
      </c>
      <c r="Q249" s="165">
        <f>Baseline_Data_2012!J243/Baseline_Data_2012!J$271</f>
        <v>5.9063654652957744E-3</v>
      </c>
      <c r="R249" s="165">
        <f>Baseline_Data_2012!K243/Baseline_Data_2012!K$271</f>
        <v>7.9034612808652847E-3</v>
      </c>
      <c r="S249" s="165">
        <f>Baseline_Data_2012!L243/Baseline_Data_2012!L$271</f>
        <v>1.4980844454713611E-2</v>
      </c>
      <c r="T249" s="165">
        <f>Baseline_Data_2012!M243/Baseline_Data_2012!M$271</f>
        <v>2.2753208537204445E-3</v>
      </c>
      <c r="U249" s="165">
        <f>Baseline_Data_2012!N243/Baseline_Data_2012!N$271</f>
        <v>3.3638320621687638E-3</v>
      </c>
      <c r="V249" s="165">
        <f>Baseline_Data_2012!O243/Baseline_Data_2012!O$271</f>
        <v>1.1182162773188793E-2</v>
      </c>
      <c r="W249" s="165">
        <f>Baseline_Data_2012!P243/Baseline_Data_2012!P$271</f>
        <v>0</v>
      </c>
      <c r="X249" s="165">
        <f>Baseline_Data_2012!Q243/Baseline_Data_2012!Q$271</f>
        <v>1.9605934138155503E-2</v>
      </c>
      <c r="Y249" s="165">
        <f>Baseline_Data_2012!R243/Baseline_Data_2012!R$271</f>
        <v>1.9362196366083783E-2</v>
      </c>
      <c r="Z249" s="165">
        <f>Baseline_Data_2012!S243/Baseline_Data_2012!S$271</f>
        <v>1.1458971554314936E-2</v>
      </c>
      <c r="AA249" s="165">
        <f>Baseline_Data_2012!T243/Baseline_Data_2012!T$271</f>
        <v>6.0020968553949443E-3</v>
      </c>
      <c r="AB249" s="165">
        <f>Baseline_Data_2012!U243/Baseline_Data_2012!U$271</f>
        <v>1.1212597788583002E-2</v>
      </c>
      <c r="AC249" s="165">
        <f>Baseline_Data_2012!V243/Baseline_Data_2012!V$271</f>
        <v>3.2616421967198274E-3</v>
      </c>
      <c r="AD249" s="165">
        <f>Baseline_Data_2012!W243/Baseline_Data_2012!W$271</f>
        <v>9.2149694034483181E-3</v>
      </c>
      <c r="AE249" s="165">
        <f>Baseline_Data_2012!X243/Baseline_Data_2012!X$271</f>
        <v>7.800275775354794E-3</v>
      </c>
      <c r="AF249" s="165">
        <f>Baseline_Data_2012!Y243/Baseline_Data_2012!Y$271</f>
        <v>2.9979427755025087E-2</v>
      </c>
      <c r="AG249" s="165">
        <f>Baseline_Data_2012!Z243/Baseline_Data_2012!Z$271</f>
        <v>1.0551817728041707E-2</v>
      </c>
      <c r="AH249" s="165">
        <f>Baseline_Data_2012!AA243/Baseline_Data_2012!AA$271</f>
        <v>3.0484711066118515E-2</v>
      </c>
      <c r="AI249" s="165">
        <f>Baseline_Data_2012!AB243/Baseline_Data_2012!AB$271</f>
        <v>1.8129247958291371E-2</v>
      </c>
      <c r="AJ249" s="165">
        <f>Baseline_Data_2012!AC243/Baseline_Data_2012!AC$271</f>
        <v>0</v>
      </c>
      <c r="AK249" s="165">
        <f>Baseline_Data_2012!AD243/Baseline_Data_2012!AD$271</f>
        <v>1.090248769449304E-2</v>
      </c>
      <c r="AL249" s="165">
        <f>Baseline_Data_2012!AE243/Baseline_Data_2012!AE$271</f>
        <v>1.2357945403298858E-2</v>
      </c>
      <c r="AM249" s="165">
        <f>Baseline_Data_2012!AF243/Baseline_Data_2012!AF$271</f>
        <v>4.4377146203962861E-3</v>
      </c>
      <c r="AN249" s="165">
        <f>Baseline_Data_2012!AG243/Baseline_Data_2012!AG$271</f>
        <v>5.8020222747726365E-3</v>
      </c>
      <c r="AO249" s="165">
        <f>Baseline_Data_2012!AH243/Baseline_Data_2012!AH$271</f>
        <v>7.3677331278307195E-3</v>
      </c>
      <c r="AP249" s="165">
        <f>Baseline_Data_2012!AI243/Baseline_Data_2012!AI$271</f>
        <v>1.0971217670255239E-2</v>
      </c>
      <c r="AQ249" s="165">
        <f>Baseline_Data_2012!AJ243/Baseline_Data_2012!AJ$271</f>
        <v>6.468005387395644E-3</v>
      </c>
      <c r="AR249" s="165">
        <f>Baseline_Data_2012!AK243/Baseline_Data_2012!AK$271</f>
        <v>8.7074589514023089E-3</v>
      </c>
      <c r="AS249" s="165">
        <f>Baseline_Data_2012!AL243/Baseline_Data_2012!AL$271</f>
        <v>5.6270312513147756E-3</v>
      </c>
      <c r="AT249" s="165">
        <f>Baseline_Data_2012!AM243/Baseline_Data_2012!AM$271</f>
        <v>2.2784558847999507E-3</v>
      </c>
      <c r="AU249" s="165">
        <f>Baseline_Data_2012!AN243/Baseline_Data_2012!AN$271</f>
        <v>1.2621086713858972E-2</v>
      </c>
      <c r="AV249" s="165">
        <f>Baseline_Data_2012!AO243/Baseline_Data_2012!AO$271</f>
        <v>1.4028640665053951E-2</v>
      </c>
      <c r="AW249" s="165">
        <f>Baseline_Data_2012!AP243/Baseline_Data_2012!AP$271</f>
        <v>4.3509522131799901E-3</v>
      </c>
      <c r="AX249" s="165">
        <f>Baseline_Data_2012!AQ243/Baseline_Data_2012!AQ$271</f>
        <v>3.3615511646889295E-3</v>
      </c>
      <c r="AY249" s="165">
        <f>Baseline_Data_2012!AR243/Baseline_Data_2012!AR$271</f>
        <v>1.5507292965901425E-2</v>
      </c>
      <c r="AZ249" s="165">
        <f>Baseline_Data_2012!AS243/Baseline_Data_2012!AS$271</f>
        <v>1.0582409683667634E-2</v>
      </c>
      <c r="BA249" s="165">
        <f>Baseline_Data_2012!AT243/Baseline_Data_2012!AT$271</f>
        <v>1.4280702296666248E-2</v>
      </c>
      <c r="BB249" s="165">
        <f>Baseline_Data_2012!AU243/Baseline_Data_2012!AU$271</f>
        <v>3.468791650226856E-3</v>
      </c>
      <c r="BC249" s="165">
        <f>Baseline_Data_2012!AV243/Baseline_Data_2012!AV$271</f>
        <v>9.3113625650319051E-3</v>
      </c>
      <c r="BD249">
        <v>249</v>
      </c>
    </row>
    <row r="250" spans="1:56" x14ac:dyDescent="0.2">
      <c r="A250" s="164">
        <v>5</v>
      </c>
      <c r="B250" s="31" t="s">
        <v>35</v>
      </c>
      <c r="C250">
        <f>'III Tool Overview'!$H$9/160</f>
        <v>0</v>
      </c>
      <c r="D250">
        <v>0</v>
      </c>
      <c r="E250">
        <v>0</v>
      </c>
      <c r="F250">
        <f>G250*'III Tool Overview'!$H$9</f>
        <v>0</v>
      </c>
      <c r="G250" s="165">
        <f>HLOOKUP('III Tool Overview'!$H$7,Targeting!$I$1:$BC$277,Targeting!BD250,FALSE)</f>
        <v>1.7353277383125331E-3</v>
      </c>
      <c r="H250" s="204">
        <f>Baseline_Data_2012!B244</f>
        <v>9949.3189350000011</v>
      </c>
      <c r="I250" s="165">
        <f>Baseline_Data_2012!B244/Baseline_Data_2012!B$271</f>
        <v>9.9007479025718433E-3</v>
      </c>
      <c r="J250" s="165">
        <f>Baseline_Data_2012!C244/Baseline_Data_2012!C$271</f>
        <v>1.0094777551036055E-2</v>
      </c>
      <c r="K250" s="165">
        <f>Baseline_Data_2012!D244/Baseline_Data_2012!D$271</f>
        <v>3.8971856337434098E-3</v>
      </c>
      <c r="L250" s="165">
        <f>Baseline_Data_2012!E244/Baseline_Data_2012!E$271</f>
        <v>4.0482025195812416E-3</v>
      </c>
      <c r="M250" s="165">
        <f>Baseline_Data_2012!F244/Baseline_Data_2012!F$271</f>
        <v>1.174013512941675E-2</v>
      </c>
      <c r="N250" s="165">
        <f>Baseline_Data_2012!G244/Baseline_Data_2012!G$271</f>
        <v>1.0869792075649665E-2</v>
      </c>
      <c r="O250" s="165">
        <f>Baseline_Data_2012!H244/Baseline_Data_2012!H$271</f>
        <v>1.4172722867248208E-2</v>
      </c>
      <c r="P250" s="165">
        <f>Baseline_Data_2012!I244/Baseline_Data_2012!I$271</f>
        <v>9.1653886878454698E-3</v>
      </c>
      <c r="Q250" s="165">
        <f>Baseline_Data_2012!J244/Baseline_Data_2012!J$271</f>
        <v>5.0965540545407266E-3</v>
      </c>
      <c r="R250" s="165">
        <f>Baseline_Data_2012!K244/Baseline_Data_2012!K$271</f>
        <v>6.3813305391275683E-3</v>
      </c>
      <c r="S250" s="165">
        <f>Baseline_Data_2012!L244/Baseline_Data_2012!L$271</f>
        <v>1.2800546307779199E-2</v>
      </c>
      <c r="T250" s="165">
        <f>Baseline_Data_2012!M244/Baseline_Data_2012!M$271</f>
        <v>1.7353277383125331E-3</v>
      </c>
      <c r="U250" s="165">
        <f>Baseline_Data_2012!N244/Baseline_Data_2012!N$271</f>
        <v>2.944730630379385E-3</v>
      </c>
      <c r="V250" s="165">
        <f>Baseline_Data_2012!O244/Baseline_Data_2012!O$271</f>
        <v>1.0862703174880858E-2</v>
      </c>
      <c r="W250" s="165">
        <f>Baseline_Data_2012!P244/Baseline_Data_2012!P$271</f>
        <v>0</v>
      </c>
      <c r="X250" s="165">
        <f>Baseline_Data_2012!Q244/Baseline_Data_2012!Q$271</f>
        <v>1.5082054873854778E-2</v>
      </c>
      <c r="Y250" s="165">
        <f>Baseline_Data_2012!R244/Baseline_Data_2012!R$271</f>
        <v>1.5970578526465704E-2</v>
      </c>
      <c r="Z250" s="165">
        <f>Baseline_Data_2012!S244/Baseline_Data_2012!S$271</f>
        <v>1.1034495393038113E-2</v>
      </c>
      <c r="AA250" s="165">
        <f>Baseline_Data_2012!T244/Baseline_Data_2012!T$271</f>
        <v>5.7559720924777926E-3</v>
      </c>
      <c r="AB250" s="165">
        <f>Baseline_Data_2012!U244/Baseline_Data_2012!U$271</f>
        <v>9.5124207745359048E-3</v>
      </c>
      <c r="AC250" s="165">
        <f>Baseline_Data_2012!V244/Baseline_Data_2012!V$271</f>
        <v>2.6124882212220854E-3</v>
      </c>
      <c r="AD250" s="165">
        <f>Baseline_Data_2012!W244/Baseline_Data_2012!W$271</f>
        <v>8.7791675778415741E-3</v>
      </c>
      <c r="AE250" s="165">
        <f>Baseline_Data_2012!X244/Baseline_Data_2012!X$271</f>
        <v>6.5110416764712336E-3</v>
      </c>
      <c r="AF250" s="165">
        <f>Baseline_Data_2012!Y244/Baseline_Data_2012!Y$271</f>
        <v>2.7882778297336142E-2</v>
      </c>
      <c r="AG250" s="165">
        <f>Baseline_Data_2012!Z244/Baseline_Data_2012!Z$271</f>
        <v>1.0534731924095719E-2</v>
      </c>
      <c r="AH250" s="165">
        <f>Baseline_Data_2012!AA244/Baseline_Data_2012!AA$271</f>
        <v>2.7800446831437942E-2</v>
      </c>
      <c r="AI250" s="165">
        <f>Baseline_Data_2012!AB244/Baseline_Data_2012!AB$271</f>
        <v>1.5351918433100679E-2</v>
      </c>
      <c r="AJ250" s="165">
        <f>Baseline_Data_2012!AC244/Baseline_Data_2012!AC$271</f>
        <v>0</v>
      </c>
      <c r="AK250" s="165">
        <f>Baseline_Data_2012!AD244/Baseline_Data_2012!AD$271</f>
        <v>9.6083847484150706E-3</v>
      </c>
      <c r="AL250" s="165">
        <f>Baseline_Data_2012!AE244/Baseline_Data_2012!AE$271</f>
        <v>1.1733693829477728E-2</v>
      </c>
      <c r="AM250" s="165">
        <f>Baseline_Data_2012!AF244/Baseline_Data_2012!AF$271</f>
        <v>3.2096324413237605E-3</v>
      </c>
      <c r="AN250" s="165">
        <f>Baseline_Data_2012!AG244/Baseline_Data_2012!AG$271</f>
        <v>4.7904162324227577E-3</v>
      </c>
      <c r="AO250" s="165">
        <f>Baseline_Data_2012!AH244/Baseline_Data_2012!AH$271</f>
        <v>7.3456438143648627E-3</v>
      </c>
      <c r="AP250" s="165">
        <f>Baseline_Data_2012!AI244/Baseline_Data_2012!AI$271</f>
        <v>9.0902697581384511E-3</v>
      </c>
      <c r="AQ250" s="165">
        <f>Baseline_Data_2012!AJ244/Baseline_Data_2012!AJ$271</f>
        <v>6.1101302949416259E-3</v>
      </c>
      <c r="AR250" s="165">
        <f>Baseline_Data_2012!AK244/Baseline_Data_2012!AK$271</f>
        <v>8.72318243166385E-3</v>
      </c>
      <c r="AS250" s="165">
        <f>Baseline_Data_2012!AL244/Baseline_Data_2012!AL$271</f>
        <v>4.1036317512150216E-3</v>
      </c>
      <c r="AT250" s="165">
        <f>Baseline_Data_2012!AM244/Baseline_Data_2012!AM$271</f>
        <v>1.7377187445672521E-3</v>
      </c>
      <c r="AU250" s="165">
        <f>Baseline_Data_2012!AN244/Baseline_Data_2012!AN$271</f>
        <v>1.2473760195363757E-2</v>
      </c>
      <c r="AV250" s="165">
        <f>Baseline_Data_2012!AO244/Baseline_Data_2012!AO$271</f>
        <v>1.2239412508887547E-2</v>
      </c>
      <c r="AW250" s="165">
        <f>Baseline_Data_2012!AP244/Baseline_Data_2012!AP$271</f>
        <v>3.9001111506212437E-3</v>
      </c>
      <c r="AX250" s="165">
        <f>Baseline_Data_2012!AQ244/Baseline_Data_2012!AQ$271</f>
        <v>2.9427339109981887E-3</v>
      </c>
      <c r="AY250" s="165">
        <f>Baseline_Data_2012!AR244/Baseline_Data_2012!AR$271</f>
        <v>1.5466282096575882E-2</v>
      </c>
      <c r="AZ250" s="165">
        <f>Baseline_Data_2012!AS244/Baseline_Data_2012!AS$271</f>
        <v>8.8114160272475105E-3</v>
      </c>
      <c r="BA250" s="165">
        <f>Baseline_Data_2012!AT244/Baseline_Data_2012!AT$271</f>
        <v>1.3703966338101376E-2</v>
      </c>
      <c r="BB250" s="165">
        <f>Baseline_Data_2012!AU244/Baseline_Data_2012!AU$271</f>
        <v>2.6878574245254561E-3</v>
      </c>
      <c r="BC250" s="165">
        <f>Baseline_Data_2012!AV244/Baseline_Data_2012!AV$271</f>
        <v>7.647119257641632E-3</v>
      </c>
      <c r="BD250">
        <v>250</v>
      </c>
    </row>
    <row r="251" spans="1:56" x14ac:dyDescent="0.2">
      <c r="A251" s="164">
        <v>5</v>
      </c>
      <c r="B251" s="31" t="s">
        <v>36</v>
      </c>
      <c r="C251">
        <f>'III Tool Overview'!$H$9/160</f>
        <v>0</v>
      </c>
      <c r="F251">
        <f>G251*'III Tool Overview'!$H$9</f>
        <v>0</v>
      </c>
      <c r="G251" s="165">
        <f>HLOOKUP('III Tool Overview'!$H$7,Targeting!$I$1:$BC$277,Targeting!BD251,FALSE)</f>
        <v>1.0046634274440982E-3</v>
      </c>
      <c r="H251" s="204">
        <f>Baseline_Data_2012!B245</f>
        <v>6886.2318540000006</v>
      </c>
      <c r="I251" s="165">
        <f>Baseline_Data_2012!B245/Baseline_Data_2012!B$271</f>
        <v>6.8526143377786808E-3</v>
      </c>
      <c r="J251" s="165">
        <f>Baseline_Data_2012!C245/Baseline_Data_2012!C$271</f>
        <v>6.6124315563616037E-3</v>
      </c>
      <c r="K251" s="165">
        <f>Baseline_Data_2012!D245/Baseline_Data_2012!D$271</f>
        <v>2.5153150305435553E-3</v>
      </c>
      <c r="L251" s="165">
        <f>Baseline_Data_2012!E245/Baseline_Data_2012!E$271</f>
        <v>3.1524795482945874E-3</v>
      </c>
      <c r="M251" s="165">
        <f>Baseline_Data_2012!F245/Baseline_Data_2012!F$271</f>
        <v>7.6142579271152077E-3</v>
      </c>
      <c r="N251" s="165">
        <f>Baseline_Data_2012!G245/Baseline_Data_2012!G$271</f>
        <v>7.4128615206172773E-3</v>
      </c>
      <c r="O251" s="165">
        <f>Baseline_Data_2012!H245/Baseline_Data_2012!H$271</f>
        <v>9.8818151101339319E-3</v>
      </c>
      <c r="P251" s="165">
        <f>Baseline_Data_2012!I245/Baseline_Data_2012!I$271</f>
        <v>6.5207700965028018E-3</v>
      </c>
      <c r="Q251" s="165">
        <f>Baseline_Data_2012!J245/Baseline_Data_2012!J$271</f>
        <v>3.5596774438588232E-3</v>
      </c>
      <c r="R251" s="165">
        <f>Baseline_Data_2012!K245/Baseline_Data_2012!K$271</f>
        <v>4.2444927214014168E-3</v>
      </c>
      <c r="S251" s="165">
        <f>Baseline_Data_2012!L245/Baseline_Data_2012!L$271</f>
        <v>8.8495368863618883E-3</v>
      </c>
      <c r="T251" s="165">
        <f>Baseline_Data_2012!M245/Baseline_Data_2012!M$271</f>
        <v>1.0046634274440982E-3</v>
      </c>
      <c r="U251" s="165">
        <f>Baseline_Data_2012!N245/Baseline_Data_2012!N$271</f>
        <v>2.5856171388697036E-3</v>
      </c>
      <c r="V251" s="165">
        <f>Baseline_Data_2012!O245/Baseline_Data_2012!O$271</f>
        <v>7.8801690661707956E-3</v>
      </c>
      <c r="W251" s="165">
        <f>Baseline_Data_2012!P245/Baseline_Data_2012!P$271</f>
        <v>0</v>
      </c>
      <c r="X251" s="165">
        <f>Baseline_Data_2012!Q245/Baseline_Data_2012!Q$271</f>
        <v>1.0772896338467699E-2</v>
      </c>
      <c r="Y251" s="165">
        <f>Baseline_Data_2012!R245/Baseline_Data_2012!R$271</f>
        <v>1.0651479399771721E-2</v>
      </c>
      <c r="Z251" s="165">
        <f>Baseline_Data_2012!S245/Baseline_Data_2012!S$271</f>
        <v>7.0751600726032208E-3</v>
      </c>
      <c r="AA251" s="165">
        <f>Baseline_Data_2012!T245/Baseline_Data_2012!T$271</f>
        <v>3.6797107305483029E-3</v>
      </c>
      <c r="AB251" s="165">
        <f>Baseline_Data_2012!U245/Baseline_Data_2012!U$271</f>
        <v>6.3662893899617727E-3</v>
      </c>
      <c r="AC251" s="165">
        <f>Baseline_Data_2012!V245/Baseline_Data_2012!V$271</f>
        <v>2.0344376665263945E-3</v>
      </c>
      <c r="AD251" s="165">
        <f>Baseline_Data_2012!W245/Baseline_Data_2012!W$271</f>
        <v>7.1533958041672075E-3</v>
      </c>
      <c r="AE251" s="165">
        <f>Baseline_Data_2012!X245/Baseline_Data_2012!X$271</f>
        <v>4.0947217654252431E-3</v>
      </c>
      <c r="AF251" s="165">
        <f>Baseline_Data_2012!Y245/Baseline_Data_2012!Y$271</f>
        <v>2.2296507384106774E-2</v>
      </c>
      <c r="AG251" s="165">
        <f>Baseline_Data_2012!Z245/Baseline_Data_2012!Z$271</f>
        <v>7.5532040210497618E-3</v>
      </c>
      <c r="AH251" s="165">
        <f>Baseline_Data_2012!AA245/Baseline_Data_2012!AA$271</f>
        <v>2.0821655157796368E-2</v>
      </c>
      <c r="AI251" s="165">
        <f>Baseline_Data_2012!AB245/Baseline_Data_2012!AB$271</f>
        <v>1.0816049268339062E-2</v>
      </c>
      <c r="AJ251" s="165">
        <f>Baseline_Data_2012!AC245/Baseline_Data_2012!AC$271</f>
        <v>0</v>
      </c>
      <c r="AK251" s="165">
        <f>Baseline_Data_2012!AD245/Baseline_Data_2012!AD$271</f>
        <v>6.0510819980476591E-3</v>
      </c>
      <c r="AL251" s="165">
        <f>Baseline_Data_2012!AE245/Baseline_Data_2012!AE$271</f>
        <v>7.6100803159905505E-3</v>
      </c>
      <c r="AM251" s="165">
        <f>Baseline_Data_2012!AF245/Baseline_Data_2012!AF$271</f>
        <v>2.1067895483198912E-3</v>
      </c>
      <c r="AN251" s="165">
        <f>Baseline_Data_2012!AG245/Baseline_Data_2012!AG$271</f>
        <v>3.4734368501972085E-3</v>
      </c>
      <c r="AO251" s="165">
        <f>Baseline_Data_2012!AH245/Baseline_Data_2012!AH$271</f>
        <v>5.1851603395516683E-3</v>
      </c>
      <c r="AP251" s="165">
        <f>Baseline_Data_2012!AI245/Baseline_Data_2012!AI$271</f>
        <v>5.493876625671054E-3</v>
      </c>
      <c r="AQ251" s="165">
        <f>Baseline_Data_2012!AJ245/Baseline_Data_2012!AJ$271</f>
        <v>5.0483699486075072E-3</v>
      </c>
      <c r="AR251" s="165">
        <f>Baseline_Data_2012!AK245/Baseline_Data_2012!AK$271</f>
        <v>5.755809262602129E-3</v>
      </c>
      <c r="AS251" s="165">
        <f>Baseline_Data_2012!AL245/Baseline_Data_2012!AL$271</f>
        <v>2.6124528895059011E-3</v>
      </c>
      <c r="AT251" s="165">
        <f>Baseline_Data_2012!AM245/Baseline_Data_2012!AM$271</f>
        <v>1.0060476942231459E-3</v>
      </c>
      <c r="AU251" s="165">
        <f>Baseline_Data_2012!AN245/Baseline_Data_2012!AN$271</f>
        <v>8.9774982961207499E-3</v>
      </c>
      <c r="AV251" s="165">
        <f>Baseline_Data_2012!AO245/Baseline_Data_2012!AO$271</f>
        <v>7.6108835863126049E-3</v>
      </c>
      <c r="AW251" s="165">
        <f>Baseline_Data_2012!AP245/Baseline_Data_2012!AP$271</f>
        <v>2.5172032127515594E-3</v>
      </c>
      <c r="AX251" s="165">
        <f>Baseline_Data_2012!AQ245/Baseline_Data_2012!AQ$271</f>
        <v>2.5838639218520683E-3</v>
      </c>
      <c r="AY251" s="165">
        <f>Baseline_Data_2012!AR245/Baseline_Data_2012!AR$271</f>
        <v>1.0273688931299119E-2</v>
      </c>
      <c r="AZ251" s="165">
        <f>Baseline_Data_2012!AS245/Baseline_Data_2012!AS$271</f>
        <v>5.9194338953099919E-3</v>
      </c>
      <c r="BA251" s="165">
        <f>Baseline_Data_2012!AT245/Baseline_Data_2012!AT$271</f>
        <v>1.0139143722046247E-2</v>
      </c>
      <c r="BB251" s="165">
        <f>Baseline_Data_2012!AU245/Baseline_Data_2012!AU$271</f>
        <v>1.4320551851979889E-3</v>
      </c>
      <c r="BC251" s="165">
        <f>Baseline_Data_2012!AV245/Baseline_Data_2012!AV$271</f>
        <v>4.8576707628292196E-3</v>
      </c>
      <c r="BD251">
        <v>251</v>
      </c>
    </row>
    <row r="252" spans="1:56" x14ac:dyDescent="0.2">
      <c r="A252" s="164">
        <v>5</v>
      </c>
      <c r="B252" s="31" t="s">
        <v>37</v>
      </c>
      <c r="C252">
        <f>'III Tool Overview'!$H$9/160</f>
        <v>0</v>
      </c>
      <c r="F252">
        <f>G252*'III Tool Overview'!$H$9</f>
        <v>0</v>
      </c>
      <c r="G252" s="165">
        <f>HLOOKUP('III Tool Overview'!$H$7,Targeting!$I$1:$BC$277,Targeting!BD252,FALSE)</f>
        <v>4.5013847989982983E-4</v>
      </c>
      <c r="H252" s="204">
        <f>Baseline_Data_2012!B246</f>
        <v>3035.3376240000002</v>
      </c>
      <c r="I252" s="165">
        <f>Baseline_Data_2012!B246/Baseline_Data_2012!B$271</f>
        <v>3.0205195763397647E-3</v>
      </c>
      <c r="J252" s="165">
        <f>Baseline_Data_2012!C246/Baseline_Data_2012!C$271</f>
        <v>2.9596872979494771E-3</v>
      </c>
      <c r="K252" s="165">
        <f>Baseline_Data_2012!D246/Baseline_Data_2012!D$271</f>
        <v>1.1648598095386964E-3</v>
      </c>
      <c r="L252" s="165">
        <f>Baseline_Data_2012!E246/Baseline_Data_2012!E$271</f>
        <v>1.5862004060008008E-3</v>
      </c>
      <c r="M252" s="165">
        <f>Baseline_Data_2012!F246/Baseline_Data_2012!F$271</f>
        <v>3.2787748565378666E-3</v>
      </c>
      <c r="N252" s="165">
        <f>Baseline_Data_2012!G246/Baseline_Data_2012!G$271</f>
        <v>3.2692473604872506E-3</v>
      </c>
      <c r="O252" s="165">
        <f>Baseline_Data_2012!H246/Baseline_Data_2012!H$271</f>
        <v>4.183449140630421E-3</v>
      </c>
      <c r="P252" s="165">
        <f>Baseline_Data_2012!I246/Baseline_Data_2012!I$271</f>
        <v>2.9146954041926014E-3</v>
      </c>
      <c r="Q252" s="165">
        <f>Baseline_Data_2012!J246/Baseline_Data_2012!J$271</f>
        <v>1.6120686904682136E-3</v>
      </c>
      <c r="R252" s="165">
        <f>Baseline_Data_2012!K246/Baseline_Data_2012!K$271</f>
        <v>1.6495959562540003E-3</v>
      </c>
      <c r="S252" s="165">
        <f>Baseline_Data_2012!L246/Baseline_Data_2012!L$271</f>
        <v>3.9901640413662186E-3</v>
      </c>
      <c r="T252" s="165">
        <f>Baseline_Data_2012!M246/Baseline_Data_2012!M$271</f>
        <v>4.5013847989982983E-4</v>
      </c>
      <c r="U252" s="165">
        <f>Baseline_Data_2012!N246/Baseline_Data_2012!N$271</f>
        <v>4.3264344187171714E-4</v>
      </c>
      <c r="V252" s="165">
        <f>Baseline_Data_2012!O246/Baseline_Data_2012!O$271</f>
        <v>3.6595338179291974E-3</v>
      </c>
      <c r="W252" s="165">
        <f>Baseline_Data_2012!P246/Baseline_Data_2012!P$271</f>
        <v>0</v>
      </c>
      <c r="X252" s="165">
        <f>Baseline_Data_2012!Q246/Baseline_Data_2012!Q$271</f>
        <v>4.7405182328808066E-3</v>
      </c>
      <c r="Y252" s="165">
        <f>Baseline_Data_2012!R246/Baseline_Data_2012!R$271</f>
        <v>4.3128661455810215E-3</v>
      </c>
      <c r="Z252" s="165">
        <f>Baseline_Data_2012!S246/Baseline_Data_2012!S$271</f>
        <v>3.4408285678270284E-3</v>
      </c>
      <c r="AA252" s="165">
        <f>Baseline_Data_2012!T246/Baseline_Data_2012!T$271</f>
        <v>1.5872870887380171E-3</v>
      </c>
      <c r="AB252" s="165">
        <f>Baseline_Data_2012!U246/Baseline_Data_2012!U$271</f>
        <v>2.7363233760939053E-3</v>
      </c>
      <c r="AC252" s="165">
        <f>Baseline_Data_2012!V246/Baseline_Data_2012!V$271</f>
        <v>1.023646879604097E-3</v>
      </c>
      <c r="AD252" s="165">
        <f>Baseline_Data_2012!W246/Baseline_Data_2012!W$271</f>
        <v>3.2762959165266343E-3</v>
      </c>
      <c r="AE252" s="165">
        <f>Baseline_Data_2012!X246/Baseline_Data_2012!X$271</f>
        <v>1.6401517422664825E-3</v>
      </c>
      <c r="AF252" s="165">
        <f>Baseline_Data_2012!Y246/Baseline_Data_2012!Y$271</f>
        <v>1.0773452448002837E-2</v>
      </c>
      <c r="AG252" s="165">
        <f>Baseline_Data_2012!Z246/Baseline_Data_2012!Z$271</f>
        <v>2.8993341901857885E-3</v>
      </c>
      <c r="AH252" s="165">
        <f>Baseline_Data_2012!AA246/Baseline_Data_2012!AA$271</f>
        <v>9.0673626247449839E-3</v>
      </c>
      <c r="AI252" s="165">
        <f>Baseline_Data_2012!AB246/Baseline_Data_2012!AB$271</f>
        <v>5.1650177349513229E-3</v>
      </c>
      <c r="AJ252" s="165">
        <f>Baseline_Data_2012!AC246/Baseline_Data_2012!AC$271</f>
        <v>0</v>
      </c>
      <c r="AK252" s="165">
        <f>Baseline_Data_2012!AD246/Baseline_Data_2012!AD$271</f>
        <v>2.7982070318972969E-3</v>
      </c>
      <c r="AL252" s="165">
        <f>Baseline_Data_2012!AE246/Baseline_Data_2012!AE$271</f>
        <v>3.2769759358226725E-3</v>
      </c>
      <c r="AM252" s="165">
        <f>Baseline_Data_2012!AF246/Baseline_Data_2012!AF$271</f>
        <v>9.6990463276430683E-4</v>
      </c>
      <c r="AN252" s="165">
        <f>Baseline_Data_2012!AG246/Baseline_Data_2012!AG$271</f>
        <v>1.60266290496576E-3</v>
      </c>
      <c r="AO252" s="165">
        <f>Baseline_Data_2012!AH246/Baseline_Data_2012!AH$271</f>
        <v>2.2479170039852578E-3</v>
      </c>
      <c r="AP252" s="165">
        <f>Baseline_Data_2012!AI246/Baseline_Data_2012!AI$271</f>
        <v>2.4889862553491657E-3</v>
      </c>
      <c r="AQ252" s="165">
        <f>Baseline_Data_2012!AJ246/Baseline_Data_2012!AJ$271</f>
        <v>2.2599226514274534E-3</v>
      </c>
      <c r="AR252" s="165">
        <f>Baseline_Data_2012!AK246/Baseline_Data_2012!AK$271</f>
        <v>2.4578835749987766E-3</v>
      </c>
      <c r="AS252" s="165">
        <f>Baseline_Data_2012!AL246/Baseline_Data_2012!AL$271</f>
        <v>9.3370088707478199E-4</v>
      </c>
      <c r="AT252" s="165">
        <f>Baseline_Data_2012!AM246/Baseline_Data_2012!AM$271</f>
        <v>4.5075869929537578E-4</v>
      </c>
      <c r="AU252" s="165">
        <f>Baseline_Data_2012!AN246/Baseline_Data_2012!AN$271</f>
        <v>4.1071411798169078E-3</v>
      </c>
      <c r="AV252" s="165">
        <f>Baseline_Data_2012!AO246/Baseline_Data_2012!AO$271</f>
        <v>2.9034375198474611E-3</v>
      </c>
      <c r="AW252" s="165">
        <f>Baseline_Data_2012!AP246/Baseline_Data_2012!AP$271</f>
        <v>1.165734239795138E-3</v>
      </c>
      <c r="AX252" s="165">
        <f>Baseline_Data_2012!AQ246/Baseline_Data_2012!AQ$271</f>
        <v>4.3235008140722489E-4</v>
      </c>
      <c r="AY252" s="165">
        <f>Baseline_Data_2012!AR246/Baseline_Data_2012!AR$271</f>
        <v>4.9369513910556256E-3</v>
      </c>
      <c r="AZ252" s="165">
        <f>Baseline_Data_2012!AS246/Baseline_Data_2012!AS$271</f>
        <v>2.4674665340167425E-3</v>
      </c>
      <c r="BA252" s="165">
        <f>Baseline_Data_2012!AT246/Baseline_Data_2012!AT$271</f>
        <v>4.3163161500042986E-3</v>
      </c>
      <c r="BB252" s="165">
        <f>Baseline_Data_2012!AU246/Baseline_Data_2012!AU$271</f>
        <v>5.7911305790735916E-4</v>
      </c>
      <c r="BC252" s="165">
        <f>Baseline_Data_2012!AV246/Baseline_Data_2012!AV$271</f>
        <v>1.5565859823098863E-3</v>
      </c>
      <c r="BD252">
        <v>252</v>
      </c>
    </row>
    <row r="253" spans="1:56" x14ac:dyDescent="0.2">
      <c r="A253" s="164">
        <v>5</v>
      </c>
      <c r="B253" s="31" t="s">
        <v>38</v>
      </c>
      <c r="C253">
        <f>'III Tool Overview'!$H$9/160</f>
        <v>0</v>
      </c>
      <c r="F253">
        <f>G253*'III Tool Overview'!$H$9</f>
        <v>0</v>
      </c>
      <c r="G253" s="165">
        <f>HLOOKUP('III Tool Overview'!$H$7,Targeting!$I$1:$BC$277,Targeting!BD253,FALSE)</f>
        <v>5.0015386655536645E-4</v>
      </c>
      <c r="H253" s="204">
        <f>Baseline_Data_2012!B247</f>
        <v>2005.0639290000001</v>
      </c>
      <c r="I253" s="165">
        <f>Baseline_Data_2012!B247/Baseline_Data_2012!B$271</f>
        <v>1.9952755177778617E-3</v>
      </c>
      <c r="J253" s="165">
        <f>Baseline_Data_2012!C247/Baseline_Data_2012!C$271</f>
        <v>1.9152538846134884E-3</v>
      </c>
      <c r="K253" s="165">
        <f>Baseline_Data_2012!D247/Baseline_Data_2012!D$271</f>
        <v>8.5026263469977826E-4</v>
      </c>
      <c r="L253" s="165">
        <f>Baseline_Data_2012!E247/Baseline_Data_2012!E$271</f>
        <v>7.7717449611284216E-4</v>
      </c>
      <c r="M253" s="165">
        <f>Baseline_Data_2012!F247/Baseline_Data_2012!F$271</f>
        <v>2.1756095513143082E-3</v>
      </c>
      <c r="N253" s="165">
        <f>Baseline_Data_2012!G247/Baseline_Data_2012!G$271</f>
        <v>1.873314952786753E-3</v>
      </c>
      <c r="O253" s="165">
        <f>Baseline_Data_2012!H247/Baseline_Data_2012!H$271</f>
        <v>2.7795625983958569E-3</v>
      </c>
      <c r="P253" s="165">
        <f>Baseline_Data_2012!I247/Baseline_Data_2012!I$271</f>
        <v>1.8972860931213923E-3</v>
      </c>
      <c r="Q253" s="165">
        <f>Baseline_Data_2012!J247/Baseline_Data_2012!J$271</f>
        <v>1.1510356100847899E-3</v>
      </c>
      <c r="R253" s="165">
        <f>Baseline_Data_2012!K247/Baseline_Data_2012!K$271</f>
        <v>1.0032526536959206E-3</v>
      </c>
      <c r="S253" s="165">
        <f>Baseline_Data_2012!L247/Baseline_Data_2012!L$271</f>
        <v>2.729880313226254E-3</v>
      </c>
      <c r="T253" s="165">
        <f>Baseline_Data_2012!M247/Baseline_Data_2012!M$271</f>
        <v>5.0015386655536645E-4</v>
      </c>
      <c r="U253" s="165">
        <f>Baseline_Data_2012!N247/Baseline_Data_2012!N$271</f>
        <v>1.5732488795335166E-4</v>
      </c>
      <c r="V253" s="165">
        <f>Baseline_Data_2012!O247/Baseline_Data_2012!O$271</f>
        <v>2.637811624467086E-3</v>
      </c>
      <c r="W253" s="165">
        <f>Baseline_Data_2012!P247/Baseline_Data_2012!P$271</f>
        <v>0</v>
      </c>
      <c r="X253" s="165">
        <f>Baseline_Data_2012!Q247/Baseline_Data_2012!Q$271</f>
        <v>3.2247280804716207E-3</v>
      </c>
      <c r="Y253" s="165">
        <f>Baseline_Data_2012!R247/Baseline_Data_2012!R$271</f>
        <v>2.7673618354023249E-3</v>
      </c>
      <c r="Z253" s="165">
        <f>Baseline_Data_2012!S247/Baseline_Data_2012!S$271</f>
        <v>2.4415742440197269E-3</v>
      </c>
      <c r="AA253" s="165">
        <f>Baseline_Data_2012!T247/Baseline_Data_2012!T$271</f>
        <v>1.2045370106026087E-3</v>
      </c>
      <c r="AB253" s="165">
        <f>Baseline_Data_2012!U247/Baseline_Data_2012!U$271</f>
        <v>1.783677459972323E-3</v>
      </c>
      <c r="AC253" s="165">
        <f>Baseline_Data_2012!V247/Baseline_Data_2012!V$271</f>
        <v>5.0154586068955754E-4</v>
      </c>
      <c r="AD253" s="165">
        <f>Baseline_Data_2012!W247/Baseline_Data_2012!W$271</f>
        <v>2.4500995549677439E-3</v>
      </c>
      <c r="AE253" s="165">
        <f>Baseline_Data_2012!X247/Baseline_Data_2012!X$271</f>
        <v>9.5873604258089071E-4</v>
      </c>
      <c r="AF253" s="165">
        <f>Baseline_Data_2012!Y247/Baseline_Data_2012!Y$271</f>
        <v>7.1113653195870579E-3</v>
      </c>
      <c r="AG253" s="165">
        <f>Baseline_Data_2012!Z247/Baseline_Data_2012!Z$271</f>
        <v>2.1571838002064909E-3</v>
      </c>
      <c r="AH253" s="165">
        <f>Baseline_Data_2012!AA247/Baseline_Data_2012!AA$271</f>
        <v>6.1984742192252081E-3</v>
      </c>
      <c r="AI253" s="165">
        <f>Baseline_Data_2012!AB247/Baseline_Data_2012!AB$271</f>
        <v>3.6399354405331217E-3</v>
      </c>
      <c r="AJ253" s="165">
        <f>Baseline_Data_2012!AC247/Baseline_Data_2012!AC$271</f>
        <v>0</v>
      </c>
      <c r="AK253" s="165">
        <f>Baseline_Data_2012!AD247/Baseline_Data_2012!AD$271</f>
        <v>1.4258806167323547E-3</v>
      </c>
      <c r="AL253" s="165">
        <f>Baseline_Data_2012!AE247/Baseline_Data_2012!AE$271</f>
        <v>2.1744158892724546E-3</v>
      </c>
      <c r="AM253" s="165">
        <f>Baseline_Data_2012!AF247/Baseline_Data_2012!AF$271</f>
        <v>5.6782910818350279E-4</v>
      </c>
      <c r="AN253" s="165">
        <f>Baseline_Data_2012!AG247/Baseline_Data_2012!AG$271</f>
        <v>1.1176464995155957E-3</v>
      </c>
      <c r="AO253" s="165">
        <f>Baseline_Data_2012!AH247/Baseline_Data_2012!AH$271</f>
        <v>1.3014256338862021E-3</v>
      </c>
      <c r="AP253" s="165">
        <f>Baseline_Data_2012!AI247/Baseline_Data_2012!AI$271</f>
        <v>1.1115860946219575E-3</v>
      </c>
      <c r="AQ253" s="165">
        <f>Baseline_Data_2012!AJ247/Baseline_Data_2012!AJ$271</f>
        <v>1.6016927529534381E-3</v>
      </c>
      <c r="AR253" s="165">
        <f>Baseline_Data_2012!AK247/Baseline_Data_2012!AK$271</f>
        <v>1.7719625773246997E-3</v>
      </c>
      <c r="AS253" s="165">
        <f>Baseline_Data_2012!AL247/Baseline_Data_2012!AL$271</f>
        <v>5.4123000572809396E-4</v>
      </c>
      <c r="AT253" s="165">
        <f>Baseline_Data_2012!AM247/Baseline_Data_2012!AM$271</f>
        <v>5.0084299921708422E-4</v>
      </c>
      <c r="AU253" s="165">
        <f>Baseline_Data_2012!AN247/Baseline_Data_2012!AN$271</f>
        <v>2.9089676626973889E-3</v>
      </c>
      <c r="AV253" s="165">
        <f>Baseline_Data_2012!AO247/Baseline_Data_2012!AO$271</f>
        <v>1.9200151340926759E-3</v>
      </c>
      <c r="AW253" s="165">
        <f>Baseline_Data_2012!AP247/Baseline_Data_2012!AP$271</f>
        <v>8.5090090495995466E-4</v>
      </c>
      <c r="AX253" s="165">
        <f>Baseline_Data_2012!AQ247/Baseline_Data_2012!AQ$271</f>
        <v>1.5721821142080904E-4</v>
      </c>
      <c r="AY253" s="165">
        <f>Baseline_Data_2012!AR247/Baseline_Data_2012!AR$271</f>
        <v>3.113942838528018E-3</v>
      </c>
      <c r="AZ253" s="165">
        <f>Baseline_Data_2012!AS247/Baseline_Data_2012!AS$271</f>
        <v>1.5643415281021179E-3</v>
      </c>
      <c r="BA253" s="165">
        <f>Baseline_Data_2012!AT247/Baseline_Data_2012!AT$271</f>
        <v>2.629028927729891E-3</v>
      </c>
      <c r="BB253" s="165">
        <f>Baseline_Data_2012!AU247/Baseline_Data_2012!AU$271</f>
        <v>3.8607537193823942E-4</v>
      </c>
      <c r="BC253" s="165">
        <f>Baseline_Data_2012!AV247/Baseline_Data_2012!AV$271</f>
        <v>9.0607243746396355E-4</v>
      </c>
      <c r="BD253">
        <v>253</v>
      </c>
    </row>
    <row r="254" spans="1:56" x14ac:dyDescent="0.2">
      <c r="A254" s="164">
        <v>5</v>
      </c>
      <c r="B254" s="31" t="s">
        <v>218</v>
      </c>
      <c r="C254">
        <f>'III Tool Overview'!$H$9/160</f>
        <v>0</v>
      </c>
      <c r="F254">
        <f>G254*'III Tool Overview'!$H$9</f>
        <v>0</v>
      </c>
      <c r="G254" s="165">
        <f>HLOOKUP('III Tool Overview'!$H$7,Targeting!$I$1:$BC$277,Targeting!BD254,FALSE)</f>
        <v>0</v>
      </c>
      <c r="H254" s="204">
        <f>Baseline_Data_2012!B248</f>
        <v>1022.614362</v>
      </c>
      <c r="I254" s="165">
        <f>Baseline_Data_2012!B248/Baseline_Data_2012!B$271</f>
        <v>1.0176221172380521E-3</v>
      </c>
      <c r="J254" s="165">
        <f>Baseline_Data_2012!C248/Baseline_Data_2012!C$271</f>
        <v>1.0554564572762101E-3</v>
      </c>
      <c r="K254" s="165">
        <f>Baseline_Data_2012!D248/Baseline_Data_2012!D$271</f>
        <v>3.4010505387991133E-4</v>
      </c>
      <c r="L254" s="165">
        <f>Baseline_Data_2012!E248/Baseline_Data_2012!E$271</f>
        <v>4.7777120662674722E-4</v>
      </c>
      <c r="M254" s="165">
        <f>Baseline_Data_2012!F248/Baseline_Data_2012!F$271</f>
        <v>1.0724442460907501E-3</v>
      </c>
      <c r="N254" s="165">
        <f>Baseline_Data_2012!G248/Baseline_Data_2012!G$271</f>
        <v>8.0331959311066381E-4</v>
      </c>
      <c r="O254" s="165">
        <f>Baseline_Data_2012!H248/Baseline_Data_2012!H$271</f>
        <v>1.4486914318803481E-3</v>
      </c>
      <c r="P254" s="165">
        <f>Baseline_Data_2012!I248/Baseline_Data_2012!I$271</f>
        <v>9.5278559261554631E-4</v>
      </c>
      <c r="Q254" s="165">
        <f>Baseline_Data_2012!J248/Baseline_Data_2012!J$271</f>
        <v>5.7861198678993463E-4</v>
      </c>
      <c r="R254" s="165">
        <f>Baseline_Data_2012!K248/Baseline_Data_2012!K$271</f>
        <v>4.6167378754148549E-4</v>
      </c>
      <c r="S254" s="165">
        <f>Baseline_Data_2012!L248/Baseline_Data_2012!L$271</f>
        <v>1.508154216629032E-3</v>
      </c>
      <c r="T254" s="165">
        <f>Baseline_Data_2012!M248/Baseline_Data_2012!M$271</f>
        <v>0</v>
      </c>
      <c r="U254" s="165">
        <f>Baseline_Data_2012!N248/Baseline_Data_2012!N$271</f>
        <v>1.1799366596501375E-4</v>
      </c>
      <c r="V254" s="165">
        <f>Baseline_Data_2012!O248/Baseline_Data_2012!O$271</f>
        <v>1.2427678603168953E-3</v>
      </c>
      <c r="W254" s="165">
        <f>Baseline_Data_2012!P248/Baseline_Data_2012!P$271</f>
        <v>0</v>
      </c>
      <c r="X254" s="165">
        <f>Baseline_Data_2012!Q248/Baseline_Data_2012!Q$271</f>
        <v>1.7677220336960319E-3</v>
      </c>
      <c r="Y254" s="165">
        <f>Baseline_Data_2012!R248/Baseline_Data_2012!R$271</f>
        <v>1.4109545231749041E-3</v>
      </c>
      <c r="Z254" s="165">
        <f>Baseline_Data_2012!S248/Baseline_Data_2012!S$271</f>
        <v>1.0086812513903892E-3</v>
      </c>
      <c r="AA254" s="165">
        <f>Baseline_Data_2012!T248/Baseline_Data_2012!T$271</f>
        <v>5.8538247244238931E-4</v>
      </c>
      <c r="AB254" s="165">
        <f>Baseline_Data_2012!U248/Baseline_Data_2012!U$271</f>
        <v>5.4726467521878095E-4</v>
      </c>
      <c r="AC254" s="165">
        <f>Baseline_Data_2012!V248/Baseline_Data_2012!V$271</f>
        <v>3.0832737337472806E-4</v>
      </c>
      <c r="AD254" s="165">
        <f>Baseline_Data_2012!W248/Baseline_Data_2012!W$271</f>
        <v>1.1182140410753946E-3</v>
      </c>
      <c r="AE254" s="165">
        <f>Baseline_Data_2012!X248/Baseline_Data_2012!X$271</f>
        <v>5.1502349394841232E-4</v>
      </c>
      <c r="AF254" s="165">
        <f>Baseline_Data_2012!Y248/Baseline_Data_2012!Y$271</f>
        <v>3.1389318243563824E-3</v>
      </c>
      <c r="AG254" s="165">
        <f>Baseline_Data_2012!Z248/Baseline_Data_2012!Z$271</f>
        <v>1.2764986707643916E-3</v>
      </c>
      <c r="AH254" s="165">
        <f>Baseline_Data_2012!AA248/Baseline_Data_2012!AA$271</f>
        <v>3.4447601657518474E-3</v>
      </c>
      <c r="AI254" s="165">
        <f>Baseline_Data_2012!AB248/Baseline_Data_2012!AB$271</f>
        <v>2.0153519288041238E-3</v>
      </c>
      <c r="AJ254" s="165">
        <f>Baseline_Data_2012!AC248/Baseline_Data_2012!AC$271</f>
        <v>0</v>
      </c>
      <c r="AK254" s="165">
        <f>Baseline_Data_2012!AD248/Baseline_Data_2012!AD$271</f>
        <v>6.4265041880894849E-4</v>
      </c>
      <c r="AL254" s="165">
        <f>Baseline_Data_2012!AE248/Baseline_Data_2012!AE$271</f>
        <v>1.0718558427222371E-3</v>
      </c>
      <c r="AM254" s="165">
        <f>Baseline_Data_2012!AF248/Baseline_Data_2012!AF$271</f>
        <v>3.7745865572891805E-4</v>
      </c>
      <c r="AN254" s="165">
        <f>Baseline_Data_2012!AG248/Baseline_Data_2012!AG$271</f>
        <v>5.6936708465888839E-4</v>
      </c>
      <c r="AO254" s="165">
        <f>Baseline_Data_2012!AH248/Baseline_Data_2012!AH$271</f>
        <v>8.15034235363076E-4</v>
      </c>
      <c r="AP254" s="165">
        <f>Baseline_Data_2012!AI248/Baseline_Data_2012!AI$271</f>
        <v>5.7995796241145617E-4</v>
      </c>
      <c r="AQ254" s="165">
        <f>Baseline_Data_2012!AJ248/Baseline_Data_2012!AJ$271</f>
        <v>7.0211189170561663E-4</v>
      </c>
      <c r="AR254" s="165">
        <f>Baseline_Data_2012!AK248/Baseline_Data_2012!AK$271</f>
        <v>8.5740124709259642E-4</v>
      </c>
      <c r="AS254" s="165">
        <f>Baseline_Data_2012!AL248/Baseline_Data_2012!AL$271</f>
        <v>2.3738158145969037E-4</v>
      </c>
      <c r="AT254" s="165">
        <f>Baseline_Data_2012!AM248/Baseline_Data_2012!AM$271</f>
        <v>0</v>
      </c>
      <c r="AU254" s="165">
        <f>Baseline_Data_2012!AN248/Baseline_Data_2012!AN$271</f>
        <v>1.4946288203243484E-3</v>
      </c>
      <c r="AV254" s="165">
        <f>Baseline_Data_2012!AO248/Baseline_Data_2012!AO$271</f>
        <v>7.2585937996186528E-4</v>
      </c>
      <c r="AW254" s="165">
        <f>Baseline_Data_2012!AP248/Baseline_Data_2012!AP$271</f>
        <v>3.4036036198398191E-4</v>
      </c>
      <c r="AX254" s="165">
        <f>Baseline_Data_2012!AQ248/Baseline_Data_2012!AQ$271</f>
        <v>1.1791365856560679E-4</v>
      </c>
      <c r="AY254" s="165">
        <f>Baseline_Data_2012!AR248/Baseline_Data_2012!AR$271</f>
        <v>1.8578986683654565E-3</v>
      </c>
      <c r="AZ254" s="165">
        <f>Baseline_Data_2012!AS248/Baseline_Data_2012!AS$271</f>
        <v>7.1927455828200472E-4</v>
      </c>
      <c r="BA254" s="165">
        <f>Baseline_Data_2012!AT248/Baseline_Data_2012!AT$271</f>
        <v>1.1869869412511824E-3</v>
      </c>
      <c r="BB254" s="165">
        <f>Baseline_Data_2012!AU248/Baseline_Data_2012!AU$271</f>
        <v>1.5684311984990977E-4</v>
      </c>
      <c r="BC254" s="165">
        <f>Baseline_Data_2012!AV248/Baseline_Data_2012!AV$271</f>
        <v>4.5303621873198178E-4</v>
      </c>
      <c r="BD254">
        <v>254</v>
      </c>
    </row>
    <row r="255" spans="1:56" x14ac:dyDescent="0.2">
      <c r="A255" s="164">
        <v>5</v>
      </c>
      <c r="B255" s="31" t="s">
        <v>219</v>
      </c>
      <c r="C255">
        <f>'III Tool Overview'!$H$9/160</f>
        <v>0</v>
      </c>
      <c r="F255">
        <f>G255*'III Tool Overview'!$H$9</f>
        <v>0</v>
      </c>
      <c r="G255" s="165">
        <f>HLOOKUP('III Tool Overview'!$H$7,Targeting!$I$1:$BC$277,Targeting!BD255,FALSE)</f>
        <v>1.000307733110733E-4</v>
      </c>
      <c r="H255" s="204">
        <f>Baseline_Data_2012!B249</f>
        <v>405.38421</v>
      </c>
      <c r="I255" s="165">
        <f>Baseline_Data_2012!B249/Baseline_Data_2012!B$271</f>
        <v>4.0340518714040432E-4</v>
      </c>
      <c r="J255" s="165">
        <f>Baseline_Data_2012!C249/Baseline_Data_2012!C$271</f>
        <v>3.9682958184797455E-4</v>
      </c>
      <c r="K255" s="165">
        <f>Baseline_Data_2012!D249/Baseline_Data_2012!D$271</f>
        <v>9.3528889816975626E-5</v>
      </c>
      <c r="L255" s="165">
        <f>Baseline_Data_2012!E249/Baseline_Data_2012!E$271</f>
        <v>1.2103537234544263E-4</v>
      </c>
      <c r="M255" s="165">
        <f>Baseline_Data_2012!F249/Baseline_Data_2012!F$271</f>
        <v>4.0495941584155936E-4</v>
      </c>
      <c r="N255" s="165">
        <f>Baseline_Data_2012!G249/Baseline_Data_2012!G$271</f>
        <v>3.7861374265461616E-4</v>
      </c>
      <c r="O255" s="165">
        <f>Baseline_Data_2012!H249/Baseline_Data_2012!H$271</f>
        <v>6.1399293218296542E-4</v>
      </c>
      <c r="P255" s="165">
        <f>Baseline_Data_2012!I249/Baseline_Data_2012!I$271</f>
        <v>3.5294492387323719E-4</v>
      </c>
      <c r="Q255" s="165">
        <f>Baseline_Data_2012!J249/Baseline_Data_2012!J$271</f>
        <v>2.413461763081011E-4</v>
      </c>
      <c r="R255" s="165">
        <f>Baseline_Data_2012!K249/Baseline_Data_2012!K$271</f>
        <v>1.2962379419434016E-4</v>
      </c>
      <c r="S255" s="165">
        <f>Baseline_Data_2012!L249/Baseline_Data_2012!L$271</f>
        <v>6.3675174376302444E-4</v>
      </c>
      <c r="T255" s="165">
        <f>Baseline_Data_2012!M249/Baseline_Data_2012!M$271</f>
        <v>1.000307733110733E-4</v>
      </c>
      <c r="U255" s="165">
        <f>Baseline_Data_2012!N249/Baseline_Data_2012!N$271</f>
        <v>1.1799366596501375E-4</v>
      </c>
      <c r="V255" s="165">
        <f>Baseline_Data_2012!O249/Baseline_Data_2012!O$271</f>
        <v>5.0594897080094938E-4</v>
      </c>
      <c r="W255" s="165">
        <f>Baseline_Data_2012!P249/Baseline_Data_2012!P$271</f>
        <v>0</v>
      </c>
      <c r="X255" s="165">
        <f>Baseline_Data_2012!Q249/Baseline_Data_2012!Q$271</f>
        <v>7.3480132041996572E-4</v>
      </c>
      <c r="Y255" s="165">
        <f>Baseline_Data_2012!R249/Baseline_Data_2012!R$271</f>
        <v>6.3274764699080752E-4</v>
      </c>
      <c r="Z255" s="165">
        <f>Baseline_Data_2012!S249/Baseline_Data_2012!S$271</f>
        <v>3.6765017574042223E-4</v>
      </c>
      <c r="AA255" s="165">
        <f>Baseline_Data_2012!T249/Baseline_Data_2012!T$271</f>
        <v>2.7017652574264122E-4</v>
      </c>
      <c r="AB255" s="165">
        <f>Baseline_Data_2012!U249/Baseline_Data_2012!U$271</f>
        <v>2.4322874454168046E-4</v>
      </c>
      <c r="AC255" s="165">
        <f>Baseline_Data_2012!V249/Baseline_Data_2012!V$271</f>
        <v>7.8109601254931104E-5</v>
      </c>
      <c r="AD255" s="165">
        <f>Baseline_Data_2012!W249/Baseline_Data_2012!W$271</f>
        <v>4.2734294563390879E-4</v>
      </c>
      <c r="AE255" s="165">
        <f>Baseline_Data_2012!X249/Baseline_Data_2012!X$271</f>
        <v>2.377031510531134E-4</v>
      </c>
      <c r="AF255" s="165">
        <f>Baseline_Data_2012!Y249/Baseline_Data_2012!Y$271</f>
        <v>1.1527150767410442E-3</v>
      </c>
      <c r="AG255" s="165">
        <f>Baseline_Data_2012!Z249/Baseline_Data_2012!Z$271</f>
        <v>4.3539489545452116E-4</v>
      </c>
      <c r="AH255" s="165">
        <f>Baseline_Data_2012!AA249/Baseline_Data_2012!AA$271</f>
        <v>1.3297402463540566E-3</v>
      </c>
      <c r="AI255" s="165">
        <f>Baseline_Data_2012!AB249/Baseline_Data_2012!AB$271</f>
        <v>8.8465627754507768E-4</v>
      </c>
      <c r="AJ255" s="165">
        <f>Baseline_Data_2012!AC249/Baseline_Data_2012!AC$271</f>
        <v>0</v>
      </c>
      <c r="AK255" s="165">
        <f>Baseline_Data_2012!AD249/Baseline_Data_2012!AD$271</f>
        <v>3.4140803499225391E-4</v>
      </c>
      <c r="AL255" s="165">
        <f>Baseline_Data_2012!AE249/Baseline_Data_2012!AE$271</f>
        <v>4.0473723227792802E-4</v>
      </c>
      <c r="AM255" s="165">
        <f>Baseline_Data_2012!AF249/Baseline_Data_2012!AF$271</f>
        <v>1.3621334098043564E-4</v>
      </c>
      <c r="AN255" s="165">
        <f>Baseline_Data_2012!AG249/Baseline_Data_2012!AG$271</f>
        <v>2.2774683386355535E-4</v>
      </c>
      <c r="AO255" s="165">
        <f>Baseline_Data_2012!AH249/Baseline_Data_2012!AH$271</f>
        <v>2.8920569641915602E-4</v>
      </c>
      <c r="AP255" s="165">
        <f>Baseline_Data_2012!AI249/Baseline_Data_2012!AI$271</f>
        <v>2.1748423590429604E-4</v>
      </c>
      <c r="AQ255" s="165">
        <f>Baseline_Data_2012!AJ249/Baseline_Data_2012!AJ$271</f>
        <v>2.3038046446590546E-4</v>
      </c>
      <c r="AR255" s="165">
        <f>Baseline_Data_2012!AK249/Baseline_Data_2012!AK$271</f>
        <v>2.9396614186031879E-4</v>
      </c>
      <c r="AS255" s="165">
        <f>Baseline_Data_2012!AL249/Baseline_Data_2012!AL$271</f>
        <v>6.0136667303121561E-5</v>
      </c>
      <c r="AT255" s="165">
        <f>Baseline_Data_2012!AM249/Baseline_Data_2012!AM$271</f>
        <v>1.0016859984341683E-4</v>
      </c>
      <c r="AU255" s="165">
        <f>Baseline_Data_2012!AN249/Baseline_Data_2012!AN$271</f>
        <v>6.608482800607655E-4</v>
      </c>
      <c r="AV255" s="165">
        <f>Baseline_Data_2012!AO249/Baseline_Data_2012!AO$271</f>
        <v>2.5170930111580815E-4</v>
      </c>
      <c r="AW255" s="165">
        <f>Baseline_Data_2012!AP249/Baseline_Data_2012!AP$271</f>
        <v>9.359909954559503E-5</v>
      </c>
      <c r="AX255" s="165">
        <f>Baseline_Data_2012!AQ249/Baseline_Data_2012!AQ$271</f>
        <v>1.1791365856560679E-4</v>
      </c>
      <c r="AY255" s="165">
        <f>Baseline_Data_2012!AR249/Baseline_Data_2012!AR$271</f>
        <v>6.8035725883805443E-4</v>
      </c>
      <c r="AZ255" s="165">
        <f>Baseline_Data_2012!AS249/Baseline_Data_2012!AS$271</f>
        <v>2.3223214437804638E-4</v>
      </c>
      <c r="BA255" s="165">
        <f>Baseline_Data_2012!AT249/Baseline_Data_2012!AT$271</f>
        <v>5.1011009045505353E-4</v>
      </c>
      <c r="BB255" s="165">
        <f>Baseline_Data_2012!AU249/Baseline_Data_2012!AU$271</f>
        <v>3.6194566119209948E-5</v>
      </c>
      <c r="BC255" s="165">
        <f>Baseline_Data_2012!AV249/Baseline_Data_2012!AV$271</f>
        <v>1.5682022956107063E-4</v>
      </c>
      <c r="BD255">
        <v>255</v>
      </c>
    </row>
    <row r="256" spans="1:56" x14ac:dyDescent="0.2">
      <c r="A256" s="170"/>
      <c r="B256" s="169" t="s">
        <v>182</v>
      </c>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5"/>
      <c r="BA256" s="165"/>
      <c r="BB256" s="165"/>
      <c r="BC256" s="165"/>
      <c r="BD256">
        <v>256</v>
      </c>
    </row>
    <row r="257" spans="1:56" x14ac:dyDescent="0.2">
      <c r="A257" s="164">
        <v>5</v>
      </c>
      <c r="B257" s="31" t="s">
        <v>40</v>
      </c>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5"/>
      <c r="BA257" s="165"/>
      <c r="BB257" s="165"/>
      <c r="BC257" s="165"/>
      <c r="BD257">
        <v>257</v>
      </c>
    </row>
    <row r="258" spans="1:56" x14ac:dyDescent="0.2">
      <c r="A258" s="164">
        <v>5</v>
      </c>
      <c r="B258" s="31" t="s">
        <v>41</v>
      </c>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5"/>
      <c r="BA258" s="165"/>
      <c r="BB258" s="165"/>
      <c r="BC258" s="165"/>
      <c r="BD258">
        <v>258</v>
      </c>
    </row>
    <row r="259" spans="1:56" x14ac:dyDescent="0.2">
      <c r="A259" s="164">
        <v>5</v>
      </c>
      <c r="B259" s="31" t="s">
        <v>42</v>
      </c>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c r="BA259" s="165"/>
      <c r="BB259" s="165"/>
      <c r="BC259" s="165"/>
      <c r="BD259">
        <v>259</v>
      </c>
    </row>
    <row r="260" spans="1:56" x14ac:dyDescent="0.2">
      <c r="A260" s="164">
        <v>5</v>
      </c>
      <c r="B260" s="31" t="s">
        <v>43</v>
      </c>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5"/>
      <c r="BA260" s="165"/>
      <c r="BB260" s="165"/>
      <c r="BC260" s="165"/>
      <c r="BD260">
        <v>260</v>
      </c>
    </row>
    <row r="261" spans="1:56" x14ac:dyDescent="0.2">
      <c r="A261" s="164">
        <v>5</v>
      </c>
      <c r="B261" s="31" t="s">
        <v>44</v>
      </c>
      <c r="C261">
        <f>'III Tool Overview'!$H$9/160</f>
        <v>0</v>
      </c>
      <c r="D261">
        <v>0</v>
      </c>
      <c r="E261">
        <v>0</v>
      </c>
      <c r="F261">
        <f>G261*'III Tool Overview'!$H$9</f>
        <v>0</v>
      </c>
      <c r="G261" s="165">
        <f>HLOOKUP('III Tool Overview'!$H$7,Targeting!$I$1:$BC$277,Targeting!BD261,FALSE)</f>
        <v>9.1810582596975907E-4</v>
      </c>
      <c r="H261" s="204">
        <f>Baseline_Data_2012!B254</f>
        <v>7358.7769399999997</v>
      </c>
      <c r="I261" s="165">
        <f>Baseline_Data_2012!B254/Baseline_Data_2012!B$271</f>
        <v>7.3228525319355472E-3</v>
      </c>
      <c r="J261" s="165">
        <f>Baseline_Data_2012!C254/Baseline_Data_2012!C$271</f>
        <v>4.4922323384744417E-3</v>
      </c>
      <c r="K261" s="165">
        <f>Baseline_Data_2012!D254/Baseline_Data_2012!D$271</f>
        <v>2.0033432533463572E-3</v>
      </c>
      <c r="L261" s="165">
        <f>Baseline_Data_2012!E254/Baseline_Data_2012!E$271</f>
        <v>2.4724322048698551E-3</v>
      </c>
      <c r="M261" s="165">
        <f>Baseline_Data_2012!F254/Baseline_Data_2012!F$271</f>
        <v>9.504346912471635E-3</v>
      </c>
      <c r="N261" s="165">
        <f>Baseline_Data_2012!G254/Baseline_Data_2012!G$271</f>
        <v>8.7712918196943754E-3</v>
      </c>
      <c r="O261" s="165">
        <f>Baseline_Data_2012!H254/Baseline_Data_2012!H$271</f>
        <v>1.0823341944276805E-2</v>
      </c>
      <c r="P261" s="165">
        <f>Baseline_Data_2012!I254/Baseline_Data_2012!I$271</f>
        <v>6.3474154110166004E-3</v>
      </c>
      <c r="Q261" s="165">
        <f>Baseline_Data_2012!J254/Baseline_Data_2012!J$271</f>
        <v>3.0503324881406492E-3</v>
      </c>
      <c r="R261" s="165">
        <f>Baseline_Data_2012!K254/Baseline_Data_2012!K$271</f>
        <v>4.9086311533501651E-3</v>
      </c>
      <c r="S261" s="165">
        <f>Baseline_Data_2012!L254/Baseline_Data_2012!L$271</f>
        <v>1.1121881361139813E-2</v>
      </c>
      <c r="T261" s="165">
        <f>Baseline_Data_2012!M254/Baseline_Data_2012!M$271</f>
        <v>9.1810582596975907E-4</v>
      </c>
      <c r="U261" s="165">
        <f>Baseline_Data_2012!N254/Baseline_Data_2012!N$271</f>
        <v>2.5385061157216452E-3</v>
      </c>
      <c r="V261" s="165">
        <f>Baseline_Data_2012!O254/Baseline_Data_2012!O$271</f>
        <v>6.8651741147040231E-3</v>
      </c>
      <c r="W261" s="165">
        <f>Baseline_Data_2012!P254/Baseline_Data_2012!P$271</f>
        <v>0</v>
      </c>
      <c r="X261" s="165">
        <f>Baseline_Data_2012!Q254/Baseline_Data_2012!Q$271</f>
        <v>1.2270131616180418E-2</v>
      </c>
      <c r="Y261" s="165">
        <f>Baseline_Data_2012!R254/Baseline_Data_2012!R$271</f>
        <v>1.1469329279545491E-2</v>
      </c>
      <c r="Z261" s="165">
        <f>Baseline_Data_2012!S254/Baseline_Data_2012!S$271</f>
        <v>3.9156229542304669E-3</v>
      </c>
      <c r="AA261" s="165">
        <f>Baseline_Data_2012!T254/Baseline_Data_2012!T$271</f>
        <v>3.5976304475798726E-3</v>
      </c>
      <c r="AB261" s="165">
        <f>Baseline_Data_2012!U254/Baseline_Data_2012!U$271</f>
        <v>5.1059064836744654E-3</v>
      </c>
      <c r="AC261" s="165">
        <f>Baseline_Data_2012!V254/Baseline_Data_2012!V$271</f>
        <v>1.6022502362155473E-3</v>
      </c>
      <c r="AD261" s="165">
        <f>Baseline_Data_2012!W254/Baseline_Data_2012!W$271</f>
        <v>7.6097510787350433E-3</v>
      </c>
      <c r="AE261" s="165">
        <f>Baseline_Data_2012!X254/Baseline_Data_2012!X$271</f>
        <v>4.7393548299103899E-3</v>
      </c>
      <c r="AF261" s="165">
        <f>Baseline_Data_2012!Y254/Baseline_Data_2012!Y$271</f>
        <v>1.6640712146119459E-2</v>
      </c>
      <c r="AG261" s="165">
        <f>Baseline_Data_2012!Z254/Baseline_Data_2012!Z$271</f>
        <v>5.4783105694803649E-3</v>
      </c>
      <c r="AH261" s="165">
        <f>Baseline_Data_2012!AA254/Baseline_Data_2012!AA$271</f>
        <v>1.9973778959883257E-2</v>
      </c>
      <c r="AI261" s="165">
        <f>Baseline_Data_2012!AB254/Baseline_Data_2012!AB$271</f>
        <v>1.4884401706525732E-2</v>
      </c>
      <c r="AJ261" s="165">
        <f>Baseline_Data_2012!AC254/Baseline_Data_2012!AC$271</f>
        <v>0</v>
      </c>
      <c r="AK261" s="165">
        <f>Baseline_Data_2012!AD254/Baseline_Data_2012!AD$271</f>
        <v>6.0592836833132675E-3</v>
      </c>
      <c r="AL261" s="165">
        <f>Baseline_Data_2012!AE254/Baseline_Data_2012!AE$271</f>
        <v>9.5117138061887371E-3</v>
      </c>
      <c r="AM261" s="165">
        <f>Baseline_Data_2012!AF254/Baseline_Data_2012!AF$271</f>
        <v>2.9217524225019034E-3</v>
      </c>
      <c r="AN261" s="165">
        <f>Baseline_Data_2012!AG254/Baseline_Data_2012!AG$271</f>
        <v>2.895355295133377E-3</v>
      </c>
      <c r="AO261" s="165">
        <f>Baseline_Data_2012!AH254/Baseline_Data_2012!AH$271</f>
        <v>4.4478867457601514E-3</v>
      </c>
      <c r="AP261" s="165">
        <f>Baseline_Data_2012!AI254/Baseline_Data_2012!AI$271</f>
        <v>5.8271506373846985E-3</v>
      </c>
      <c r="AQ261" s="165">
        <f>Baseline_Data_2012!AJ254/Baseline_Data_2012!AJ$271</f>
        <v>5.2562435074967979E-3</v>
      </c>
      <c r="AR261" s="165">
        <f>Baseline_Data_2012!AK254/Baseline_Data_2012!AK$271</f>
        <v>2.6420041733476378E-3</v>
      </c>
      <c r="AS261" s="165">
        <f>Baseline_Data_2012!AL254/Baseline_Data_2012!AL$271</f>
        <v>3.2952411195885331E-3</v>
      </c>
      <c r="AT261" s="165">
        <f>Baseline_Data_2012!AM254/Baseline_Data_2012!AM$271</f>
        <v>9.1584384585261273E-4</v>
      </c>
      <c r="AU261" s="165">
        <f>Baseline_Data_2012!AN254/Baseline_Data_2012!AN$271</f>
        <v>8.5840337561893833E-3</v>
      </c>
      <c r="AV261" s="165">
        <f>Baseline_Data_2012!AO254/Baseline_Data_2012!AO$271</f>
        <v>7.7997710763270771E-3</v>
      </c>
      <c r="AW261" s="165">
        <f>Baseline_Data_2012!AP254/Baseline_Data_2012!AP$271</f>
        <v>2.0014661768778881E-3</v>
      </c>
      <c r="AX261" s="165">
        <f>Baseline_Data_2012!AQ254/Baseline_Data_2012!AQ$271</f>
        <v>2.5405790810858349E-3</v>
      </c>
      <c r="AY261" s="165">
        <f>Baseline_Data_2012!AR254/Baseline_Data_2012!AR$271</f>
        <v>6.5893406823798314E-3</v>
      </c>
      <c r="AZ261" s="165">
        <f>Baseline_Data_2012!AS254/Baseline_Data_2012!AS$271</f>
        <v>6.12737205858824E-3</v>
      </c>
      <c r="BA261" s="165">
        <f>Baseline_Data_2012!AT254/Baseline_Data_2012!AT$271</f>
        <v>1.5418679889500559E-2</v>
      </c>
      <c r="BB261" s="165">
        <f>Baseline_Data_2012!AU254/Baseline_Data_2012!AU$271</f>
        <v>2.2266412163174805E-3</v>
      </c>
      <c r="BC261" s="165">
        <f>Baseline_Data_2012!AV254/Baseline_Data_2012!AV$271</f>
        <v>6.0197806020053837E-3</v>
      </c>
      <c r="BD261">
        <v>261</v>
      </c>
    </row>
    <row r="262" spans="1:56" x14ac:dyDescent="0.2">
      <c r="A262" s="164">
        <v>5</v>
      </c>
      <c r="B262" s="31" t="s">
        <v>45</v>
      </c>
      <c r="C262">
        <f>'III Tool Overview'!$H$9/160</f>
        <v>0</v>
      </c>
      <c r="D262">
        <v>0</v>
      </c>
      <c r="E262">
        <v>0</v>
      </c>
      <c r="F262">
        <f>G262*'III Tool Overview'!$H$9</f>
        <v>0</v>
      </c>
      <c r="G262" s="165">
        <f>HLOOKUP('III Tool Overview'!$H$7,Targeting!$I$1:$BC$277,Targeting!BD262,FALSE)</f>
        <v>8.6072421184664905E-4</v>
      </c>
      <c r="H262" s="204">
        <f>Baseline_Data_2012!B255</f>
        <v>10254.43584</v>
      </c>
      <c r="I262" s="165">
        <f>Baseline_Data_2012!B255/Baseline_Data_2012!B$271</f>
        <v>1.0204375274149106E-2</v>
      </c>
      <c r="J262" s="165">
        <f>Baseline_Data_2012!C255/Baseline_Data_2012!C$271</f>
        <v>4.4681237570515023E-3</v>
      </c>
      <c r="K262" s="165">
        <f>Baseline_Data_2012!D255/Baseline_Data_2012!D$271</f>
        <v>1.1940456476898817E-3</v>
      </c>
      <c r="L262" s="165">
        <f>Baseline_Data_2012!E255/Baseline_Data_2012!E$271</f>
        <v>2.4829086125176085E-3</v>
      </c>
      <c r="M262" s="165">
        <f>Baseline_Data_2012!F255/Baseline_Data_2012!F$271</f>
        <v>1.3996205389297493E-2</v>
      </c>
      <c r="N262" s="165">
        <f>Baseline_Data_2012!G255/Baseline_Data_2012!G$271</f>
        <v>1.0060193809710004E-2</v>
      </c>
      <c r="O262" s="165">
        <f>Baseline_Data_2012!H255/Baseline_Data_2012!H$271</f>
        <v>1.4810525911002102E-2</v>
      </c>
      <c r="P262" s="165">
        <f>Baseline_Data_2012!I255/Baseline_Data_2012!I$271</f>
        <v>8.6439618355560015E-3</v>
      </c>
      <c r="Q262" s="165">
        <f>Baseline_Data_2012!J255/Baseline_Data_2012!J$271</f>
        <v>2.8451113421495353E-3</v>
      </c>
      <c r="R262" s="165">
        <f>Baseline_Data_2012!K255/Baseline_Data_2012!K$271</f>
        <v>5.1523592351769487E-3</v>
      </c>
      <c r="S262" s="165">
        <f>Baseline_Data_2012!L255/Baseline_Data_2012!L$271</f>
        <v>2.0335195022917234E-2</v>
      </c>
      <c r="T262" s="165">
        <f>Baseline_Data_2012!M255/Baseline_Data_2012!M$271</f>
        <v>8.6072421184664905E-4</v>
      </c>
      <c r="U262" s="165">
        <f>Baseline_Data_2012!N255/Baseline_Data_2012!N$271</f>
        <v>2.1376893606077012E-3</v>
      </c>
      <c r="V262" s="165">
        <f>Baseline_Data_2012!O255/Baseline_Data_2012!O$271</f>
        <v>7.2148045907979453E-3</v>
      </c>
      <c r="W262" s="165">
        <f>Baseline_Data_2012!P255/Baseline_Data_2012!P$271</f>
        <v>0</v>
      </c>
      <c r="X262" s="165">
        <f>Baseline_Data_2012!Q255/Baseline_Data_2012!Q$271</f>
        <v>2.3148917950883235E-2</v>
      </c>
      <c r="Y262" s="165">
        <f>Baseline_Data_2012!R255/Baseline_Data_2012!R$271</f>
        <v>1.0665226610965325E-2</v>
      </c>
      <c r="Z262" s="165">
        <f>Baseline_Data_2012!S255/Baseline_Data_2012!S$271</f>
        <v>3.3156484693080564E-3</v>
      </c>
      <c r="AA262" s="165">
        <f>Baseline_Data_2012!T255/Baseline_Data_2012!T$271</f>
        <v>3.4045868625877818E-3</v>
      </c>
      <c r="AB262" s="165">
        <f>Baseline_Data_2012!U255/Baseline_Data_2012!U$271</f>
        <v>3.0418166285720223E-3</v>
      </c>
      <c r="AC262" s="165">
        <f>Baseline_Data_2012!V255/Baseline_Data_2012!V$271</f>
        <v>1.609039432131715E-3</v>
      </c>
      <c r="AD262" s="165">
        <f>Baseline_Data_2012!W255/Baseline_Data_2012!W$271</f>
        <v>1.0914557261499976E-2</v>
      </c>
      <c r="AE262" s="165">
        <f>Baseline_Data_2012!X255/Baseline_Data_2012!X$271</f>
        <v>5.2452410196199258E-3</v>
      </c>
      <c r="AF262" s="165">
        <f>Baseline_Data_2012!Y255/Baseline_Data_2012!Y$271</f>
        <v>1.7588758715163744E-2</v>
      </c>
      <c r="AG262" s="165">
        <f>Baseline_Data_2012!Z255/Baseline_Data_2012!Z$271</f>
        <v>5.563026712307381E-3</v>
      </c>
      <c r="AH262" s="165">
        <f>Baseline_Data_2012!AA255/Baseline_Data_2012!AA$271</f>
        <v>2.0960683967488111E-2</v>
      </c>
      <c r="AI262" s="165">
        <f>Baseline_Data_2012!AB255/Baseline_Data_2012!AB$271</f>
        <v>3.0853438722948264E-2</v>
      </c>
      <c r="AJ262" s="165">
        <f>Baseline_Data_2012!AC255/Baseline_Data_2012!AC$271</f>
        <v>0</v>
      </c>
      <c r="AK262" s="165">
        <f>Baseline_Data_2012!AD255/Baseline_Data_2012!AD$271</f>
        <v>6.4597535819230518E-3</v>
      </c>
      <c r="AL262" s="165">
        <f>Baseline_Data_2012!AE255/Baseline_Data_2012!AE$271</f>
        <v>1.4007053957694167E-2</v>
      </c>
      <c r="AM262" s="165">
        <f>Baseline_Data_2012!AF255/Baseline_Data_2012!AF$271</f>
        <v>7.2968378055942541E-3</v>
      </c>
      <c r="AN262" s="165">
        <f>Baseline_Data_2012!AG255/Baseline_Data_2012!AG$271</f>
        <v>2.6825563536202334E-3</v>
      </c>
      <c r="AO262" s="165">
        <f>Baseline_Data_2012!AH255/Baseline_Data_2012!AH$271</f>
        <v>3.4809548445079446E-3</v>
      </c>
      <c r="AP262" s="165">
        <f>Baseline_Data_2012!AI255/Baseline_Data_2012!AI$271</f>
        <v>6.3615934473223489E-3</v>
      </c>
      <c r="AQ262" s="165">
        <f>Baseline_Data_2012!AJ255/Baseline_Data_2012!AJ$271</f>
        <v>3.7207116963179584E-3</v>
      </c>
      <c r="AR262" s="165">
        <f>Baseline_Data_2012!AK255/Baseline_Data_2012!AK$271</f>
        <v>2.6122071337986042E-3</v>
      </c>
      <c r="AS262" s="165">
        <f>Baseline_Data_2012!AL255/Baseline_Data_2012!AL$271</f>
        <v>3.628714255525588E-3</v>
      </c>
      <c r="AT262" s="165">
        <f>Baseline_Data_2012!AM255/Baseline_Data_2012!AM$271</f>
        <v>8.5860360548682441E-4</v>
      </c>
      <c r="AU262" s="165">
        <f>Baseline_Data_2012!AN255/Baseline_Data_2012!AN$271</f>
        <v>6.4128964127035436E-3</v>
      </c>
      <c r="AV262" s="165">
        <f>Baseline_Data_2012!AO255/Baseline_Data_2012!AO$271</f>
        <v>8.7136188694424809E-3</v>
      </c>
      <c r="AW262" s="165">
        <f>Baseline_Data_2012!AP255/Baseline_Data_2012!AP$271</f>
        <v>1.1929268603907942E-3</v>
      </c>
      <c r="AX262" s="165">
        <f>Baseline_Data_2012!AQ255/Baseline_Data_2012!AQ$271</f>
        <v>2.1394350156512297E-3</v>
      </c>
      <c r="AY262" s="165">
        <f>Baseline_Data_2012!AR255/Baseline_Data_2012!AR$271</f>
        <v>6.0446572791992403E-3</v>
      </c>
      <c r="AZ262" s="165">
        <f>Baseline_Data_2012!AS255/Baseline_Data_2012!AS$271</f>
        <v>6.270621329942867E-3</v>
      </c>
      <c r="BA262" s="165">
        <f>Baseline_Data_2012!AT255/Baseline_Data_2012!AT$271</f>
        <v>2.0326877024743503E-2</v>
      </c>
      <c r="BB262" s="165">
        <f>Baseline_Data_2012!AU255/Baseline_Data_2012!AU$271</f>
        <v>2.3073166227057951E-3</v>
      </c>
      <c r="BC262" s="165">
        <f>Baseline_Data_2012!AV255/Baseline_Data_2012!AV$271</f>
        <v>5.1109771593203608E-3</v>
      </c>
      <c r="BD262">
        <v>262</v>
      </c>
    </row>
    <row r="263" spans="1:56" x14ac:dyDescent="0.2">
      <c r="A263" s="164">
        <v>5</v>
      </c>
      <c r="B263" s="31" t="s">
        <v>46</v>
      </c>
      <c r="C263">
        <f>'III Tool Overview'!$H$9/160</f>
        <v>0</v>
      </c>
      <c r="D263">
        <v>0</v>
      </c>
      <c r="E263">
        <v>0</v>
      </c>
      <c r="F263">
        <f>G263*'III Tool Overview'!$H$9</f>
        <v>0</v>
      </c>
      <c r="G263" s="165">
        <f>HLOOKUP('III Tool Overview'!$H$7,Targeting!$I$1:$BC$277,Targeting!BD263,FALSE)</f>
        <v>9.5925342541734119E-4</v>
      </c>
      <c r="H263" s="204">
        <f>Baseline_Data_2012!B256</f>
        <v>5967.4780570000003</v>
      </c>
      <c r="I263" s="165">
        <f>Baseline_Data_2012!B256/Baseline_Data_2012!B$271</f>
        <v>5.938345754365572E-3</v>
      </c>
      <c r="J263" s="165">
        <f>Baseline_Data_2012!C256/Baseline_Data_2012!C$271</f>
        <v>2.872354551393206E-3</v>
      </c>
      <c r="K263" s="165">
        <f>Baseline_Data_2012!D256/Baseline_Data_2012!D$271</f>
        <v>1.0244516307792693E-3</v>
      </c>
      <c r="L263" s="165">
        <f>Baseline_Data_2012!E256/Baseline_Data_2012!E$271</f>
        <v>1.7346706371901539E-3</v>
      </c>
      <c r="M263" s="165">
        <f>Baseline_Data_2012!F256/Baseline_Data_2012!F$271</f>
        <v>5.2244698715636605E-3</v>
      </c>
      <c r="N263" s="165">
        <f>Baseline_Data_2012!G256/Baseline_Data_2012!G$271</f>
        <v>4.8381091978306513E-3</v>
      </c>
      <c r="O263" s="165">
        <f>Baseline_Data_2012!H256/Baseline_Data_2012!H$271</f>
        <v>1.1310366544131352E-2</v>
      </c>
      <c r="P263" s="165">
        <f>Baseline_Data_2012!I256/Baseline_Data_2012!I$271</f>
        <v>4.6771687549464402E-3</v>
      </c>
      <c r="Q263" s="165">
        <f>Baseline_Data_2012!J256/Baseline_Data_2012!J$271</f>
        <v>2.179459667890825E-3</v>
      </c>
      <c r="R263" s="165">
        <f>Baseline_Data_2012!K256/Baseline_Data_2012!K$271</f>
        <v>3.0876327639718856E-3</v>
      </c>
      <c r="S263" s="165">
        <f>Baseline_Data_2012!L256/Baseline_Data_2012!L$271</f>
        <v>1.1615264421185267E-2</v>
      </c>
      <c r="T263" s="165">
        <f>Baseline_Data_2012!M256/Baseline_Data_2012!M$271</f>
        <v>9.5925342541734119E-4</v>
      </c>
      <c r="U263" s="165">
        <f>Baseline_Data_2012!N256/Baseline_Data_2012!N$271</f>
        <v>1.4358189634058104E-3</v>
      </c>
      <c r="V263" s="165">
        <f>Baseline_Data_2012!O256/Baseline_Data_2012!O$271</f>
        <v>4.0786164413313336E-3</v>
      </c>
      <c r="W263" s="165">
        <f>Baseline_Data_2012!P256/Baseline_Data_2012!P$271</f>
        <v>0</v>
      </c>
      <c r="X263" s="165">
        <f>Baseline_Data_2012!Q256/Baseline_Data_2012!Q$271</f>
        <v>1.5549765539465658E-2</v>
      </c>
      <c r="Y263" s="165">
        <f>Baseline_Data_2012!R256/Baseline_Data_2012!R$271</f>
        <v>9.8481379168883915E-3</v>
      </c>
      <c r="Z263" s="165">
        <f>Baseline_Data_2012!S256/Baseline_Data_2012!S$271</f>
        <v>2.1869544447249965E-3</v>
      </c>
      <c r="AA263" s="165">
        <f>Baseline_Data_2012!T256/Baseline_Data_2012!T$271</f>
        <v>1.9558341643614841E-3</v>
      </c>
      <c r="AB263" s="165">
        <f>Baseline_Data_2012!U256/Baseline_Data_2012!U$271</f>
        <v>2.0971429975799555E-3</v>
      </c>
      <c r="AC263" s="165">
        <f>Baseline_Data_2012!V256/Baseline_Data_2012!V$271</f>
        <v>1.1241466733525256E-3</v>
      </c>
      <c r="AD263" s="165">
        <f>Baseline_Data_2012!W256/Baseline_Data_2012!W$271</f>
        <v>4.500047084173335E-3</v>
      </c>
      <c r="AE263" s="165">
        <f>Baseline_Data_2012!X256/Baseline_Data_2012!X$271</f>
        <v>3.6455996424499702E-3</v>
      </c>
      <c r="AF263" s="165">
        <f>Baseline_Data_2012!Y256/Baseline_Data_2012!Y$271</f>
        <v>8.4108675166536199E-3</v>
      </c>
      <c r="AG263" s="165">
        <f>Baseline_Data_2012!Z256/Baseline_Data_2012!Z$271</f>
        <v>2.854893708143293E-3</v>
      </c>
      <c r="AH263" s="165">
        <f>Baseline_Data_2012!AA256/Baseline_Data_2012!AA$271</f>
        <v>1.0213157004461964E-2</v>
      </c>
      <c r="AI263" s="165">
        <f>Baseline_Data_2012!AB256/Baseline_Data_2012!AB$271</f>
        <v>1.7334583692789774E-2</v>
      </c>
      <c r="AJ263" s="165">
        <f>Baseline_Data_2012!AC256/Baseline_Data_2012!AC$271</f>
        <v>0</v>
      </c>
      <c r="AK263" s="165">
        <f>Baseline_Data_2012!AD256/Baseline_Data_2012!AD$271</f>
        <v>4.8512246852160622E-3</v>
      </c>
      <c r="AL263" s="165">
        <f>Baseline_Data_2012!AE256/Baseline_Data_2012!AE$271</f>
        <v>5.2285193990721218E-3</v>
      </c>
      <c r="AM263" s="165">
        <f>Baseline_Data_2012!AF256/Baseline_Data_2012!AF$271</f>
        <v>4.4475684695539364E-3</v>
      </c>
      <c r="AN263" s="165">
        <f>Baseline_Data_2012!AG256/Baseline_Data_2012!AG$271</f>
        <v>2.2945860555382029E-3</v>
      </c>
      <c r="AO263" s="165">
        <f>Baseline_Data_2012!AH256/Baseline_Data_2012!AH$271</f>
        <v>2.0572725786411729E-3</v>
      </c>
      <c r="AP263" s="165">
        <f>Baseline_Data_2012!AI256/Baseline_Data_2012!AI$271</f>
        <v>4.3093373777302012E-3</v>
      </c>
      <c r="AQ263" s="165">
        <f>Baseline_Data_2012!AJ256/Baseline_Data_2012!AJ$271</f>
        <v>3.9491720936964785E-3</v>
      </c>
      <c r="AR263" s="165">
        <f>Baseline_Data_2012!AK256/Baseline_Data_2012!AK$271</f>
        <v>1.557612386638155E-3</v>
      </c>
      <c r="AS263" s="165">
        <f>Baseline_Data_2012!AL256/Baseline_Data_2012!AL$271</f>
        <v>2.1202020775676839E-3</v>
      </c>
      <c r="AT263" s="165">
        <f>Baseline_Data_2012!AM256/Baseline_Data_2012!AM$271</f>
        <v>9.5689006804151075E-4</v>
      </c>
      <c r="AU263" s="165">
        <f>Baseline_Data_2012!AN256/Baseline_Data_2012!AN$271</f>
        <v>5.257027138771274E-3</v>
      </c>
      <c r="AV263" s="165">
        <f>Baseline_Data_2012!AO256/Baseline_Data_2012!AO$271</f>
        <v>4.3712021460730662E-3</v>
      </c>
      <c r="AW263" s="165">
        <f>Baseline_Data_2012!AP256/Baseline_Data_2012!AP$271</f>
        <v>1.0234917483197814E-3</v>
      </c>
      <c r="AX263" s="165">
        <f>Baseline_Data_2012!AQ256/Baseline_Data_2012!AQ$271</f>
        <v>1.4369914652020259E-3</v>
      </c>
      <c r="AY263" s="165">
        <f>Baseline_Data_2012!AR256/Baseline_Data_2012!AR$271</f>
        <v>3.7754594055313308E-3</v>
      </c>
      <c r="AZ263" s="165">
        <f>Baseline_Data_2012!AS256/Baseline_Data_2012!AS$271</f>
        <v>3.8182941720690746E-3</v>
      </c>
      <c r="BA263" s="165">
        <f>Baseline_Data_2012!AT256/Baseline_Data_2012!AT$271</f>
        <v>6.0778339008058634E-3</v>
      </c>
      <c r="BB263" s="165">
        <f>Baseline_Data_2012!AU256/Baseline_Data_2012!AU$271</f>
        <v>1.0275487795680944E-3</v>
      </c>
      <c r="BC263" s="165">
        <f>Baseline_Data_2012!AV256/Baseline_Data_2012!AV$271</f>
        <v>3.6239100687932299E-3</v>
      </c>
      <c r="BD263">
        <v>263</v>
      </c>
    </row>
    <row r="264" spans="1:56" x14ac:dyDescent="0.2">
      <c r="A264" s="164">
        <v>5</v>
      </c>
      <c r="B264" s="31" t="s">
        <v>47</v>
      </c>
      <c r="C264">
        <f>'III Tool Overview'!$H$9/160</f>
        <v>0</v>
      </c>
      <c r="D264">
        <v>0</v>
      </c>
      <c r="E264">
        <v>0</v>
      </c>
      <c r="F264">
        <f>G264*'III Tool Overview'!$H$9</f>
        <v>0</v>
      </c>
      <c r="G264" s="165">
        <f>HLOOKUP('III Tool Overview'!$H$7,Targeting!$I$1:$BC$277,Targeting!BD264,FALSE)</f>
        <v>6.8518101815524368E-4</v>
      </c>
      <c r="H264" s="204">
        <f>Baseline_Data_2012!B257</f>
        <v>6296.4398209999999</v>
      </c>
      <c r="I264" s="165">
        <f>Baseline_Data_2012!B257/Baseline_Data_2012!B$271</f>
        <v>6.2657015780382738E-3</v>
      </c>
      <c r="J264" s="165">
        <f>Baseline_Data_2012!C257/Baseline_Data_2012!C$271</f>
        <v>3.3297562227175138E-3</v>
      </c>
      <c r="K264" s="165">
        <f>Baseline_Data_2012!D257/Baseline_Data_2012!D$271</f>
        <v>1.5630808387147614E-3</v>
      </c>
      <c r="L264" s="165">
        <f>Baseline_Data_2012!E257/Baseline_Data_2012!E$271</f>
        <v>2.0515816189845089E-3</v>
      </c>
      <c r="M264" s="165">
        <f>Baseline_Data_2012!F257/Baseline_Data_2012!F$271</f>
        <v>6.1168952404758092E-3</v>
      </c>
      <c r="N264" s="165">
        <f>Baseline_Data_2012!G257/Baseline_Data_2012!G$271</f>
        <v>5.9448410874058926E-3</v>
      </c>
      <c r="O264" s="165">
        <f>Baseline_Data_2012!H257/Baseline_Data_2012!H$271</f>
        <v>1.1610560768639774E-2</v>
      </c>
      <c r="P264" s="165">
        <f>Baseline_Data_2012!I257/Baseline_Data_2012!I$271</f>
        <v>5.1647428547744231E-3</v>
      </c>
      <c r="Q264" s="165">
        <f>Baseline_Data_2012!J257/Baseline_Data_2012!J$271</f>
        <v>2.3019846577381794E-3</v>
      </c>
      <c r="R264" s="165">
        <f>Baseline_Data_2012!K257/Baseline_Data_2012!K$271</f>
        <v>3.7594015139711737E-3</v>
      </c>
      <c r="S264" s="165">
        <f>Baseline_Data_2012!L257/Baseline_Data_2012!L$271</f>
        <v>1.107864266700234E-2</v>
      </c>
      <c r="T264" s="165">
        <f>Baseline_Data_2012!M257/Baseline_Data_2012!M$271</f>
        <v>6.8518101815524368E-4</v>
      </c>
      <c r="U264" s="165">
        <f>Baseline_Data_2012!N257/Baseline_Data_2012!N$271</f>
        <v>2.81845944668548E-3</v>
      </c>
      <c r="V264" s="165">
        <f>Baseline_Data_2012!O257/Baseline_Data_2012!O$271</f>
        <v>4.2294836311254766E-3</v>
      </c>
      <c r="W264" s="165">
        <f>Baseline_Data_2012!P257/Baseline_Data_2012!P$271</f>
        <v>0</v>
      </c>
      <c r="X264" s="165">
        <f>Baseline_Data_2012!Q257/Baseline_Data_2012!Q$271</f>
        <v>1.4341889753029319E-2</v>
      </c>
      <c r="Y264" s="165">
        <f>Baseline_Data_2012!R257/Baseline_Data_2012!R$271</f>
        <v>1.1924161720185024E-2</v>
      </c>
      <c r="Z264" s="165">
        <f>Baseline_Data_2012!S257/Baseline_Data_2012!S$271</f>
        <v>2.4550867904384061E-3</v>
      </c>
      <c r="AA264" s="165">
        <f>Baseline_Data_2012!T257/Baseline_Data_2012!T$271</f>
        <v>1.9418639203303307E-3</v>
      </c>
      <c r="AB264" s="165">
        <f>Baseline_Data_2012!U257/Baseline_Data_2012!U$271</f>
        <v>2.7673639555694258E-3</v>
      </c>
      <c r="AC264" s="165">
        <f>Baseline_Data_2012!V257/Baseline_Data_2012!V$271</f>
        <v>1.3295196232919293E-3</v>
      </c>
      <c r="AD264" s="165">
        <f>Baseline_Data_2012!W257/Baseline_Data_2012!W$271</f>
        <v>4.3892766944090686E-3</v>
      </c>
      <c r="AE264" s="165">
        <f>Baseline_Data_2012!X257/Baseline_Data_2012!X$271</f>
        <v>4.0377135574809261E-3</v>
      </c>
      <c r="AF264" s="165">
        <f>Baseline_Data_2012!Y257/Baseline_Data_2012!Y$271</f>
        <v>1.0774251777531496E-2</v>
      </c>
      <c r="AG264" s="165">
        <f>Baseline_Data_2012!Z257/Baseline_Data_2012!Z$271</f>
        <v>3.4730793536073921E-3</v>
      </c>
      <c r="AH264" s="165">
        <f>Baseline_Data_2012!AA257/Baseline_Data_2012!AA$271</f>
        <v>1.3039070710633415E-2</v>
      </c>
      <c r="AI264" s="165">
        <f>Baseline_Data_2012!AB257/Baseline_Data_2012!AB$271</f>
        <v>1.5603175675110681E-2</v>
      </c>
      <c r="AJ264" s="165">
        <f>Baseline_Data_2012!AC257/Baseline_Data_2012!AC$271</f>
        <v>0</v>
      </c>
      <c r="AK264" s="165">
        <f>Baseline_Data_2012!AD257/Baseline_Data_2012!AD$271</f>
        <v>6.5491533250416839E-3</v>
      </c>
      <c r="AL264" s="165">
        <f>Baseline_Data_2012!AE257/Baseline_Data_2012!AE$271</f>
        <v>6.1216364938759876E-3</v>
      </c>
      <c r="AM264" s="165">
        <f>Baseline_Data_2012!AF257/Baseline_Data_2012!AF$271</f>
        <v>3.9831958840739574E-3</v>
      </c>
      <c r="AN264" s="165">
        <f>Baseline_Data_2012!AG257/Baseline_Data_2012!AG$271</f>
        <v>2.4691183282189613E-3</v>
      </c>
      <c r="AO264" s="165">
        <f>Baseline_Data_2012!AH257/Baseline_Data_2012!AH$271</f>
        <v>2.952955878185629E-3</v>
      </c>
      <c r="AP264" s="165">
        <f>Baseline_Data_2012!AI257/Baseline_Data_2012!AI$271</f>
        <v>5.9150458910882699E-3</v>
      </c>
      <c r="AQ264" s="165">
        <f>Baseline_Data_2012!AJ257/Baseline_Data_2012!AJ$271</f>
        <v>3.4907860471067092E-3</v>
      </c>
      <c r="AR264" s="165">
        <f>Baseline_Data_2012!AK257/Baseline_Data_2012!AK$271</f>
        <v>1.9529454796935245E-3</v>
      </c>
      <c r="AS264" s="165">
        <f>Baseline_Data_2012!AL257/Baseline_Data_2012!AL$271</f>
        <v>2.6022249551695626E-3</v>
      </c>
      <c r="AT264" s="165">
        <f>Baseline_Data_2012!AM257/Baseline_Data_2012!AM$271</f>
        <v>6.8349290574393629E-4</v>
      </c>
      <c r="AU264" s="165">
        <f>Baseline_Data_2012!AN257/Baseline_Data_2012!AN$271</f>
        <v>5.5930928006105336E-3</v>
      </c>
      <c r="AV264" s="165">
        <f>Baseline_Data_2012!AO257/Baseline_Data_2012!AO$271</f>
        <v>5.2582052092908131E-3</v>
      </c>
      <c r="AW264" s="165">
        <f>Baseline_Data_2012!AP257/Baseline_Data_2012!AP$271</f>
        <v>1.561616275786883E-3</v>
      </c>
      <c r="AX264" s="165">
        <f>Baseline_Data_2012!AQ257/Baseline_Data_2012!AQ$271</f>
        <v>2.8207610242854584E-3</v>
      </c>
      <c r="AY264" s="165">
        <f>Baseline_Data_2012!AR257/Baseline_Data_2012!AR$271</f>
        <v>4.3676883318891861E-3</v>
      </c>
      <c r="AZ264" s="165">
        <f>Baseline_Data_2012!AS257/Baseline_Data_2012!AS$271</f>
        <v>4.6275665399449859E-3</v>
      </c>
      <c r="BA264" s="165">
        <f>Baseline_Data_2012!AT257/Baseline_Data_2012!AT$271</f>
        <v>6.2356997164112107E-3</v>
      </c>
      <c r="BB264" s="165">
        <f>Baseline_Data_2012!AU257/Baseline_Data_2012!AU$271</f>
        <v>1.5027900901183379E-3</v>
      </c>
      <c r="BC264" s="165">
        <f>Baseline_Data_2012!AV257/Baseline_Data_2012!AV$271</f>
        <v>4.8517916855088843E-3</v>
      </c>
      <c r="BD264">
        <v>264</v>
      </c>
    </row>
    <row r="265" spans="1:56" x14ac:dyDescent="0.2">
      <c r="A265" s="164">
        <v>5</v>
      </c>
      <c r="B265" s="31" t="s">
        <v>48</v>
      </c>
      <c r="C265">
        <f>'III Tool Overview'!$H$9/160</f>
        <v>0</v>
      </c>
      <c r="D265">
        <v>0</v>
      </c>
      <c r="E265">
        <v>0</v>
      </c>
      <c r="F265">
        <f>G265*'III Tool Overview'!$H$9</f>
        <v>0</v>
      </c>
      <c r="G265" s="165">
        <f>HLOOKUP('III Tool Overview'!$H$7,Targeting!$I$1:$BC$277,Targeting!BD265,FALSE)</f>
        <v>9.9981091365569392E-4</v>
      </c>
      <c r="H265" s="204">
        <f>Baseline_Data_2012!B258</f>
        <v>7546.6615440000005</v>
      </c>
      <c r="I265" s="165">
        <f>Baseline_Data_2012!B258/Baseline_Data_2012!B$271</f>
        <v>7.5098199124297733E-3</v>
      </c>
      <c r="J265" s="165">
        <f>Baseline_Data_2012!C258/Baseline_Data_2012!C$271</f>
        <v>4.5577081019282945E-3</v>
      </c>
      <c r="K265" s="165">
        <f>Baseline_Data_2012!D258/Baseline_Data_2012!D$271</f>
        <v>2.2423080043646603E-3</v>
      </c>
      <c r="L265" s="165">
        <f>Baseline_Data_2012!E258/Baseline_Data_2012!E$271</f>
        <v>2.1630962864506121E-3</v>
      </c>
      <c r="M265" s="165">
        <f>Baseline_Data_2012!F258/Baseline_Data_2012!F$271</f>
        <v>7.816632463391834E-3</v>
      </c>
      <c r="N265" s="165">
        <f>Baseline_Data_2012!G258/Baseline_Data_2012!G$271</f>
        <v>7.9611235455550947E-3</v>
      </c>
      <c r="O265" s="165">
        <f>Baseline_Data_2012!H258/Baseline_Data_2012!H$271</f>
        <v>1.2558291736427255E-2</v>
      </c>
      <c r="P265" s="165">
        <f>Baseline_Data_2012!I258/Baseline_Data_2012!I$271</f>
        <v>6.6541647092646346E-3</v>
      </c>
      <c r="Q265" s="165">
        <f>Baseline_Data_2012!J258/Baseline_Data_2012!J$271</f>
        <v>2.9662476618081148E-3</v>
      </c>
      <c r="R265" s="165">
        <f>Baseline_Data_2012!K258/Baseline_Data_2012!K$271</f>
        <v>5.0047027564891731E-3</v>
      </c>
      <c r="S265" s="165">
        <f>Baseline_Data_2012!L258/Baseline_Data_2012!L$271</f>
        <v>1.2235154895373135E-2</v>
      </c>
      <c r="T265" s="165">
        <f>Baseline_Data_2012!M258/Baseline_Data_2012!M$271</f>
        <v>9.9981091365569392E-4</v>
      </c>
      <c r="U265" s="165">
        <f>Baseline_Data_2012!N258/Baseline_Data_2012!N$271</f>
        <v>4.1320739274348772E-3</v>
      </c>
      <c r="V265" s="165">
        <f>Baseline_Data_2012!O258/Baseline_Data_2012!O$271</f>
        <v>5.4855772500567333E-3</v>
      </c>
      <c r="W265" s="165">
        <f>Baseline_Data_2012!P258/Baseline_Data_2012!P$271</f>
        <v>0</v>
      </c>
      <c r="X265" s="165">
        <f>Baseline_Data_2012!Q258/Baseline_Data_2012!Q$271</f>
        <v>1.3295278277366884E-2</v>
      </c>
      <c r="Y265" s="165">
        <f>Baseline_Data_2012!R258/Baseline_Data_2012!R$271</f>
        <v>1.4995124562279862E-2</v>
      </c>
      <c r="Z265" s="165">
        <f>Baseline_Data_2012!S258/Baseline_Data_2012!S$271</f>
        <v>3.8147525614966402E-3</v>
      </c>
      <c r="AA265" s="165">
        <f>Baseline_Data_2012!T258/Baseline_Data_2012!T$271</f>
        <v>2.8284566974521768E-3</v>
      </c>
      <c r="AB265" s="165">
        <f>Baseline_Data_2012!U258/Baseline_Data_2012!U$271</f>
        <v>3.9513599621990867E-3</v>
      </c>
      <c r="AC265" s="165">
        <f>Baseline_Data_2012!V258/Baseline_Data_2012!V$271</f>
        <v>1.4017862771306612E-3</v>
      </c>
      <c r="AD265" s="165">
        <f>Baseline_Data_2012!W258/Baseline_Data_2012!W$271</f>
        <v>5.0990888428325146E-3</v>
      </c>
      <c r="AE265" s="165">
        <f>Baseline_Data_2012!X258/Baseline_Data_2012!X$271</f>
        <v>5.4162814576093421E-3</v>
      </c>
      <c r="AF265" s="165">
        <f>Baseline_Data_2012!Y258/Baseline_Data_2012!Y$271</f>
        <v>1.6236102816331036E-2</v>
      </c>
      <c r="AG265" s="165">
        <f>Baseline_Data_2012!Z258/Baseline_Data_2012!Z$271</f>
        <v>6.297961497668157E-3</v>
      </c>
      <c r="AH265" s="165">
        <f>Baseline_Data_2012!AA258/Baseline_Data_2012!AA$271</f>
        <v>1.9967572011523684E-2</v>
      </c>
      <c r="AI265" s="165">
        <f>Baseline_Data_2012!AB258/Baseline_Data_2012!AB$271</f>
        <v>1.6043835361402557E-2</v>
      </c>
      <c r="AJ265" s="165">
        <f>Baseline_Data_2012!AC258/Baseline_Data_2012!AC$271</f>
        <v>0</v>
      </c>
      <c r="AK265" s="165">
        <f>Baseline_Data_2012!AD258/Baseline_Data_2012!AD$271</f>
        <v>8.3429539816986045E-3</v>
      </c>
      <c r="AL265" s="165">
        <f>Baseline_Data_2012!AE258/Baseline_Data_2012!AE$271</f>
        <v>7.8226911964235455E-3</v>
      </c>
      <c r="AM265" s="165">
        <f>Baseline_Data_2012!AF258/Baseline_Data_2012!AF$271</f>
        <v>3.8137407970486726E-3</v>
      </c>
      <c r="AN265" s="165">
        <f>Baseline_Data_2012!AG258/Baseline_Data_2012!AG$271</f>
        <v>3.061731783536038E-3</v>
      </c>
      <c r="AO265" s="165">
        <f>Baseline_Data_2012!AH258/Baseline_Data_2012!AH$271</f>
        <v>4.3497736308318767E-3</v>
      </c>
      <c r="AP265" s="165">
        <f>Baseline_Data_2012!AI258/Baseline_Data_2012!AI$271</f>
        <v>6.8939375858862381E-3</v>
      </c>
      <c r="AQ265" s="165">
        <f>Baseline_Data_2012!AJ258/Baseline_Data_2012!AJ$271</f>
        <v>4.05182938101475E-3</v>
      </c>
      <c r="AR265" s="165">
        <f>Baseline_Data_2012!AK258/Baseline_Data_2012!AK$271</f>
        <v>2.2497814284432125E-3</v>
      </c>
      <c r="AS265" s="165">
        <f>Baseline_Data_2012!AL258/Baseline_Data_2012!AL$271</f>
        <v>3.486239477392938E-3</v>
      </c>
      <c r="AT265" s="165">
        <f>Baseline_Data_2012!AM258/Baseline_Data_2012!AM$271</f>
        <v>9.9734763290567122E-4</v>
      </c>
      <c r="AU265" s="165">
        <f>Baseline_Data_2012!AN258/Baseline_Data_2012!AN$271</f>
        <v>7.3382530125081181E-3</v>
      </c>
      <c r="AV265" s="165">
        <f>Baseline_Data_2012!AO258/Baseline_Data_2012!AO$271</f>
        <v>7.3677790331706456E-3</v>
      </c>
      <c r="AW265" s="165">
        <f>Baseline_Data_2012!AP258/Baseline_Data_2012!AP$271</f>
        <v>2.2402070246234089E-3</v>
      </c>
      <c r="AX265" s="165">
        <f>Baseline_Data_2012!AQ258/Baseline_Data_2012!AQ$271</f>
        <v>4.1354482136265851E-3</v>
      </c>
      <c r="AY265" s="165">
        <f>Baseline_Data_2012!AR258/Baseline_Data_2012!AR$271</f>
        <v>6.65492625083866E-3</v>
      </c>
      <c r="AZ265" s="165">
        <f>Baseline_Data_2012!AS258/Baseline_Data_2012!AS$271</f>
        <v>6.1875641143579402E-3</v>
      </c>
      <c r="BA265" s="165">
        <f>Baseline_Data_2012!AT258/Baseline_Data_2012!AT$271</f>
        <v>9.0127017242437827E-3</v>
      </c>
      <c r="BB265" s="165">
        <f>Baseline_Data_2012!AU258/Baseline_Data_2012!AU$271</f>
        <v>1.8976671631569871E-3</v>
      </c>
      <c r="BC265" s="165">
        <f>Baseline_Data_2012!AV258/Baseline_Data_2012!AV$271</f>
        <v>7.1910743161793479E-3</v>
      </c>
      <c r="BD265">
        <v>265</v>
      </c>
    </row>
    <row r="266" spans="1:56" x14ac:dyDescent="0.2">
      <c r="A266" s="164">
        <v>5</v>
      </c>
      <c r="B266" s="31" t="s">
        <v>49</v>
      </c>
      <c r="C266">
        <f>'III Tool Overview'!$H$9/160</f>
        <v>0</v>
      </c>
      <c r="D266">
        <v>0</v>
      </c>
      <c r="E266">
        <v>0</v>
      </c>
      <c r="F266">
        <f>G266*'III Tool Overview'!$H$9</f>
        <v>0</v>
      </c>
      <c r="G266" s="165">
        <f>HLOOKUP('III Tool Overview'!$H$7,Targeting!$I$1:$BC$277,Targeting!BD266,FALSE)</f>
        <v>9.9981091365569392E-4</v>
      </c>
      <c r="H266" s="204">
        <f>Baseline_Data_2012!B259</f>
        <v>9526.0328520000003</v>
      </c>
      <c r="I266" s="165">
        <f>Baseline_Data_2012!B259/Baseline_Data_2012!B$271</f>
        <v>9.4795282365997911E-3</v>
      </c>
      <c r="J266" s="165">
        <f>Baseline_Data_2012!C259/Baseline_Data_2012!C$271</f>
        <v>6.3884925391852051E-3</v>
      </c>
      <c r="K266" s="165">
        <f>Baseline_Data_2012!D259/Baseline_Data_2012!D$271</f>
        <v>2.97048019134906E-3</v>
      </c>
      <c r="L266" s="165">
        <f>Baseline_Data_2012!E259/Baseline_Data_2012!E$271</f>
        <v>3.4134937178587721E-3</v>
      </c>
      <c r="M266" s="165">
        <f>Baseline_Data_2012!F259/Baseline_Data_2012!F$271</f>
        <v>9.5746298535066415E-3</v>
      </c>
      <c r="N266" s="165">
        <f>Baseline_Data_2012!G259/Baseline_Data_2012!G$271</f>
        <v>1.1081648464098086E-2</v>
      </c>
      <c r="O266" s="165">
        <f>Baseline_Data_2012!H259/Baseline_Data_2012!H$271</f>
        <v>1.4705761626593154E-2</v>
      </c>
      <c r="P266" s="165">
        <f>Baseline_Data_2012!I259/Baseline_Data_2012!I$271</f>
        <v>8.9222125701501429E-3</v>
      </c>
      <c r="Q266" s="165">
        <f>Baseline_Data_2012!J259/Baseline_Data_2012!J$271</f>
        <v>4.0755430202651221E-3</v>
      </c>
      <c r="R266" s="165">
        <f>Baseline_Data_2012!K259/Baseline_Data_2012!K$271</f>
        <v>6.8814662901726135E-3</v>
      </c>
      <c r="S266" s="165">
        <f>Baseline_Data_2012!L259/Baseline_Data_2012!L$271</f>
        <v>1.4400643243934887E-2</v>
      </c>
      <c r="T266" s="165">
        <f>Baseline_Data_2012!M259/Baseline_Data_2012!M$271</f>
        <v>9.9981091365569392E-4</v>
      </c>
      <c r="U266" s="165">
        <f>Baseline_Data_2012!N259/Baseline_Data_2012!N$271</f>
        <v>4.5976597220754277E-3</v>
      </c>
      <c r="V266" s="165">
        <f>Baseline_Data_2012!O259/Baseline_Data_2012!O$271</f>
        <v>7.031331503705311E-3</v>
      </c>
      <c r="W266" s="165">
        <f>Baseline_Data_2012!P259/Baseline_Data_2012!P$271</f>
        <v>0</v>
      </c>
      <c r="X266" s="165">
        <f>Baseline_Data_2012!Q259/Baseline_Data_2012!Q$271</f>
        <v>1.5008488938377187E-2</v>
      </c>
      <c r="Y266" s="165">
        <f>Baseline_Data_2012!R259/Baseline_Data_2012!R$271</f>
        <v>1.7787777179623647E-2</v>
      </c>
      <c r="Z266" s="165">
        <f>Baseline_Data_2012!S259/Baseline_Data_2012!S$271</f>
        <v>4.8051210149621139E-3</v>
      </c>
      <c r="AA266" s="165">
        <f>Baseline_Data_2012!T259/Baseline_Data_2012!T$271</f>
        <v>4.6019754915302986E-3</v>
      </c>
      <c r="AB266" s="165">
        <f>Baseline_Data_2012!U259/Baseline_Data_2012!U$271</f>
        <v>6.1518179052201354E-3</v>
      </c>
      <c r="AC266" s="165">
        <f>Baseline_Data_2012!V259/Baseline_Data_2012!V$271</f>
        <v>2.2121015512526045E-3</v>
      </c>
      <c r="AD266" s="165">
        <f>Baseline_Data_2012!W259/Baseline_Data_2012!W$271</f>
        <v>6.137090583498271E-3</v>
      </c>
      <c r="AE266" s="165">
        <f>Baseline_Data_2012!X259/Baseline_Data_2012!X$271</f>
        <v>7.1791824887798344E-3</v>
      </c>
      <c r="AF266" s="165">
        <f>Baseline_Data_2012!Y259/Baseline_Data_2012!Y$271</f>
        <v>2.2278454332984352E-2</v>
      </c>
      <c r="AG266" s="165">
        <f>Baseline_Data_2012!Z259/Baseline_Data_2012!Z$271</f>
        <v>8.9180118863465118E-3</v>
      </c>
      <c r="AH266" s="165">
        <f>Baseline_Data_2012!AA259/Baseline_Data_2012!AA$271</f>
        <v>2.8090626692304204E-2</v>
      </c>
      <c r="AI266" s="165">
        <f>Baseline_Data_2012!AB259/Baseline_Data_2012!AB$271</f>
        <v>1.7789085517266084E-2</v>
      </c>
      <c r="AJ266" s="165">
        <f>Baseline_Data_2012!AC259/Baseline_Data_2012!AC$271</f>
        <v>0</v>
      </c>
      <c r="AK266" s="165">
        <f>Baseline_Data_2012!AD259/Baseline_Data_2012!AD$271</f>
        <v>1.0557629038658596E-2</v>
      </c>
      <c r="AL266" s="165">
        <f>Baseline_Data_2012!AE259/Baseline_Data_2012!AE$271</f>
        <v>9.5820512240817005E-3</v>
      </c>
      <c r="AM266" s="165">
        <f>Baseline_Data_2012!AF259/Baseline_Data_2012!AF$271</f>
        <v>4.4139504342636847E-3</v>
      </c>
      <c r="AN266" s="165">
        <f>Baseline_Data_2012!AG259/Baseline_Data_2012!AG$271</f>
        <v>3.9437352514537592E-3</v>
      </c>
      <c r="AO266" s="165">
        <f>Baseline_Data_2012!AH259/Baseline_Data_2012!AH$271</f>
        <v>6.2489705682373439E-3</v>
      </c>
      <c r="AP266" s="165">
        <f>Baseline_Data_2012!AI259/Baseline_Data_2012!AI$271</f>
        <v>9.732617768309984E-3</v>
      </c>
      <c r="AQ266" s="165">
        <f>Baseline_Data_2012!AJ259/Baseline_Data_2012!AJ$271</f>
        <v>5.6339722821728902E-3</v>
      </c>
      <c r="AR266" s="165">
        <f>Baseline_Data_2012!AK259/Baseline_Data_2012!AK$271</f>
        <v>3.4958142195809921E-3</v>
      </c>
      <c r="AS266" s="165">
        <f>Baseline_Data_2012!AL259/Baseline_Data_2012!AL$271</f>
        <v>4.9503071526577347E-3</v>
      </c>
      <c r="AT266" s="165">
        <f>Baseline_Data_2012!AM259/Baseline_Data_2012!AM$271</f>
        <v>9.9734763290567122E-4</v>
      </c>
      <c r="AU266" s="165">
        <f>Baseline_Data_2012!AN259/Baseline_Data_2012!AN$271</f>
        <v>9.9477988331852282E-3</v>
      </c>
      <c r="AV266" s="165">
        <f>Baseline_Data_2012!AO259/Baseline_Data_2012!AO$271</f>
        <v>1.0831682730282151E-2</v>
      </c>
      <c r="AW266" s="165">
        <f>Baseline_Data_2012!AP259/Baseline_Data_2012!AP$271</f>
        <v>2.9676969346815263E-3</v>
      </c>
      <c r="AX266" s="165">
        <f>Baseline_Data_2012!AQ259/Baseline_Data_2012!AQ$271</f>
        <v>4.6014142095281724E-3</v>
      </c>
      <c r="AY266" s="165">
        <f>Baseline_Data_2012!AR259/Baseline_Data_2012!AR$271</f>
        <v>9.2821753968219227E-3</v>
      </c>
      <c r="AZ266" s="165">
        <f>Baseline_Data_2012!AS259/Baseline_Data_2012!AS$271</f>
        <v>8.1923831963034537E-3</v>
      </c>
      <c r="BA266" s="165">
        <f>Baseline_Data_2012!AT259/Baseline_Data_2012!AT$271</f>
        <v>1.4152533218740637E-2</v>
      </c>
      <c r="BB266" s="165">
        <f>Baseline_Data_2012!AU259/Baseline_Data_2012!AU$271</f>
        <v>3.0362674610511795E-3</v>
      </c>
      <c r="BC266" s="165">
        <f>Baseline_Data_2012!AV259/Baseline_Data_2012!AV$271</f>
        <v>9.9803395054852764E-3</v>
      </c>
      <c r="BD266">
        <v>266</v>
      </c>
    </row>
    <row r="267" spans="1:56" x14ac:dyDescent="0.2">
      <c r="A267" s="164">
        <v>5</v>
      </c>
      <c r="B267" s="31" t="s">
        <v>50</v>
      </c>
      <c r="C267">
        <f>'III Tool Overview'!$H$9/160</f>
        <v>0</v>
      </c>
      <c r="D267">
        <v>0</v>
      </c>
      <c r="E267">
        <v>0</v>
      </c>
      <c r="F267">
        <f>G267*'III Tool Overview'!$H$9</f>
        <v>0</v>
      </c>
      <c r="G267" s="165">
        <f>HLOOKUP('III Tool Overview'!$H$7,Targeting!$I$1:$BC$277,Targeting!BD267,FALSE)</f>
        <v>2.5231976786060494E-3</v>
      </c>
      <c r="H267" s="204">
        <f>Baseline_Data_2012!B260</f>
        <v>13614.37945</v>
      </c>
      <c r="I267" s="165">
        <f>Baseline_Data_2012!B260/Baseline_Data_2012!B$271</f>
        <v>1.3547916160394418E-2</v>
      </c>
      <c r="J267" s="165">
        <f>Baseline_Data_2012!C260/Baseline_Data_2012!C$271</f>
        <v>1.0043845146380324E-2</v>
      </c>
      <c r="K267" s="165">
        <f>Baseline_Data_2012!D260/Baseline_Data_2012!D$271</f>
        <v>5.2205679909188849E-3</v>
      </c>
      <c r="L267" s="165">
        <f>Baseline_Data_2012!E260/Baseline_Data_2012!E$271</f>
        <v>5.8824147298874186E-3</v>
      </c>
      <c r="M267" s="165">
        <f>Baseline_Data_2012!F260/Baseline_Data_2012!F$271</f>
        <v>1.2292863100922313E-2</v>
      </c>
      <c r="N267" s="165">
        <f>Baseline_Data_2012!G260/Baseline_Data_2012!G$271</f>
        <v>1.4962262902524155E-2</v>
      </c>
      <c r="O267" s="165">
        <f>Baseline_Data_2012!H260/Baseline_Data_2012!H$271</f>
        <v>2.0172814975882806E-2</v>
      </c>
      <c r="P267" s="165">
        <f>Baseline_Data_2012!I260/Baseline_Data_2012!I$271</f>
        <v>1.3171172830431611E-2</v>
      </c>
      <c r="Q267" s="165">
        <f>Baseline_Data_2012!J260/Baseline_Data_2012!J$271</f>
        <v>6.5734498467250367E-3</v>
      </c>
      <c r="R267" s="165">
        <f>Baseline_Data_2012!K260/Baseline_Data_2012!K$271</f>
        <v>1.0350865564909049E-2</v>
      </c>
      <c r="S267" s="165">
        <f>Baseline_Data_2012!L260/Baseline_Data_2012!L$271</f>
        <v>1.9702776395352506E-2</v>
      </c>
      <c r="T267" s="165">
        <f>Baseline_Data_2012!M260/Baseline_Data_2012!M$271</f>
        <v>2.5231976786060494E-3</v>
      </c>
      <c r="U267" s="165">
        <f>Baseline_Data_2012!N260/Baseline_Data_2012!N$271</f>
        <v>5.6489767800847008E-3</v>
      </c>
      <c r="V267" s="165">
        <f>Baseline_Data_2012!O260/Baseline_Data_2012!O$271</f>
        <v>1.1100397842448541E-2</v>
      </c>
      <c r="W267" s="165">
        <f>Baseline_Data_2012!P260/Baseline_Data_2012!P$271</f>
        <v>0</v>
      </c>
      <c r="X267" s="165">
        <f>Baseline_Data_2012!Q260/Baseline_Data_2012!Q$271</f>
        <v>2.093701720270006E-2</v>
      </c>
      <c r="Y267" s="165">
        <f>Baseline_Data_2012!R260/Baseline_Data_2012!R$271</f>
        <v>2.4288846399643856E-2</v>
      </c>
      <c r="Z267" s="165">
        <f>Baseline_Data_2012!S260/Baseline_Data_2012!S$271</f>
        <v>7.9633234281961396E-3</v>
      </c>
      <c r="AA267" s="165">
        <f>Baseline_Data_2012!T260/Baseline_Data_2012!T$271</f>
        <v>6.9451833320231743E-3</v>
      </c>
      <c r="AB267" s="165">
        <f>Baseline_Data_2012!U260/Baseline_Data_2012!U$271</f>
        <v>1.0350125505834055E-2</v>
      </c>
      <c r="AC267" s="165">
        <f>Baseline_Data_2012!V260/Baseline_Data_2012!V$271</f>
        <v>3.812076372373597E-3</v>
      </c>
      <c r="AD267" s="165">
        <f>Baseline_Data_2012!W260/Baseline_Data_2012!W$271</f>
        <v>9.7173973380313659E-3</v>
      </c>
      <c r="AE267" s="165">
        <f>Baseline_Data_2012!X260/Baseline_Data_2012!X$271</f>
        <v>9.8165952337280187E-3</v>
      </c>
      <c r="AF267" s="165">
        <f>Baseline_Data_2012!Y260/Baseline_Data_2012!Y$271</f>
        <v>3.5006999146113396E-2</v>
      </c>
      <c r="AG267" s="165">
        <f>Baseline_Data_2012!Z260/Baseline_Data_2012!Z$271</f>
        <v>1.3372361802169688E-2</v>
      </c>
      <c r="AH267" s="165">
        <f>Baseline_Data_2012!AA260/Baseline_Data_2012!AA$271</f>
        <v>4.0323956826852192E-2</v>
      </c>
      <c r="AI267" s="165">
        <f>Baseline_Data_2012!AB260/Baseline_Data_2012!AB$271</f>
        <v>2.3974372628698917E-2</v>
      </c>
      <c r="AJ267" s="165">
        <f>Baseline_Data_2012!AC260/Baseline_Data_2012!AC$271</f>
        <v>0</v>
      </c>
      <c r="AK267" s="165">
        <f>Baseline_Data_2012!AD260/Baseline_Data_2012!AD$271</f>
        <v>1.3761759648614917E-2</v>
      </c>
      <c r="AL267" s="165">
        <f>Baseline_Data_2012!AE260/Baseline_Data_2012!AE$271</f>
        <v>1.2302391395372989E-2</v>
      </c>
      <c r="AM267" s="165">
        <f>Baseline_Data_2012!AF260/Baseline_Data_2012!AF$271</f>
        <v>5.9733192838285756E-3</v>
      </c>
      <c r="AN267" s="165">
        <f>Baseline_Data_2012!AG260/Baseline_Data_2012!AG$271</f>
        <v>6.536257061465555E-3</v>
      </c>
      <c r="AO267" s="165">
        <f>Baseline_Data_2012!AH260/Baseline_Data_2012!AH$271</f>
        <v>9.3163321980143741E-3</v>
      </c>
      <c r="AP267" s="165">
        <f>Baseline_Data_2012!AI260/Baseline_Data_2012!AI$271</f>
        <v>1.2148802474839682E-2</v>
      </c>
      <c r="AQ267" s="165">
        <f>Baseline_Data_2012!AJ260/Baseline_Data_2012!AJ$271</f>
        <v>7.0916776492251643E-3</v>
      </c>
      <c r="AR267" s="165">
        <f>Baseline_Data_2012!AK260/Baseline_Data_2012!AK$271</f>
        <v>6.1144643068312314E-3</v>
      </c>
      <c r="AS267" s="165">
        <f>Baseline_Data_2012!AL260/Baseline_Data_2012!AL$271</f>
        <v>7.2229403097477628E-3</v>
      </c>
      <c r="AT267" s="165">
        <f>Baseline_Data_2012!AM260/Baseline_Data_2012!AM$271</f>
        <v>2.5169811588768467E-3</v>
      </c>
      <c r="AU267" s="165">
        <f>Baseline_Data_2012!AN260/Baseline_Data_2012!AN$271</f>
        <v>1.5310973467774259E-2</v>
      </c>
      <c r="AV267" s="165">
        <f>Baseline_Data_2012!AO260/Baseline_Data_2012!AO$271</f>
        <v>1.6639363652278059E-2</v>
      </c>
      <c r="AW267" s="165">
        <f>Baseline_Data_2012!AP260/Baseline_Data_2012!AP$271</f>
        <v>5.2156764650600849E-3</v>
      </c>
      <c r="AX267" s="165">
        <f>Baseline_Data_2012!AQ260/Baseline_Data_2012!AQ$271</f>
        <v>5.6535897818559815E-3</v>
      </c>
      <c r="AY267" s="165">
        <f>Baseline_Data_2012!AR260/Baseline_Data_2012!AR$271</f>
        <v>1.5233340415184943E-2</v>
      </c>
      <c r="AZ267" s="165">
        <f>Baseline_Data_2012!AS260/Baseline_Data_2012!AS$271</f>
        <v>1.2561509956166447E-2</v>
      </c>
      <c r="BA267" s="165">
        <f>Baseline_Data_2012!AT260/Baseline_Data_2012!AT$271</f>
        <v>1.8800552979114059E-2</v>
      </c>
      <c r="BB267" s="165">
        <f>Baseline_Data_2012!AU260/Baseline_Data_2012!AU$271</f>
        <v>4.9482766262377411E-3</v>
      </c>
      <c r="BC267" s="165">
        <f>Baseline_Data_2012!AV260/Baseline_Data_2012!AV$271</f>
        <v>1.4589791694378199E-2</v>
      </c>
      <c r="BD267">
        <v>267</v>
      </c>
    </row>
    <row r="268" spans="1:56" x14ac:dyDescent="0.2">
      <c r="A268" s="164">
        <v>5</v>
      </c>
      <c r="B268" s="31" t="s">
        <v>51</v>
      </c>
      <c r="C268">
        <f>'III Tool Overview'!$H$9/160</f>
        <v>0</v>
      </c>
      <c r="D268">
        <v>0</v>
      </c>
      <c r="E268">
        <v>0</v>
      </c>
      <c r="F268">
        <f>G268*'III Tool Overview'!$H$9</f>
        <v>0</v>
      </c>
      <c r="G268" s="165">
        <f>HLOOKUP('III Tool Overview'!$H$7,Targeting!$I$1:$BC$277,Targeting!BD268,FALSE)</f>
        <v>1.8115265384863941E-3</v>
      </c>
      <c r="H268" s="204">
        <f>Baseline_Data_2012!B261</f>
        <v>12777.109560000001</v>
      </c>
      <c r="I268" s="165">
        <f>Baseline_Data_2012!B261/Baseline_Data_2012!B$271</f>
        <v>1.2714733692181176E-2</v>
      </c>
      <c r="J268" s="165">
        <f>Baseline_Data_2012!C261/Baseline_Data_2012!C$271</f>
        <v>9.9169945987489967E-3</v>
      </c>
      <c r="K268" s="165">
        <f>Baseline_Data_2012!D261/Baseline_Data_2012!D$271</f>
        <v>4.0687521304582711E-3</v>
      </c>
      <c r="L268" s="165">
        <f>Baseline_Data_2012!E261/Baseline_Data_2012!E$271</f>
        <v>5.6934214855536873E-3</v>
      </c>
      <c r="M268" s="165">
        <f>Baseline_Data_2012!F261/Baseline_Data_2012!F$271</f>
        <v>1.1924377138329311E-2</v>
      </c>
      <c r="N268" s="165">
        <f>Baseline_Data_2012!G261/Baseline_Data_2012!G$271</f>
        <v>1.3334865082278711E-2</v>
      </c>
      <c r="O268" s="165">
        <f>Baseline_Data_2012!H261/Baseline_Data_2012!H$271</f>
        <v>1.8762454951865296E-2</v>
      </c>
      <c r="P268" s="165">
        <f>Baseline_Data_2012!I261/Baseline_Data_2012!I$271</f>
        <v>1.2496439064381431E-2</v>
      </c>
      <c r="Q268" s="165">
        <f>Baseline_Data_2012!J261/Baseline_Data_2012!J$271</f>
        <v>6.1422315367798738E-3</v>
      </c>
      <c r="R268" s="165">
        <f>Baseline_Data_2012!K261/Baseline_Data_2012!K$271</f>
        <v>9.694887216233683E-3</v>
      </c>
      <c r="S268" s="165">
        <f>Baseline_Data_2012!L261/Baseline_Data_2012!L$271</f>
        <v>1.8184566861681715E-2</v>
      </c>
      <c r="T268" s="165">
        <f>Baseline_Data_2012!M261/Baseline_Data_2012!M$271</f>
        <v>1.8115265384863941E-3</v>
      </c>
      <c r="U268" s="165">
        <f>Baseline_Data_2012!N261/Baseline_Data_2012!N$271</f>
        <v>3.8413042104575965E-3</v>
      </c>
      <c r="V268" s="165">
        <f>Baseline_Data_2012!O261/Baseline_Data_2012!O$271</f>
        <v>1.0923557783889787E-2</v>
      </c>
      <c r="W268" s="165">
        <f>Baseline_Data_2012!P261/Baseline_Data_2012!P$271</f>
        <v>0</v>
      </c>
      <c r="X268" s="165">
        <f>Baseline_Data_2012!Q261/Baseline_Data_2012!Q$271</f>
        <v>2.0251468851815189E-2</v>
      </c>
      <c r="Y268" s="165">
        <f>Baseline_Data_2012!R261/Baseline_Data_2012!R$271</f>
        <v>2.1912031165580343E-2</v>
      </c>
      <c r="Z268" s="165">
        <f>Baseline_Data_2012!S261/Baseline_Data_2012!S$271</f>
        <v>7.4648739736741746E-3</v>
      </c>
      <c r="AA268" s="165">
        <f>Baseline_Data_2012!T261/Baseline_Data_2012!T$271</f>
        <v>6.7868885552249247E-3</v>
      </c>
      <c r="AB268" s="165">
        <f>Baseline_Data_2012!U261/Baseline_Data_2012!U$271</f>
        <v>9.3702319668201809E-3</v>
      </c>
      <c r="AC268" s="165">
        <f>Baseline_Data_2012!V261/Baseline_Data_2012!V$271</f>
        <v>3.6896000230603894E-3</v>
      </c>
      <c r="AD268" s="165">
        <f>Baseline_Data_2012!W261/Baseline_Data_2012!W$271</f>
        <v>1.032534752466905E-2</v>
      </c>
      <c r="AE268" s="165">
        <f>Baseline_Data_2012!X261/Baseline_Data_2012!X$271</f>
        <v>9.2612221088840783E-3</v>
      </c>
      <c r="AF268" s="165">
        <f>Baseline_Data_2012!Y261/Baseline_Data_2012!Y$271</f>
        <v>3.3530207297844249E-2</v>
      </c>
      <c r="AG268" s="165">
        <f>Baseline_Data_2012!Z261/Baseline_Data_2012!Z$271</f>
        <v>1.3181328062138693E-2</v>
      </c>
      <c r="AH268" s="165">
        <f>Baseline_Data_2012!AA261/Baseline_Data_2012!AA$271</f>
        <v>3.7201673514064629E-2</v>
      </c>
      <c r="AI268" s="165">
        <f>Baseline_Data_2012!AB261/Baseline_Data_2012!AB$271</f>
        <v>2.2651426090641507E-2</v>
      </c>
      <c r="AJ268" s="165">
        <f>Baseline_Data_2012!AC261/Baseline_Data_2012!AC$271</f>
        <v>0</v>
      </c>
      <c r="AK268" s="165">
        <f>Baseline_Data_2012!AD261/Baseline_Data_2012!AD$271</f>
        <v>1.2043993643973254E-2</v>
      </c>
      <c r="AL268" s="165">
        <f>Baseline_Data_2012!AE261/Baseline_Data_2012!AE$271</f>
        <v>1.1933619816424896E-2</v>
      </c>
      <c r="AM268" s="165">
        <f>Baseline_Data_2012!AF261/Baseline_Data_2012!AF$271</f>
        <v>5.7663651748017675E-3</v>
      </c>
      <c r="AN268" s="165">
        <f>Baseline_Data_2012!AG261/Baseline_Data_2012!AG$271</f>
        <v>5.9982336770957531E-3</v>
      </c>
      <c r="AO268" s="165">
        <f>Baseline_Data_2012!AH261/Baseline_Data_2012!AH$271</f>
        <v>7.9486153434122631E-3</v>
      </c>
      <c r="AP268" s="165">
        <f>Baseline_Data_2012!AI261/Baseline_Data_2012!AI$271</f>
        <v>1.0885327017456356E-2</v>
      </c>
      <c r="AQ268" s="165">
        <f>Baseline_Data_2012!AJ261/Baseline_Data_2012!AJ$271</f>
        <v>6.3425567707858866E-3</v>
      </c>
      <c r="AR268" s="165">
        <f>Baseline_Data_2012!AK261/Baseline_Data_2012!AK$271</f>
        <v>6.2600467903272125E-3</v>
      </c>
      <c r="AS268" s="165">
        <f>Baseline_Data_2012!AL261/Baseline_Data_2012!AL$271</f>
        <v>6.6639045186508462E-3</v>
      </c>
      <c r="AT268" s="165">
        <f>Baseline_Data_2012!AM261/Baseline_Data_2012!AM$271</f>
        <v>1.8070633961167104E-3</v>
      </c>
      <c r="AU268" s="165">
        <f>Baseline_Data_2012!AN261/Baseline_Data_2012!AN$271</f>
        <v>1.4540324914251942E-2</v>
      </c>
      <c r="AV268" s="165">
        <f>Baseline_Data_2012!AO261/Baseline_Data_2012!AO$271</f>
        <v>1.6404369923348545E-2</v>
      </c>
      <c r="AW268" s="165">
        <f>Baseline_Data_2012!AP261/Baseline_Data_2012!AP$271</f>
        <v>4.0649398237717566E-3</v>
      </c>
      <c r="AX268" s="165">
        <f>Baseline_Data_2012!AQ261/Baseline_Data_2012!AQ$271</f>
        <v>3.8444410516620666E-3</v>
      </c>
      <c r="AY268" s="165">
        <f>Baseline_Data_2012!AR261/Baseline_Data_2012!AR$271</f>
        <v>1.5173425605292378E-2</v>
      </c>
      <c r="AZ268" s="165">
        <f>Baseline_Data_2012!AS261/Baseline_Data_2012!AS$271</f>
        <v>1.19415100869073E-2</v>
      </c>
      <c r="BA268" s="165">
        <f>Baseline_Data_2012!AT261/Baseline_Data_2012!AT$271</f>
        <v>1.7086330110849944E-2</v>
      </c>
      <c r="BB268" s="165">
        <f>Baseline_Data_2012!AU261/Baseline_Data_2012!AU$271</f>
        <v>4.2205888870851319E-3</v>
      </c>
      <c r="BC268" s="165">
        <f>Baseline_Data_2012!AV261/Baseline_Data_2012!AV$271</f>
        <v>1.1600388499267202E-2</v>
      </c>
      <c r="BD268">
        <v>268</v>
      </c>
    </row>
    <row r="269" spans="1:56" x14ac:dyDescent="0.2">
      <c r="A269" s="164">
        <v>5</v>
      </c>
      <c r="B269" s="31" t="s">
        <v>52</v>
      </c>
      <c r="C269">
        <f>'III Tool Overview'!$H$9/160</f>
        <v>0</v>
      </c>
      <c r="D269">
        <v>0</v>
      </c>
      <c r="E269">
        <v>0</v>
      </c>
      <c r="F269">
        <f>G269*'III Tool Overview'!$H$9</f>
        <v>0</v>
      </c>
      <c r="G269" s="165">
        <f>HLOOKUP('III Tool Overview'!$H$7,Targeting!$I$1:$BC$277,Targeting!BD269,FALSE)</f>
        <v>1.1116682590186868E-3</v>
      </c>
      <c r="H269" s="204">
        <f>Baseline_Data_2012!B262</f>
        <v>9775.2692439999992</v>
      </c>
      <c r="I269" s="165">
        <f>Baseline_Data_2012!B262/Baseline_Data_2012!B$271</f>
        <v>9.7275478951774127E-3</v>
      </c>
      <c r="J269" s="165">
        <f>Baseline_Data_2012!C262/Baseline_Data_2012!C$271</f>
        <v>8.3370483887790867E-3</v>
      </c>
      <c r="K269" s="165">
        <f>Baseline_Data_2012!D262/Baseline_Data_2012!D$271</f>
        <v>3.8939780430467066E-3</v>
      </c>
      <c r="L269" s="165">
        <f>Baseline_Data_2012!E262/Baseline_Data_2012!E$271</f>
        <v>4.4144245176855178E-3</v>
      </c>
      <c r="M269" s="165">
        <f>Baseline_Data_2012!F262/Baseline_Data_2012!F$271</f>
        <v>9.2617205745638906E-3</v>
      </c>
      <c r="N269" s="165">
        <f>Baseline_Data_2012!G262/Baseline_Data_2012!G$271</f>
        <v>9.8992419755500067E-3</v>
      </c>
      <c r="O269" s="165">
        <f>Baseline_Data_2012!H262/Baseline_Data_2012!H$271</f>
        <v>1.411030007326382E-2</v>
      </c>
      <c r="P269" s="165">
        <f>Baseline_Data_2012!I262/Baseline_Data_2012!I$271</f>
        <v>9.5006845924907428E-3</v>
      </c>
      <c r="Q269" s="165">
        <f>Baseline_Data_2012!J262/Baseline_Data_2012!J$271</f>
        <v>5.0013759590755999E-3</v>
      </c>
      <c r="R269" s="165">
        <f>Baseline_Data_2012!K262/Baseline_Data_2012!K$271</f>
        <v>7.2527934867824525E-3</v>
      </c>
      <c r="S269" s="165">
        <f>Baseline_Data_2012!L262/Baseline_Data_2012!L$271</f>
        <v>1.3767655574562323E-2</v>
      </c>
      <c r="T269" s="165">
        <f>Baseline_Data_2012!M262/Baseline_Data_2012!M$271</f>
        <v>1.1116682590186868E-3</v>
      </c>
      <c r="U269" s="165">
        <f>Baseline_Data_2012!N262/Baseline_Data_2012!N$271</f>
        <v>2.8472115924668886E-3</v>
      </c>
      <c r="V269" s="165">
        <f>Baseline_Data_2012!O262/Baseline_Data_2012!O$271</f>
        <v>8.4320305958820382E-3</v>
      </c>
      <c r="W269" s="165">
        <f>Baseline_Data_2012!P262/Baseline_Data_2012!P$271</f>
        <v>0</v>
      </c>
      <c r="X269" s="165">
        <f>Baseline_Data_2012!Q262/Baseline_Data_2012!Q$271</f>
        <v>1.4358247807063716E-2</v>
      </c>
      <c r="Y269" s="165">
        <f>Baseline_Data_2012!R262/Baseline_Data_2012!R$271</f>
        <v>1.7262197496643518E-2</v>
      </c>
      <c r="Z269" s="165">
        <f>Baseline_Data_2012!S262/Baseline_Data_2012!S$271</f>
        <v>6.4540761501417545E-3</v>
      </c>
      <c r="AA269" s="165">
        <f>Baseline_Data_2012!T262/Baseline_Data_2012!T$271</f>
        <v>4.9808419229310803E-3</v>
      </c>
      <c r="AB269" s="165">
        <f>Baseline_Data_2012!U262/Baseline_Data_2012!U$271</f>
        <v>7.7871612433398378E-3</v>
      </c>
      <c r="AC269" s="165">
        <f>Baseline_Data_2012!V262/Baseline_Data_2012!V$271</f>
        <v>2.8607509286951863E-3</v>
      </c>
      <c r="AD269" s="165">
        <f>Baseline_Data_2012!W262/Baseline_Data_2012!W$271</f>
        <v>6.8068504330240989E-3</v>
      </c>
      <c r="AE269" s="165">
        <f>Baseline_Data_2012!X262/Baseline_Data_2012!X$271</f>
        <v>7.2602248530658975E-3</v>
      </c>
      <c r="AF269" s="165">
        <f>Baseline_Data_2012!Y262/Baseline_Data_2012!Y$271</f>
        <v>2.6196773537508638E-2</v>
      </c>
      <c r="AG269" s="165">
        <f>Baseline_Data_2012!Z262/Baseline_Data_2012!Z$271</f>
        <v>9.2182242594769405E-3</v>
      </c>
      <c r="AH269" s="165">
        <f>Baseline_Data_2012!AA262/Baseline_Data_2012!AA$271</f>
        <v>2.84082354819068E-2</v>
      </c>
      <c r="AI269" s="165">
        <f>Baseline_Data_2012!AB262/Baseline_Data_2012!AB$271</f>
        <v>1.7395251339574983E-2</v>
      </c>
      <c r="AJ269" s="165">
        <f>Baseline_Data_2012!AC262/Baseline_Data_2012!AC$271</f>
        <v>0</v>
      </c>
      <c r="AK269" s="165">
        <f>Baseline_Data_2012!AD262/Baseline_Data_2012!AD$271</f>
        <v>8.6860379036492897E-3</v>
      </c>
      <c r="AL269" s="165">
        <f>Baseline_Data_2012!AE262/Baseline_Data_2012!AE$271</f>
        <v>9.2688994067065596E-3</v>
      </c>
      <c r="AM269" s="165">
        <f>Baseline_Data_2012!AF262/Baseline_Data_2012!AF$271</f>
        <v>4.3500193481394254E-3</v>
      </c>
      <c r="AN269" s="165">
        <f>Baseline_Data_2012!AG262/Baseline_Data_2012!AG$271</f>
        <v>5.0845483061524805E-3</v>
      </c>
      <c r="AO269" s="165">
        <f>Baseline_Data_2012!AH262/Baseline_Data_2012!AH$271</f>
        <v>6.3350287262403911E-3</v>
      </c>
      <c r="AP269" s="165">
        <f>Baseline_Data_2012!AI262/Baseline_Data_2012!AI$271</f>
        <v>8.600411342020161E-3</v>
      </c>
      <c r="AQ269" s="165">
        <f>Baseline_Data_2012!AJ262/Baseline_Data_2012!AJ$271</f>
        <v>4.9914112671629821E-3</v>
      </c>
      <c r="AR269" s="165">
        <f>Baseline_Data_2012!AK262/Baseline_Data_2012!AK$271</f>
        <v>5.4070530125656258E-3</v>
      </c>
      <c r="AS269" s="165">
        <f>Baseline_Data_2012!AL262/Baseline_Data_2012!AL$271</f>
        <v>4.7560870754033129E-3</v>
      </c>
      <c r="AT269" s="165">
        <f>Baseline_Data_2012!AM262/Baseline_Data_2012!AM$271</f>
        <v>1.1089293901131259E-3</v>
      </c>
      <c r="AU269" s="165">
        <f>Baseline_Data_2012!AN262/Baseline_Data_2012!AN$271</f>
        <v>1.190782524515053E-2</v>
      </c>
      <c r="AV269" s="165">
        <f>Baseline_Data_2012!AO262/Baseline_Data_2012!AO$271</f>
        <v>1.1833860144703678E-2</v>
      </c>
      <c r="AW269" s="165">
        <f>Baseline_Data_2012!AP262/Baseline_Data_2012!AP$271</f>
        <v>3.890329494780638E-3</v>
      </c>
      <c r="AX269" s="165">
        <f>Baseline_Data_2012!AQ262/Baseline_Data_2012!AQ$271</f>
        <v>2.8495366493100256E-3</v>
      </c>
      <c r="AY269" s="165">
        <f>Baseline_Data_2012!AR262/Baseline_Data_2012!AR$271</f>
        <v>1.3087409387638272E-2</v>
      </c>
      <c r="AZ269" s="165">
        <f>Baseline_Data_2012!AS262/Baseline_Data_2012!AS$271</f>
        <v>9.3103608155556961E-3</v>
      </c>
      <c r="BA269" s="165">
        <f>Baseline_Data_2012!AT262/Baseline_Data_2012!AT$271</f>
        <v>1.2662354882168516E-2</v>
      </c>
      <c r="BB269" s="165">
        <f>Baseline_Data_2012!AU262/Baseline_Data_2012!AU$271</f>
        <v>3.0008537869984715E-3</v>
      </c>
      <c r="BC269" s="165">
        <f>Baseline_Data_2012!AV262/Baseline_Data_2012!AV$271</f>
        <v>8.3428846010087012E-3</v>
      </c>
      <c r="BD269">
        <v>269</v>
      </c>
    </row>
    <row r="270" spans="1:56" x14ac:dyDescent="0.2">
      <c r="A270" s="164">
        <v>5</v>
      </c>
      <c r="B270" s="31" t="s">
        <v>53</v>
      </c>
      <c r="C270">
        <f>'III Tool Overview'!$H$9/160</f>
        <v>0</v>
      </c>
      <c r="D270">
        <v>0</v>
      </c>
      <c r="E270">
        <v>0</v>
      </c>
      <c r="F270">
        <f>G270*'III Tool Overview'!$H$9</f>
        <v>0</v>
      </c>
      <c r="G270" s="165">
        <f>HLOOKUP('III Tool Overview'!$H$7,Targeting!$I$1:$BC$277,Targeting!BD270,FALSE)</f>
        <v>1.167251671969621E-3</v>
      </c>
      <c r="H270" s="204">
        <f>Baseline_Data_2012!B263</f>
        <v>9307.5655139999999</v>
      </c>
      <c r="I270" s="165">
        <f>Baseline_Data_2012!B263/Baseline_Data_2012!B$271</f>
        <v>9.2621274222711922E-3</v>
      </c>
      <c r="J270" s="165">
        <f>Baseline_Data_2012!C263/Baseline_Data_2012!C$271</f>
        <v>8.6562071039424336E-3</v>
      </c>
      <c r="K270" s="165">
        <f>Baseline_Data_2012!D263/Baseline_Data_2012!D$271</f>
        <v>3.8168695669467717E-3</v>
      </c>
      <c r="L270" s="165">
        <f>Baseline_Data_2012!E263/Baseline_Data_2012!E$271</f>
        <v>4.0998333451608025E-3</v>
      </c>
      <c r="M270" s="165">
        <f>Baseline_Data_2012!F263/Baseline_Data_2012!F$271</f>
        <v>9.6519202490089519E-3</v>
      </c>
      <c r="N270" s="165">
        <f>Baseline_Data_2012!G263/Baseline_Data_2012!G$271</f>
        <v>1.0165778013625752E-2</v>
      </c>
      <c r="O270" s="165">
        <f>Baseline_Data_2012!H263/Baseline_Data_2012!H$271</f>
        <v>1.2889709001417162E-2</v>
      </c>
      <c r="P270" s="165">
        <f>Baseline_Data_2012!I263/Baseline_Data_2012!I$271</f>
        <v>8.5171510352740898E-3</v>
      </c>
      <c r="Q270" s="165">
        <f>Baseline_Data_2012!J263/Baseline_Data_2012!J$271</f>
        <v>4.9381245919328191E-3</v>
      </c>
      <c r="R270" s="165">
        <f>Baseline_Data_2012!K263/Baseline_Data_2012!K$271</f>
        <v>6.4302855799859828E-3</v>
      </c>
      <c r="S270" s="165">
        <f>Baseline_Data_2012!L263/Baseline_Data_2012!L$271</f>
        <v>1.3066067382990534E-2</v>
      </c>
      <c r="T270" s="165">
        <f>Baseline_Data_2012!M263/Baseline_Data_2012!M$271</f>
        <v>1.167251671969621E-3</v>
      </c>
      <c r="U270" s="165">
        <f>Baseline_Data_2012!N263/Baseline_Data_2012!N$271</f>
        <v>2.458955466221404E-3</v>
      </c>
      <c r="V270" s="165">
        <f>Baseline_Data_2012!O263/Baseline_Data_2012!O$271</f>
        <v>9.042909689352471E-3</v>
      </c>
      <c r="W270" s="165">
        <f>Baseline_Data_2012!P263/Baseline_Data_2012!P$271</f>
        <v>0</v>
      </c>
      <c r="X270" s="165">
        <f>Baseline_Data_2012!Q263/Baseline_Data_2012!Q$271</f>
        <v>1.3233359213162198E-2</v>
      </c>
      <c r="Y270" s="165">
        <f>Baseline_Data_2012!R263/Baseline_Data_2012!R$271</f>
        <v>1.5425457580079925E-2</v>
      </c>
      <c r="Z270" s="165">
        <f>Baseline_Data_2012!S263/Baseline_Data_2012!S$271</f>
        <v>7.7183817466940094E-3</v>
      </c>
      <c r="AA270" s="165">
        <f>Baseline_Data_2012!T263/Baseline_Data_2012!T$271</f>
        <v>5.3888289746387456E-3</v>
      </c>
      <c r="AB270" s="165">
        <f>Baseline_Data_2012!U263/Baseline_Data_2012!U$271</f>
        <v>8.734248421583872E-3</v>
      </c>
      <c r="AC270" s="165">
        <f>Baseline_Data_2012!V263/Baseline_Data_2012!V$271</f>
        <v>2.6568813222824263E-3</v>
      </c>
      <c r="AD270" s="165">
        <f>Baseline_Data_2012!W263/Baseline_Data_2012!W$271</f>
        <v>7.0932773076810545E-3</v>
      </c>
      <c r="AE270" s="165">
        <f>Baseline_Data_2012!X263/Baseline_Data_2012!X$271</f>
        <v>7.1570600238926689E-3</v>
      </c>
      <c r="AF270" s="165">
        <f>Baseline_Data_2012!Y263/Baseline_Data_2012!Y$271</f>
        <v>2.4855518065800403E-2</v>
      </c>
      <c r="AG270" s="165">
        <f>Baseline_Data_2012!Z263/Baseline_Data_2012!Z$271</f>
        <v>8.6164410733983281E-3</v>
      </c>
      <c r="AH270" s="165">
        <f>Baseline_Data_2012!AA263/Baseline_Data_2012!AA$271</f>
        <v>2.4612860977543557E-2</v>
      </c>
      <c r="AI270" s="165">
        <f>Baseline_Data_2012!AB263/Baseline_Data_2012!AB$271</f>
        <v>1.6732707105286789E-2</v>
      </c>
      <c r="AJ270" s="165">
        <f>Baseline_Data_2012!AC263/Baseline_Data_2012!AC$271</f>
        <v>0</v>
      </c>
      <c r="AK270" s="165">
        <f>Baseline_Data_2012!AD263/Baseline_Data_2012!AD$271</f>
        <v>8.0619924620278852E-3</v>
      </c>
      <c r="AL270" s="165">
        <f>Baseline_Data_2012!AE263/Baseline_Data_2012!AE$271</f>
        <v>9.6594015279748008E-3</v>
      </c>
      <c r="AM270" s="165">
        <f>Baseline_Data_2012!AF263/Baseline_Data_2012!AF$271</f>
        <v>3.5803630692972876E-3</v>
      </c>
      <c r="AN270" s="165">
        <f>Baseline_Data_2012!AG263/Baseline_Data_2012!AG$271</f>
        <v>4.8471861002141589E-3</v>
      </c>
      <c r="AO270" s="165">
        <f>Baseline_Data_2012!AH263/Baseline_Data_2012!AH$271</f>
        <v>6.3350287262403911E-3</v>
      </c>
      <c r="AP270" s="165">
        <f>Baseline_Data_2012!AI263/Baseline_Data_2012!AI$271</f>
        <v>8.3666137521400015E-3</v>
      </c>
      <c r="AQ270" s="165">
        <f>Baseline_Data_2012!AJ263/Baseline_Data_2012!AJ$271</f>
        <v>5.1773377613552997E-3</v>
      </c>
      <c r="AR270" s="165">
        <f>Baseline_Data_2012!AK263/Baseline_Data_2012!AK$271</f>
        <v>5.965076277207629E-3</v>
      </c>
      <c r="AS270" s="165">
        <f>Baseline_Data_2012!AL263/Baseline_Data_2012!AL$271</f>
        <v>4.1567946020951213E-3</v>
      </c>
      <c r="AT270" s="165">
        <f>Baseline_Data_2012!AM263/Baseline_Data_2012!AM$271</f>
        <v>1.1643758596187818E-3</v>
      </c>
      <c r="AU270" s="165">
        <f>Baseline_Data_2012!AN263/Baseline_Data_2012!AN$271</f>
        <v>1.2248605199018287E-2</v>
      </c>
      <c r="AV270" s="165">
        <f>Baseline_Data_2012!AO263/Baseline_Data_2012!AO$271</f>
        <v>1.0777820131790489E-2</v>
      </c>
      <c r="AW270" s="165">
        <f>Baseline_Data_2012!AP263/Baseline_Data_2012!AP$271</f>
        <v>3.8132932671612191E-3</v>
      </c>
      <c r="AX270" s="165">
        <f>Baseline_Data_2012!AQ263/Baseline_Data_2012!AQ$271</f>
        <v>2.4609634698586581E-3</v>
      </c>
      <c r="AY270" s="165">
        <f>Baseline_Data_2012!AR263/Baseline_Data_2012!AR$271</f>
        <v>1.3499205946541342E-2</v>
      </c>
      <c r="AZ270" s="165">
        <f>Baseline_Data_2012!AS263/Baseline_Data_2012!AS$271</f>
        <v>8.4688474341497004E-3</v>
      </c>
      <c r="BA270" s="165">
        <f>Baseline_Data_2012!AT263/Baseline_Data_2012!AT$271</f>
        <v>1.4183118110747543E-2</v>
      </c>
      <c r="BB270" s="165">
        <f>Baseline_Data_2012!AU263/Baseline_Data_2012!AU$271</f>
        <v>2.4850820423581092E-3</v>
      </c>
      <c r="BC270" s="165">
        <f>Baseline_Data_2012!AV263/Baseline_Data_2012!AV$271</f>
        <v>7.2444990194625407E-3</v>
      </c>
      <c r="BD270">
        <v>270</v>
      </c>
    </row>
    <row r="271" spans="1:56" x14ac:dyDescent="0.2">
      <c r="A271" s="164">
        <v>5</v>
      </c>
      <c r="B271" s="31" t="s">
        <v>54</v>
      </c>
      <c r="C271">
        <f>'III Tool Overview'!$H$9/160</f>
        <v>0</v>
      </c>
      <c r="D271">
        <v>0</v>
      </c>
      <c r="E271">
        <v>0</v>
      </c>
      <c r="F271">
        <f>G271*'III Tool Overview'!$H$9</f>
        <v>0</v>
      </c>
      <c r="G271" s="165">
        <f>HLOOKUP('III Tool Overview'!$H$7,Targeting!$I$1:$BC$277,Targeting!BD271,FALSE)</f>
        <v>1.118238404908033E-3</v>
      </c>
      <c r="H271" s="204">
        <f>Baseline_Data_2012!B264</f>
        <v>6590.7564249999996</v>
      </c>
      <c r="I271" s="165">
        <f>Baseline_Data_2012!B264/Baseline_Data_2012!B$271</f>
        <v>6.5585813740104649E-3</v>
      </c>
      <c r="J271" s="165">
        <f>Baseline_Data_2012!C264/Baseline_Data_2012!C$271</f>
        <v>6.4898071529604162E-3</v>
      </c>
      <c r="K271" s="165">
        <f>Baseline_Data_2012!D264/Baseline_Data_2012!D$271</f>
        <v>2.719917951168117E-3</v>
      </c>
      <c r="L271" s="165">
        <f>Baseline_Data_2012!E264/Baseline_Data_2012!E$271</f>
        <v>3.3155841652936003E-3</v>
      </c>
      <c r="M271" s="165">
        <f>Baseline_Data_2012!F264/Baseline_Data_2012!F$271</f>
        <v>7.2517301683055931E-3</v>
      </c>
      <c r="N271" s="165">
        <f>Baseline_Data_2012!G264/Baseline_Data_2012!G$271</f>
        <v>7.3189684133352926E-3</v>
      </c>
      <c r="O271" s="165">
        <f>Baseline_Data_2012!H264/Baseline_Data_2012!H$271</f>
        <v>8.8222716226414484E-3</v>
      </c>
      <c r="P271" s="165">
        <f>Baseline_Data_2012!I264/Baseline_Data_2012!I$271</f>
        <v>5.9739634396773367E-3</v>
      </c>
      <c r="Q271" s="165">
        <f>Baseline_Data_2012!J264/Baseline_Data_2012!J$271</f>
        <v>3.6793540373022044E-3</v>
      </c>
      <c r="R271" s="165">
        <f>Baseline_Data_2012!K264/Baseline_Data_2012!K$271</f>
        <v>4.2635043006973294E-3</v>
      </c>
      <c r="S271" s="165">
        <f>Baseline_Data_2012!L264/Baseline_Data_2012!L$271</f>
        <v>9.0373157955165491E-3</v>
      </c>
      <c r="T271" s="165">
        <f>Baseline_Data_2012!M264/Baseline_Data_2012!M$271</f>
        <v>1.118238404908033E-3</v>
      </c>
      <c r="U271" s="165">
        <f>Baseline_Data_2012!N264/Baseline_Data_2012!N$271</f>
        <v>2.2912312724706944E-3</v>
      </c>
      <c r="V271" s="165">
        <f>Baseline_Data_2012!O264/Baseline_Data_2012!O$271</f>
        <v>6.7396443283175792E-3</v>
      </c>
      <c r="W271" s="165">
        <f>Baseline_Data_2012!P264/Baseline_Data_2012!P$271</f>
        <v>0</v>
      </c>
      <c r="X271" s="165">
        <f>Baseline_Data_2012!Q264/Baseline_Data_2012!Q$271</f>
        <v>9.0266752906897046E-3</v>
      </c>
      <c r="Y271" s="165">
        <f>Baseline_Data_2012!R264/Baseline_Data_2012!R$271</f>
        <v>1.035076917803775E-2</v>
      </c>
      <c r="Z271" s="165">
        <f>Baseline_Data_2012!S264/Baseline_Data_2012!S$271</f>
        <v>5.7024878001549484E-3</v>
      </c>
      <c r="AA271" s="165">
        <f>Baseline_Data_2012!T264/Baseline_Data_2012!T$271</f>
        <v>4.5554213922007498E-3</v>
      </c>
      <c r="AB271" s="165">
        <f>Baseline_Data_2012!U264/Baseline_Data_2012!U$271</f>
        <v>5.9489861972667349E-3</v>
      </c>
      <c r="AC271" s="165">
        <f>Baseline_Data_2012!V264/Baseline_Data_2012!V$271</f>
        <v>2.1486516401018306E-3</v>
      </c>
      <c r="AD271" s="165">
        <f>Baseline_Data_2012!W264/Baseline_Data_2012!W$271</f>
        <v>5.2336097099226261E-3</v>
      </c>
      <c r="AE271" s="165">
        <f>Baseline_Data_2012!X264/Baseline_Data_2012!X$271</f>
        <v>4.7840067835445872E-3</v>
      </c>
      <c r="AF271" s="165">
        <f>Baseline_Data_2012!Y264/Baseline_Data_2012!Y$271</f>
        <v>1.8708664229313738E-2</v>
      </c>
      <c r="AG271" s="165">
        <f>Baseline_Data_2012!Z264/Baseline_Data_2012!Z$271</f>
        <v>6.7798060473405657E-3</v>
      </c>
      <c r="AH271" s="165">
        <f>Baseline_Data_2012!AA264/Baseline_Data_2012!AA$271</f>
        <v>1.9565537114598693E-2</v>
      </c>
      <c r="AI271" s="165">
        <f>Baseline_Data_2012!AB264/Baseline_Data_2012!AB$271</f>
        <v>1.1479842900794219E-2</v>
      </c>
      <c r="AJ271" s="165">
        <f>Baseline_Data_2012!AC264/Baseline_Data_2012!AC$271</f>
        <v>0</v>
      </c>
      <c r="AK271" s="165">
        <f>Baseline_Data_2012!AD264/Baseline_Data_2012!AD$271</f>
        <v>5.4901246138817916E-3</v>
      </c>
      <c r="AL271" s="165">
        <f>Baseline_Data_2012!AE264/Baseline_Data_2012!AE$271</f>
        <v>7.2573510411448328E-3</v>
      </c>
      <c r="AM271" s="165">
        <f>Baseline_Data_2012!AF264/Baseline_Data_2012!AF$271</f>
        <v>2.0952537388348237E-3</v>
      </c>
      <c r="AN271" s="165">
        <f>Baseline_Data_2012!AG264/Baseline_Data_2012!AG$271</f>
        <v>3.4130836482157115E-3</v>
      </c>
      <c r="AO271" s="165">
        <f>Baseline_Data_2012!AH264/Baseline_Data_2012!AH$271</f>
        <v>4.2757216780900222E-3</v>
      </c>
      <c r="AP271" s="165">
        <f>Baseline_Data_2012!AI264/Baseline_Data_2012!AI$271</f>
        <v>6.0071531237844752E-3</v>
      </c>
      <c r="AQ271" s="165">
        <f>Baseline_Data_2012!AJ264/Baseline_Data_2012!AJ$271</f>
        <v>4.1893678615382056E-3</v>
      </c>
      <c r="AR271" s="165">
        <f>Baseline_Data_2012!AK264/Baseline_Data_2012!AK$271</f>
        <v>4.6144480047248075E-3</v>
      </c>
      <c r="AS271" s="165">
        <f>Baseline_Data_2012!AL264/Baseline_Data_2012!AL$271</f>
        <v>2.5036866678220938E-3</v>
      </c>
      <c r="AT271" s="165">
        <f>Baseline_Data_2012!AM264/Baseline_Data_2012!AM$271</f>
        <v>1.1154833488278041E-3</v>
      </c>
      <c r="AU271" s="165">
        <f>Baseline_Data_2012!AN264/Baseline_Data_2012!AN$271</f>
        <v>9.2378091483426225E-3</v>
      </c>
      <c r="AV271" s="165">
        <f>Baseline_Data_2012!AO264/Baseline_Data_2012!AO$271</f>
        <v>7.2922492828718629E-3</v>
      </c>
      <c r="AW271" s="165">
        <f>Baseline_Data_2012!AP264/Baseline_Data_2012!AP$271</f>
        <v>2.7173694642955975E-3</v>
      </c>
      <c r="AX271" s="165">
        <f>Baseline_Data_2012!AQ264/Baseline_Data_2012!AQ$271</f>
        <v>2.2931023111259744E-3</v>
      </c>
      <c r="AY271" s="165">
        <f>Baseline_Data_2012!AR264/Baseline_Data_2012!AR$271</f>
        <v>1.0511095020707694E-2</v>
      </c>
      <c r="AZ271" s="165">
        <f>Baseline_Data_2012!AS264/Baseline_Data_2012!AS$271</f>
        <v>5.7489065496814764E-3</v>
      </c>
      <c r="BA271" s="165">
        <f>Baseline_Data_2012!AT264/Baseline_Data_2012!AT$271</f>
        <v>1.1014208599411832E-2</v>
      </c>
      <c r="BB271" s="165">
        <f>Baseline_Data_2012!AU264/Baseline_Data_2012!AU$271</f>
        <v>1.5973368571056178E-3</v>
      </c>
      <c r="BC271" s="165">
        <f>Baseline_Data_2012!AV264/Baseline_Data_2012!AV$271</f>
        <v>4.6924785655841263E-3</v>
      </c>
      <c r="BD271">
        <v>271</v>
      </c>
    </row>
    <row r="272" spans="1:56" x14ac:dyDescent="0.2">
      <c r="A272" s="164">
        <v>5</v>
      </c>
      <c r="B272" s="31" t="s">
        <v>55</v>
      </c>
      <c r="C272">
        <f>'III Tool Overview'!$H$9/160</f>
        <v>0</v>
      </c>
      <c r="F272">
        <f>G272*'III Tool Overview'!$H$9</f>
        <v>0</v>
      </c>
      <c r="G272" s="165">
        <f>HLOOKUP('III Tool Overview'!$H$7,Targeting!$I$1:$BC$277,Targeting!BD272,FALSE)</f>
        <v>5.8148397055217708E-4</v>
      </c>
      <c r="H272" s="204">
        <f>Baseline_Data_2012!B265</f>
        <v>4986.4344749999991</v>
      </c>
      <c r="I272" s="165">
        <f>Baseline_Data_2012!B265/Baseline_Data_2012!B$271</f>
        <v>4.9620914750249856E-3</v>
      </c>
      <c r="J272" s="165">
        <f>Baseline_Data_2012!C265/Baseline_Data_2012!C$271</f>
        <v>4.7890517069867165E-3</v>
      </c>
      <c r="K272" s="165">
        <f>Baseline_Data_2012!D265/Baseline_Data_2012!D$271</f>
        <v>2.140771923542967E-3</v>
      </c>
      <c r="L272" s="165">
        <f>Baseline_Data_2012!E265/Baseline_Data_2012!E$271</f>
        <v>2.6051018441592571E-3</v>
      </c>
      <c r="M272" s="165">
        <f>Baseline_Data_2012!F265/Baseline_Data_2012!F$271</f>
        <v>4.9292806372796191E-3</v>
      </c>
      <c r="N272" s="165">
        <f>Baseline_Data_2012!G265/Baseline_Data_2012!G$271</f>
        <v>5.2756780028257481E-3</v>
      </c>
      <c r="O272" s="165">
        <f>Baseline_Data_2012!H265/Baseline_Data_2012!H$271</f>
        <v>6.7842946143230158E-3</v>
      </c>
      <c r="P272" s="165">
        <f>Baseline_Data_2012!I265/Baseline_Data_2012!I$271</f>
        <v>4.5891066948743845E-3</v>
      </c>
      <c r="Q272" s="165">
        <f>Baseline_Data_2012!J265/Baseline_Data_2012!J$271</f>
        <v>2.8285943093094021E-3</v>
      </c>
      <c r="R272" s="165">
        <f>Baseline_Data_2012!K265/Baseline_Data_2012!K$271</f>
        <v>3.0786300820080863E-3</v>
      </c>
      <c r="S272" s="165">
        <f>Baseline_Data_2012!L265/Baseline_Data_2012!L$271</f>
        <v>6.9562948736229674E-3</v>
      </c>
      <c r="T272" s="165">
        <f>Baseline_Data_2012!M265/Baseline_Data_2012!M$271</f>
        <v>5.8148397055217708E-4</v>
      </c>
      <c r="U272" s="165">
        <f>Baseline_Data_2012!N265/Baseline_Data_2012!N$271</f>
        <v>1.4580562642995327E-3</v>
      </c>
      <c r="V272" s="165">
        <f>Baseline_Data_2012!O265/Baseline_Data_2012!O$271</f>
        <v>5.4024133107942497E-3</v>
      </c>
      <c r="W272" s="165">
        <f>Baseline_Data_2012!P265/Baseline_Data_2012!P$271</f>
        <v>0</v>
      </c>
      <c r="X272" s="165">
        <f>Baseline_Data_2012!Q265/Baseline_Data_2012!Q$271</f>
        <v>7.4894931219819027E-3</v>
      </c>
      <c r="Y272" s="165">
        <f>Baseline_Data_2012!R265/Baseline_Data_2012!R$271</f>
        <v>7.4920256448235611E-3</v>
      </c>
      <c r="Z272" s="165">
        <f>Baseline_Data_2012!S265/Baseline_Data_2012!S$271</f>
        <v>4.1025092087445675E-3</v>
      </c>
      <c r="AA272" s="165">
        <f>Baseline_Data_2012!T265/Baseline_Data_2012!T$271</f>
        <v>2.90014815359327E-3</v>
      </c>
      <c r="AB272" s="165">
        <f>Baseline_Data_2012!U265/Baseline_Data_2012!U$271</f>
        <v>4.2129831076728828E-3</v>
      </c>
      <c r="AC272" s="165">
        <f>Baseline_Data_2012!V265/Baseline_Data_2012!V$271</f>
        <v>1.6882262886514384E-3</v>
      </c>
      <c r="AD272" s="165">
        <f>Baseline_Data_2012!W265/Baseline_Data_2012!W$271</f>
        <v>4.4675502575634851E-3</v>
      </c>
      <c r="AE272" s="165">
        <f>Baseline_Data_2012!X265/Baseline_Data_2012!X$271</f>
        <v>3.3207856198140305E-3</v>
      </c>
      <c r="AF272" s="165">
        <f>Baseline_Data_2012!Y265/Baseline_Data_2012!Y$271</f>
        <v>1.611239949478839E-2</v>
      </c>
      <c r="AG272" s="165">
        <f>Baseline_Data_2012!Z265/Baseline_Data_2012!Z$271</f>
        <v>5.2939719298227472E-3</v>
      </c>
      <c r="AH272" s="165">
        <f>Baseline_Data_2012!AA265/Baseline_Data_2012!AA$271</f>
        <v>1.4364135522513477E-2</v>
      </c>
      <c r="AI272" s="165">
        <f>Baseline_Data_2012!AB265/Baseline_Data_2012!AB$271</f>
        <v>9.1062414926237865E-3</v>
      </c>
      <c r="AJ272" s="165">
        <f>Baseline_Data_2012!AC265/Baseline_Data_2012!AC$271</f>
        <v>0</v>
      </c>
      <c r="AK272" s="165">
        <f>Baseline_Data_2012!AD265/Baseline_Data_2012!AD$271</f>
        <v>3.9699912226462894E-3</v>
      </c>
      <c r="AL272" s="165">
        <f>Baseline_Data_2012!AE265/Baseline_Data_2012!AE$271</f>
        <v>4.9331013613010625E-3</v>
      </c>
      <c r="AM272" s="165">
        <f>Baseline_Data_2012!AF265/Baseline_Data_2012!AF$271</f>
        <v>1.5974104744156982E-3</v>
      </c>
      <c r="AN272" s="165">
        <f>Baseline_Data_2012!AG265/Baseline_Data_2012!AG$271</f>
        <v>2.845074145640785E-3</v>
      </c>
      <c r="AO272" s="165">
        <f>Baseline_Data_2012!AH265/Baseline_Data_2012!AH$271</f>
        <v>3.2890166754538631E-3</v>
      </c>
      <c r="AP272" s="165">
        <f>Baseline_Data_2012!AI265/Baseline_Data_2012!AI$271</f>
        <v>3.9106970000476124E-3</v>
      </c>
      <c r="AQ272" s="165">
        <f>Baseline_Data_2012!AJ265/Baseline_Data_2012!AJ$271</f>
        <v>3.015424120118159E-3</v>
      </c>
      <c r="AR272" s="165">
        <f>Baseline_Data_2012!AK265/Baseline_Data_2012!AK$271</f>
        <v>3.2905040302148372E-3</v>
      </c>
      <c r="AS272" s="165">
        <f>Baseline_Data_2012!AL265/Baseline_Data_2012!AL$271</f>
        <v>1.8196192722422868E-3</v>
      </c>
      <c r="AT272" s="165">
        <f>Baseline_Data_2012!AM265/Baseline_Data_2012!AM$271</f>
        <v>5.8005134139045816E-4</v>
      </c>
      <c r="AU272" s="165">
        <f>Baseline_Data_2012!AN265/Baseline_Data_2012!AN$271</f>
        <v>7.5375508063660768E-3</v>
      </c>
      <c r="AV272" s="165">
        <f>Baseline_Data_2012!AO265/Baseline_Data_2012!AO$271</f>
        <v>4.8115098096069703E-3</v>
      </c>
      <c r="AW272" s="165">
        <f>Baseline_Data_2012!AP265/Baseline_Data_2012!AP$271</f>
        <v>2.1387660802630747E-3</v>
      </c>
      <c r="AX272" s="165">
        <f>Baseline_Data_2012!AQ265/Baseline_Data_2012!AQ$271</f>
        <v>1.4592469252619838E-3</v>
      </c>
      <c r="AY272" s="165">
        <f>Baseline_Data_2012!AR265/Baseline_Data_2012!AR$271</f>
        <v>8.1189147746155987E-3</v>
      </c>
      <c r="AZ272" s="165">
        <f>Baseline_Data_2012!AS265/Baseline_Data_2012!AS$271</f>
        <v>4.2540467638933731E-3</v>
      </c>
      <c r="BA272" s="165">
        <f>Baseline_Data_2012!AT265/Baseline_Data_2012!AT$271</f>
        <v>7.9611472683467979E-3</v>
      </c>
      <c r="BB272" s="165">
        <f>Baseline_Data_2012!AU265/Baseline_Data_2012!AU$271</f>
        <v>1.1068160899629477E-3</v>
      </c>
      <c r="BC272" s="165">
        <f>Baseline_Data_2012!AV265/Baseline_Data_2012!AV$271</f>
        <v>3.1261526177921947E-3</v>
      </c>
      <c r="BD272">
        <v>272</v>
      </c>
    </row>
    <row r="273" spans="1:56" x14ac:dyDescent="0.2">
      <c r="A273" s="164">
        <v>5</v>
      </c>
      <c r="B273" s="31" t="s">
        <v>56</v>
      </c>
      <c r="C273">
        <f>'III Tool Overview'!$H$9/160</f>
        <v>0</v>
      </c>
      <c r="F273">
        <f>G273*'III Tool Overview'!$H$9</f>
        <v>0</v>
      </c>
      <c r="G273" s="165">
        <f>HLOOKUP('III Tool Overview'!$H$7,Targeting!$I$1:$BC$277,Targeting!BD273,FALSE)</f>
        <v>3.2095880631003218E-4</v>
      </c>
      <c r="H273" s="204">
        <f>Baseline_Data_2012!B266</f>
        <v>2134.7961209999999</v>
      </c>
      <c r="I273" s="165">
        <f>Baseline_Data_2012!B266/Baseline_Data_2012!B$271</f>
        <v>2.1243743773311104E-3</v>
      </c>
      <c r="J273" s="165">
        <f>Baseline_Data_2012!C266/Baseline_Data_2012!C$271</f>
        <v>2.0452120092705598E-3</v>
      </c>
      <c r="K273" s="165">
        <f>Baseline_Data_2012!D266/Baseline_Data_2012!D$271</f>
        <v>1.0018177554399451E-3</v>
      </c>
      <c r="L273" s="165">
        <f>Baseline_Data_2012!E266/Baseline_Data_2012!E$271</f>
        <v>1.1468627617953152E-3</v>
      </c>
      <c r="M273" s="165">
        <f>Baseline_Data_2012!F266/Baseline_Data_2012!F$271</f>
        <v>2.1408005152625969E-3</v>
      </c>
      <c r="N273" s="165">
        <f>Baseline_Data_2012!G266/Baseline_Data_2012!G$271</f>
        <v>2.1832504560804363E-3</v>
      </c>
      <c r="O273" s="165">
        <f>Baseline_Data_2012!H266/Baseline_Data_2012!H$271</f>
        <v>2.8029018396126234E-3</v>
      </c>
      <c r="P273" s="165">
        <f>Baseline_Data_2012!I266/Baseline_Data_2012!I$271</f>
        <v>2.0063232776917528E-3</v>
      </c>
      <c r="Q273" s="165">
        <f>Baseline_Data_2012!J266/Baseline_Data_2012!J$271</f>
        <v>1.2391947851079141E-3</v>
      </c>
      <c r="R273" s="165">
        <f>Baseline_Data_2012!K266/Baseline_Data_2012!K$271</f>
        <v>1.2020236426255324E-3</v>
      </c>
      <c r="S273" s="165">
        <f>Baseline_Data_2012!L266/Baseline_Data_2012!L$271</f>
        <v>3.0567969069825386E-3</v>
      </c>
      <c r="T273" s="165">
        <f>Baseline_Data_2012!M266/Baseline_Data_2012!M$271</f>
        <v>3.2095880631003218E-4</v>
      </c>
      <c r="U273" s="165">
        <f>Baseline_Data_2012!N266/Baseline_Data_2012!N$271</f>
        <v>4.0034496998845763E-4</v>
      </c>
      <c r="V273" s="165">
        <f>Baseline_Data_2012!O266/Baseline_Data_2012!O$271</f>
        <v>2.3172471736800362E-3</v>
      </c>
      <c r="W273" s="165">
        <f>Baseline_Data_2012!P266/Baseline_Data_2012!P$271</f>
        <v>0</v>
      </c>
      <c r="X273" s="165">
        <f>Baseline_Data_2012!Q266/Baseline_Data_2012!Q$271</f>
        <v>3.1427088074081184E-3</v>
      </c>
      <c r="Y273" s="165">
        <f>Baseline_Data_2012!R266/Baseline_Data_2012!R$271</f>
        <v>2.9543123710516041E-3</v>
      </c>
      <c r="Z273" s="165">
        <f>Baseline_Data_2012!S266/Baseline_Data_2012!S$271</f>
        <v>1.8545776223192849E-3</v>
      </c>
      <c r="AA273" s="165">
        <f>Baseline_Data_2012!T266/Baseline_Data_2012!T$271</f>
        <v>1.3391972725262076E-3</v>
      </c>
      <c r="AB273" s="165">
        <f>Baseline_Data_2012!U266/Baseline_Data_2012!U$271</f>
        <v>1.8012400504917433E-3</v>
      </c>
      <c r="AC273" s="165">
        <f>Baseline_Data_2012!V266/Baseline_Data_2012!V$271</f>
        <v>7.432200273778933E-4</v>
      </c>
      <c r="AD273" s="165">
        <f>Baseline_Data_2012!W266/Baseline_Data_2012!W$271</f>
        <v>2.0048722784074468E-3</v>
      </c>
      <c r="AE273" s="165">
        <f>Baseline_Data_2012!X266/Baseline_Data_2012!X$271</f>
        <v>1.3563067006626052E-3</v>
      </c>
      <c r="AF273" s="165">
        <f>Baseline_Data_2012!Y266/Baseline_Data_2012!Y$271</f>
        <v>6.9973192070856048E-3</v>
      </c>
      <c r="AG273" s="165">
        <f>Baseline_Data_2012!Z266/Baseline_Data_2012!Z$271</f>
        <v>2.2564380505485982E-3</v>
      </c>
      <c r="AH273" s="165">
        <f>Baseline_Data_2012!AA266/Baseline_Data_2012!AA$271</f>
        <v>6.455883390403044E-3</v>
      </c>
      <c r="AI273" s="165">
        <f>Baseline_Data_2012!AB266/Baseline_Data_2012!AB$271</f>
        <v>4.1973715353056324E-3</v>
      </c>
      <c r="AJ273" s="165">
        <f>Baseline_Data_2012!AC266/Baseline_Data_2012!AC$271</f>
        <v>0</v>
      </c>
      <c r="AK273" s="165">
        <f>Baseline_Data_2012!AD266/Baseline_Data_2012!AD$271</f>
        <v>1.6591243032794514E-3</v>
      </c>
      <c r="AL273" s="165">
        <f>Baseline_Data_2012!AE266/Baseline_Data_2012!AE$271</f>
        <v>2.1424598665058438E-3</v>
      </c>
      <c r="AM273" s="165">
        <f>Baseline_Data_2012!AF266/Baseline_Data_2012!AF$271</f>
        <v>7.785517533361665E-4</v>
      </c>
      <c r="AN273" s="165">
        <f>Baseline_Data_2012!AG266/Baseline_Data_2012!AG$271</f>
        <v>1.2211875416100804E-3</v>
      </c>
      <c r="AO273" s="165">
        <f>Baseline_Data_2012!AH266/Baseline_Data_2012!AH$271</f>
        <v>1.4188388401856276E-3</v>
      </c>
      <c r="AP273" s="165">
        <f>Baseline_Data_2012!AI266/Baseline_Data_2012!AI$271</f>
        <v>1.563557661356901E-3</v>
      </c>
      <c r="AQ273" s="165">
        <f>Baseline_Data_2012!AJ266/Baseline_Data_2012!AJ$271</f>
        <v>1.4983307590631728E-3</v>
      </c>
      <c r="AR273" s="165">
        <f>Baseline_Data_2012!AK266/Baseline_Data_2012!AK$271</f>
        <v>1.4206378754197939E-3</v>
      </c>
      <c r="AS273" s="165">
        <f>Baseline_Data_2012!AL266/Baseline_Data_2012!AL$271</f>
        <v>6.4687762176098365E-4</v>
      </c>
      <c r="AT273" s="165">
        <f>Baseline_Data_2012!AM266/Baseline_Data_2012!AM$271</f>
        <v>3.2016804513875928E-4</v>
      </c>
      <c r="AU273" s="165">
        <f>Baseline_Data_2012!AN266/Baseline_Data_2012!AN$271</f>
        <v>3.0400303924386879E-3</v>
      </c>
      <c r="AV273" s="165">
        <f>Baseline_Data_2012!AO266/Baseline_Data_2012!AO$271</f>
        <v>1.860774081872325E-3</v>
      </c>
      <c r="AW273" s="165">
        <f>Baseline_Data_2012!AP266/Baseline_Data_2012!AP$271</f>
        <v>1.0008790802871527E-3</v>
      </c>
      <c r="AX273" s="165">
        <f>Baseline_Data_2012!AQ266/Baseline_Data_2012!AQ$271</f>
        <v>4.0067189504543269E-4</v>
      </c>
      <c r="AY273" s="165">
        <f>Baseline_Data_2012!AR266/Baseline_Data_2012!AR$271</f>
        <v>3.5084092299125418E-3</v>
      </c>
      <c r="AZ273" s="165">
        <f>Baseline_Data_2012!AS266/Baseline_Data_2012!AS$271</f>
        <v>1.7575843464357785E-3</v>
      </c>
      <c r="BA273" s="165">
        <f>Baseline_Data_2012!AT266/Baseline_Data_2012!AT$271</f>
        <v>3.2286644161674378E-3</v>
      </c>
      <c r="BB273" s="165">
        <f>Baseline_Data_2012!AU266/Baseline_Data_2012!AU$271</f>
        <v>3.610004009635107E-4</v>
      </c>
      <c r="BC273" s="165">
        <f>Baseline_Data_2012!AV266/Baseline_Data_2012!AV$271</f>
        <v>9.1939269236034126E-4</v>
      </c>
      <c r="BD273">
        <v>273</v>
      </c>
    </row>
    <row r="274" spans="1:56" x14ac:dyDescent="0.2">
      <c r="A274" s="164">
        <v>5</v>
      </c>
      <c r="B274" s="31" t="s">
        <v>57</v>
      </c>
      <c r="C274">
        <f>'III Tool Overview'!$H$9/160</f>
        <v>0</v>
      </c>
      <c r="F274">
        <f>G274*'III Tool Overview'!$H$9</f>
        <v>0</v>
      </c>
      <c r="G274" s="165">
        <f>HLOOKUP('III Tool Overview'!$H$7,Targeting!$I$1:$BC$277,Targeting!BD274,FALSE)</f>
        <v>1.6047940315501609E-4</v>
      </c>
      <c r="H274" s="204">
        <f>Baseline_Data_2012!B267</f>
        <v>1657.8105269999999</v>
      </c>
      <c r="I274" s="165">
        <f>Baseline_Data_2012!B267/Baseline_Data_2012!B$271</f>
        <v>1.6497173530458111E-3</v>
      </c>
      <c r="J274" s="165">
        <f>Baseline_Data_2012!C267/Baseline_Data_2012!C$271</f>
        <v>1.5876881296456699E-3</v>
      </c>
      <c r="K274" s="165">
        <f>Baseline_Data_2012!D267/Baseline_Data_2012!D$271</f>
        <v>6.2547351926938376E-4</v>
      </c>
      <c r="L274" s="165">
        <f>Baseline_Data_2012!E267/Baseline_Data_2012!E$271</f>
        <v>8.7898240867524159E-4</v>
      </c>
      <c r="M274" s="165">
        <f>Baseline_Data_2012!F267/Baseline_Data_2012!F$271</f>
        <v>1.4757858871171944E-3</v>
      </c>
      <c r="N274" s="165">
        <f>Baseline_Data_2012!G267/Baseline_Data_2012!G$271</f>
        <v>1.5332898521059604E-3</v>
      </c>
      <c r="O274" s="165">
        <f>Baseline_Data_2012!H267/Baseline_Data_2012!H$271</f>
        <v>2.1919776431713269E-3</v>
      </c>
      <c r="P274" s="165">
        <f>Baseline_Data_2012!I267/Baseline_Data_2012!I$271</f>
        <v>1.5529353914782947E-3</v>
      </c>
      <c r="Q274" s="165">
        <f>Baseline_Data_2012!J267/Baseline_Data_2012!J$271</f>
        <v>9.6340406601622792E-4</v>
      </c>
      <c r="R274" s="165">
        <f>Baseline_Data_2012!K267/Baseline_Data_2012!K$271</f>
        <v>7.9785889867652927E-4</v>
      </c>
      <c r="S274" s="165">
        <f>Baseline_Data_2012!L267/Baseline_Data_2012!L$271</f>
        <v>2.5689390709315433E-3</v>
      </c>
      <c r="T274" s="165">
        <f>Baseline_Data_2012!M267/Baseline_Data_2012!M$271</f>
        <v>1.6047940315501609E-4</v>
      </c>
      <c r="U274" s="165">
        <f>Baseline_Data_2012!N267/Baseline_Data_2012!N$271</f>
        <v>3.2027597599076609E-4</v>
      </c>
      <c r="V274" s="165">
        <f>Baseline_Data_2012!O267/Baseline_Data_2012!O$271</f>
        <v>1.8955734626385421E-3</v>
      </c>
      <c r="W274" s="165">
        <f>Baseline_Data_2012!P267/Baseline_Data_2012!P$271</f>
        <v>0</v>
      </c>
      <c r="X274" s="165">
        <f>Baseline_Data_2012!Q267/Baseline_Data_2012!Q$271</f>
        <v>2.5977683526416692E-3</v>
      </c>
      <c r="Y274" s="165">
        <f>Baseline_Data_2012!R267/Baseline_Data_2012!R$271</f>
        <v>2.2314717982667514E-3</v>
      </c>
      <c r="Z274" s="165">
        <f>Baseline_Data_2012!S267/Baseline_Data_2012!S$271</f>
        <v>1.4592708275392105E-3</v>
      </c>
      <c r="AA274" s="165">
        <f>Baseline_Data_2012!T267/Baseline_Data_2012!T$271</f>
        <v>9.8862207029421618E-4</v>
      </c>
      <c r="AB274" s="165">
        <f>Baseline_Data_2012!U267/Baseline_Data_2012!U$271</f>
        <v>1.2261453355757049E-3</v>
      </c>
      <c r="AC274" s="165">
        <f>Baseline_Data_2012!V267/Baseline_Data_2012!V$271</f>
        <v>5.6962118886626852E-4</v>
      </c>
      <c r="AD274" s="165">
        <f>Baseline_Data_2012!W267/Baseline_Data_2012!W$271</f>
        <v>1.6991031960853407E-3</v>
      </c>
      <c r="AE274" s="165">
        <f>Baseline_Data_2012!X267/Baseline_Data_2012!X$271</f>
        <v>1.0424945620779241E-3</v>
      </c>
      <c r="AF274" s="165">
        <f>Baseline_Data_2012!Y267/Baseline_Data_2012!Y$271</f>
        <v>5.0287001993941415E-3</v>
      </c>
      <c r="AG274" s="165">
        <f>Baseline_Data_2012!Z267/Baseline_Data_2012!Z$271</f>
        <v>1.6641230622795912E-3</v>
      </c>
      <c r="AH274" s="165">
        <f>Baseline_Data_2012!AA267/Baseline_Data_2012!AA$271</f>
        <v>5.4377723361279965E-3</v>
      </c>
      <c r="AI274" s="165">
        <f>Baseline_Data_2012!AB267/Baseline_Data_2012!AB$271</f>
        <v>3.6142444628442126E-3</v>
      </c>
      <c r="AJ274" s="165">
        <f>Baseline_Data_2012!AC267/Baseline_Data_2012!AC$271</f>
        <v>0</v>
      </c>
      <c r="AK274" s="165">
        <f>Baseline_Data_2012!AD267/Baseline_Data_2012!AD$271</f>
        <v>1.1095611168682286E-3</v>
      </c>
      <c r="AL274" s="165">
        <f>Baseline_Data_2012!AE267/Baseline_Data_2012!AE$271</f>
        <v>1.4769297803146667E-3</v>
      </c>
      <c r="AM274" s="165">
        <f>Baseline_Data_2012!AF267/Baseline_Data_2012!AF$271</f>
        <v>6.1580932231621944E-4</v>
      </c>
      <c r="AN274" s="165">
        <f>Baseline_Data_2012!AG267/Baseline_Data_2012!AG$271</f>
        <v>9.68705729209684E-4</v>
      </c>
      <c r="AO274" s="165">
        <f>Baseline_Data_2012!AH267/Baseline_Data_2012!AH$271</f>
        <v>1.2221681098628675E-3</v>
      </c>
      <c r="AP274" s="165">
        <f>Baseline_Data_2012!AI267/Baseline_Data_2012!AI$271</f>
        <v>9.9874828588876951E-4</v>
      </c>
      <c r="AQ274" s="165">
        <f>Baseline_Data_2012!AJ267/Baseline_Data_2012!AJ$271</f>
        <v>1.0087187393693013E-3</v>
      </c>
      <c r="AR274" s="165">
        <f>Baseline_Data_2012!AK267/Baseline_Data_2012!AK$271</f>
        <v>1.1428595198907838E-3</v>
      </c>
      <c r="AS274" s="165">
        <f>Baseline_Data_2012!AL267/Baseline_Data_2012!AL$271</f>
        <v>3.7515395950365988E-4</v>
      </c>
      <c r="AT274" s="165">
        <f>Baseline_Data_2012!AM267/Baseline_Data_2012!AM$271</f>
        <v>1.6008402256937964E-4</v>
      </c>
      <c r="AU274" s="165">
        <f>Baseline_Data_2012!AN267/Baseline_Data_2012!AN$271</f>
        <v>2.4737895927902666E-3</v>
      </c>
      <c r="AV274" s="165">
        <f>Baseline_Data_2012!AO267/Baseline_Data_2012!AO$271</f>
        <v>1.3931785294569042E-3</v>
      </c>
      <c r="AW274" s="165">
        <f>Baseline_Data_2012!AP267/Baseline_Data_2012!AP$271</f>
        <v>6.248874681157884E-4</v>
      </c>
      <c r="AX274" s="165">
        <f>Baseline_Data_2012!AQ267/Baseline_Data_2012!AQ$271</f>
        <v>3.2053751603634611E-4</v>
      </c>
      <c r="AY274" s="165">
        <f>Baseline_Data_2012!AR267/Baseline_Data_2012!AR$271</f>
        <v>2.6804034207349981E-3</v>
      </c>
      <c r="AZ274" s="165">
        <f>Baseline_Data_2012!AS267/Baseline_Data_2012!AS$271</f>
        <v>1.2683408046232983E-3</v>
      </c>
      <c r="BA274" s="165">
        <f>Baseline_Data_2012!AT267/Baseline_Data_2012!AT$271</f>
        <v>2.3967386156825764E-3</v>
      </c>
      <c r="BB274" s="165">
        <f>Baseline_Data_2012!AU267/Baseline_Data_2012!AU$271</f>
        <v>1.6116089328728156E-4</v>
      </c>
      <c r="BC274" s="165">
        <f>Baseline_Data_2012!AV267/Baseline_Data_2012!AV$271</f>
        <v>8.0946530523030044E-4</v>
      </c>
      <c r="BD274">
        <v>274</v>
      </c>
    </row>
    <row r="275" spans="1:56" x14ac:dyDescent="0.2">
      <c r="A275" s="164">
        <v>5</v>
      </c>
      <c r="B275" s="31" t="s">
        <v>58</v>
      </c>
      <c r="C275">
        <f>'III Tool Overview'!$H$9/160</f>
        <v>0</v>
      </c>
      <c r="F275">
        <f>G275*'III Tool Overview'!$H$9</f>
        <v>0</v>
      </c>
      <c r="G275" s="165">
        <f>HLOOKUP('III Tool Overview'!$H$7,Targeting!$I$1:$BC$277,Targeting!BD275,FALSE)</f>
        <v>1.6047940315501609E-4</v>
      </c>
      <c r="H275" s="204">
        <f>Baseline_Data_2012!B268</f>
        <v>1027.7929529999999</v>
      </c>
      <c r="I275" s="165">
        <f>Baseline_Data_2012!B268/Baseline_Data_2012!B$271</f>
        <v>1.0227754271597152E-3</v>
      </c>
      <c r="J275" s="165">
        <f>Baseline_Data_2012!C268/Baseline_Data_2012!C$271</f>
        <v>1.0643450252326384E-3</v>
      </c>
      <c r="K275" s="165">
        <f>Baseline_Data_2012!D268/Baseline_Data_2012!D$271</f>
        <v>4.770560740190215E-4</v>
      </c>
      <c r="L275" s="165">
        <f>Baseline_Data_2012!E268/Baseline_Data_2012!E$271</f>
        <v>3.8926363812760695E-4</v>
      </c>
      <c r="M275" s="165">
        <f>Baseline_Data_2012!F268/Baseline_Data_2012!F$271</f>
        <v>1.062808766442424E-3</v>
      </c>
      <c r="N275" s="165">
        <f>Baseline_Data_2012!G268/Baseline_Data_2012!G$271</f>
        <v>8.5247058444130116E-4</v>
      </c>
      <c r="O275" s="165">
        <f>Baseline_Data_2012!H268/Baseline_Data_2012!H$271</f>
        <v>1.347707964179521E-3</v>
      </c>
      <c r="P275" s="165">
        <f>Baseline_Data_2012!I268/Baseline_Data_2012!I$271</f>
        <v>9.3952825130714536E-4</v>
      </c>
      <c r="Q275" s="165">
        <f>Baseline_Data_2012!J268/Baseline_Data_2012!J$271</f>
        <v>6.3543672439368227E-4</v>
      </c>
      <c r="R275" s="165">
        <f>Baseline_Data_2012!K268/Baseline_Data_2012!K$271</f>
        <v>3.5809415137450531E-4</v>
      </c>
      <c r="S275" s="165">
        <f>Baseline_Data_2012!L268/Baseline_Data_2012!L$271</f>
        <v>1.6553751505456382E-3</v>
      </c>
      <c r="T275" s="165">
        <f>Baseline_Data_2012!M268/Baseline_Data_2012!M$271</f>
        <v>1.6047940315501609E-4</v>
      </c>
      <c r="U275" s="165">
        <f>Baseline_Data_2012!N268/Baseline_Data_2012!N$271</f>
        <v>2.6689664665897175E-5</v>
      </c>
      <c r="V275" s="165">
        <f>Baseline_Data_2012!O268/Baseline_Data_2012!O$271</f>
        <v>1.1827751771009084E-3</v>
      </c>
      <c r="W275" s="165">
        <f>Baseline_Data_2012!P268/Baseline_Data_2012!P$271</f>
        <v>0</v>
      </c>
      <c r="X275" s="165">
        <f>Baseline_Data_2012!Q268/Baseline_Data_2012!Q$271</f>
        <v>1.5779199513518479E-3</v>
      </c>
      <c r="Y275" s="165">
        <f>Baseline_Data_2012!R268/Baseline_Data_2012!R$271</f>
        <v>1.4044379897651636E-3</v>
      </c>
      <c r="Z275" s="165">
        <f>Baseline_Data_2012!S268/Baseline_Data_2012!S$271</f>
        <v>8.9574837540591309E-4</v>
      </c>
      <c r="AA275" s="165">
        <f>Baseline_Data_2012!T268/Baseline_Data_2012!T$271</f>
        <v>7.8528845299966109E-4</v>
      </c>
      <c r="AB275" s="165">
        <f>Baseline_Data_2012!U268/Baseline_Data_2012!U$271</f>
        <v>5.7509471491603854E-4</v>
      </c>
      <c r="AC275" s="165">
        <f>Baseline_Data_2012!V268/Baseline_Data_2012!V$271</f>
        <v>2.5226081221220464E-4</v>
      </c>
      <c r="AD275" s="165">
        <f>Baseline_Data_2012!W268/Baseline_Data_2012!W$271</f>
        <v>8.9298470632706041E-4</v>
      </c>
      <c r="AE275" s="165">
        <f>Baseline_Data_2012!X268/Baseline_Data_2012!X$271</f>
        <v>6.0634887794328235E-4</v>
      </c>
      <c r="AF275" s="165">
        <f>Baseline_Data_2012!Y268/Baseline_Data_2012!Y$271</f>
        <v>3.0351619637572175E-3</v>
      </c>
      <c r="AG275" s="165">
        <f>Baseline_Data_2012!Z268/Baseline_Data_2012!Z$271</f>
        <v>1.0774491691369558E-3</v>
      </c>
      <c r="AH275" s="165">
        <f>Baseline_Data_2012!AA268/Baseline_Data_2012!AA$271</f>
        <v>3.1602637927497126E-3</v>
      </c>
      <c r="AI275" s="165">
        <f>Baseline_Data_2012!AB268/Baseline_Data_2012!AB$271</f>
        <v>2.3748135872595478E-3</v>
      </c>
      <c r="AJ275" s="165">
        <f>Baseline_Data_2012!AC268/Baseline_Data_2012!AC$271</f>
        <v>0</v>
      </c>
      <c r="AK275" s="165">
        <f>Baseline_Data_2012!AD268/Baseline_Data_2012!AD$271</f>
        <v>6.0521515465539741E-4</v>
      </c>
      <c r="AL275" s="165">
        <f>Baseline_Data_2012!AE268/Baseline_Data_2012!AE$271</f>
        <v>1.0636325578397806E-3</v>
      </c>
      <c r="AM275" s="165">
        <f>Baseline_Data_2012!AF268/Baseline_Data_2012!AF$271</f>
        <v>4.5608064001886395E-4</v>
      </c>
      <c r="AN275" s="165">
        <f>Baseline_Data_2012!AG268/Baseline_Data_2012!AG$271</f>
        <v>5.8998301060908954E-4</v>
      </c>
      <c r="AO275" s="165">
        <f>Baseline_Data_2012!AH268/Baseline_Data_2012!AH$271</f>
        <v>8.4287455852611552E-4</v>
      </c>
      <c r="AP275" s="165">
        <f>Baseline_Data_2012!AI268/Baseline_Data_2012!AI$271</f>
        <v>5.0281810255089771E-4</v>
      </c>
      <c r="AQ275" s="165">
        <f>Baseline_Data_2012!AJ268/Baseline_Data_2012!AJ$271</f>
        <v>5.839950596348586E-4</v>
      </c>
      <c r="AR275" s="165">
        <f>Baseline_Data_2012!AK268/Baseline_Data_2012!AK$271</f>
        <v>7.1825546215358298E-4</v>
      </c>
      <c r="AS275" s="165">
        <f>Baseline_Data_2012!AL268/Baseline_Data_2012!AL$271</f>
        <v>1.6128114146886312E-4</v>
      </c>
      <c r="AT275" s="165">
        <f>Baseline_Data_2012!AM268/Baseline_Data_2012!AM$271</f>
        <v>1.6008402256937964E-4</v>
      </c>
      <c r="AU275" s="165">
        <f>Baseline_Data_2012!AN268/Baseline_Data_2012!AN$271</f>
        <v>1.7509289974944095E-3</v>
      </c>
      <c r="AV275" s="165">
        <f>Baseline_Data_2012!AO268/Baseline_Data_2012!AO$271</f>
        <v>6.7256894525505729E-4</v>
      </c>
      <c r="AW275" s="165">
        <f>Baseline_Data_2012!AP268/Baseline_Data_2012!AP$271</f>
        <v>4.7660908585102504E-4</v>
      </c>
      <c r="AX275" s="165">
        <f>Baseline_Data_2012!AQ268/Baseline_Data_2012!AQ$271</f>
        <v>2.6711459669695512E-5</v>
      </c>
      <c r="AY275" s="165">
        <f>Baseline_Data_2012!AR268/Baseline_Data_2012!AR$271</f>
        <v>1.953244472931642E-3</v>
      </c>
      <c r="AZ275" s="165">
        <f>Baseline_Data_2012!AS268/Baseline_Data_2012!AS$271</f>
        <v>5.8893845221955185E-4</v>
      </c>
      <c r="BA275" s="165">
        <f>Baseline_Data_2012!AT268/Baseline_Data_2012!AT$271</f>
        <v>1.4195559293987711E-3</v>
      </c>
      <c r="BB275" s="165">
        <f>Baseline_Data_2012!AU268/Baseline_Data_2012!AU$271</f>
        <v>5.8017921583421376E-5</v>
      </c>
      <c r="BC275" s="165">
        <f>Baseline_Data_2012!AV268/Baseline_Data_2012!AV$271</f>
        <v>4.5303408029350145E-4</v>
      </c>
      <c r="BD275">
        <v>275</v>
      </c>
    </row>
    <row r="276" spans="1:56" x14ac:dyDescent="0.2">
      <c r="A276" s="164">
        <v>5</v>
      </c>
      <c r="B276" s="31" t="s">
        <v>221</v>
      </c>
      <c r="C276">
        <f>'III Tool Overview'!$H$9/160</f>
        <v>0</v>
      </c>
      <c r="F276">
        <f>G276*'III Tool Overview'!$H$9</f>
        <v>0</v>
      </c>
      <c r="G276" s="165">
        <f>HLOOKUP('III Tool Overview'!$H$7,Targeting!$I$1:$BC$277,Targeting!BD276,FALSE)</f>
        <v>6.8776887066435477E-5</v>
      </c>
      <c r="H276" s="204">
        <f>Baseline_Data_2012!B269</f>
        <v>593.26834499999995</v>
      </c>
      <c r="I276" s="165">
        <f>Baseline_Data_2012!B269/Baseline_Data_2012!B$271</f>
        <v>5.9037210092421444E-4</v>
      </c>
      <c r="J276" s="165">
        <f>Baseline_Data_2012!C269/Baseline_Data_2012!C$271</f>
        <v>6.5016551315115912E-4</v>
      </c>
      <c r="K276" s="165">
        <f>Baseline_Data_2012!D269/Baseline_Data_2012!D$271</f>
        <v>1.8022118351829702E-4</v>
      </c>
      <c r="L276" s="165">
        <f>Baseline_Data_2012!E269/Baseline_Data_2012!E$271</f>
        <v>2.0091026484005521E-4</v>
      </c>
      <c r="M276" s="165">
        <f>Baseline_Data_2012!F269/Baseline_Data_2012!F$271</f>
        <v>5.3444097969676183E-4</v>
      </c>
      <c r="N276" s="165">
        <f>Baseline_Data_2012!G269/Baseline_Data_2012!G$271</f>
        <v>5.477412805007456E-4</v>
      </c>
      <c r="O276" s="165">
        <f>Baseline_Data_2012!H269/Baseline_Data_2012!H$271</f>
        <v>7.7077503881841714E-4</v>
      </c>
      <c r="P276" s="165">
        <f>Baseline_Data_2012!I269/Baseline_Data_2012!I$271</f>
        <v>5.2965437274884899E-4</v>
      </c>
      <c r="Q276" s="165">
        <f>Baseline_Data_2012!J269/Baseline_Data_2012!J$271</f>
        <v>3.4287494805993412E-4</v>
      </c>
      <c r="R276" s="165">
        <f>Baseline_Data_2012!K269/Baseline_Data_2012!K$271</f>
        <v>1.8742354706443405E-4</v>
      </c>
      <c r="S276" s="165">
        <f>Baseline_Data_2012!L269/Baseline_Data_2012!L$271</f>
        <v>1.0405406174402738E-3</v>
      </c>
      <c r="T276" s="165">
        <f>Baseline_Data_2012!M269/Baseline_Data_2012!M$271</f>
        <v>6.8776887066435477E-5</v>
      </c>
      <c r="U276" s="165">
        <f>Baseline_Data_2012!N269/Baseline_Data_2012!N$271</f>
        <v>5.3379329331794351E-5</v>
      </c>
      <c r="V276" s="165">
        <f>Baseline_Data_2012!O269/Baseline_Data_2012!O$271</f>
        <v>6.3446880361042117E-4</v>
      </c>
      <c r="W276" s="165">
        <f>Baseline_Data_2012!P269/Baseline_Data_2012!P$271</f>
        <v>0</v>
      </c>
      <c r="X276" s="165">
        <f>Baseline_Data_2012!Q269/Baseline_Data_2012!Q$271</f>
        <v>8.8634893245145418E-4</v>
      </c>
      <c r="Y276" s="165">
        <f>Baseline_Data_2012!R269/Baseline_Data_2012!R$271</f>
        <v>8.2703380850158797E-4</v>
      </c>
      <c r="Z276" s="165">
        <f>Baseline_Data_2012!S269/Baseline_Data_2012!S$271</f>
        <v>5.3829010353031396E-4</v>
      </c>
      <c r="AA276" s="165">
        <f>Baseline_Data_2012!T269/Baseline_Data_2012!T$271</f>
        <v>4.6977077099086864E-4</v>
      </c>
      <c r="AB276" s="165">
        <f>Baseline_Data_2012!U269/Baseline_Data_2012!U$271</f>
        <v>4.0148121607346085E-4</v>
      </c>
      <c r="AC276" s="165">
        <f>Baseline_Data_2012!V269/Baseline_Data_2012!V$271</f>
        <v>1.3019912888371854E-4</v>
      </c>
      <c r="AD276" s="165">
        <f>Baseline_Data_2012!W269/Baseline_Data_2012!W$271</f>
        <v>4.6212827214591064E-4</v>
      </c>
      <c r="AE276" s="165">
        <f>Baseline_Data_2012!X269/Baseline_Data_2012!X$271</f>
        <v>3.0317443897164118E-4</v>
      </c>
      <c r="AF276" s="165">
        <f>Baseline_Data_2012!Y269/Baseline_Data_2012!Y$271</f>
        <v>1.4552829120149547E-3</v>
      </c>
      <c r="AG276" s="165">
        <f>Baseline_Data_2012!Z269/Baseline_Data_2012!Z$271</f>
        <v>7.1641908104917989E-4</v>
      </c>
      <c r="AH276" s="165">
        <f>Baseline_Data_2012!AA269/Baseline_Data_2012!AA$271</f>
        <v>2.0126819685668562E-3</v>
      </c>
      <c r="AI276" s="165">
        <f>Baseline_Data_2012!AB269/Baseline_Data_2012!AB$271</f>
        <v>1.4921192736512805E-3</v>
      </c>
      <c r="AJ276" s="165">
        <f>Baseline_Data_2012!AC269/Baseline_Data_2012!AC$271</f>
        <v>0</v>
      </c>
      <c r="AK276" s="165">
        <f>Baseline_Data_2012!AD269/Baseline_Data_2012!AD$271</f>
        <v>3.617377935871341E-4</v>
      </c>
      <c r="AL276" s="165">
        <f>Baseline_Data_2012!AE269/Baseline_Data_2012!AE$271</f>
        <v>5.3485522908514678E-4</v>
      </c>
      <c r="AM276" s="165">
        <f>Baseline_Data_2012!AF269/Baseline_Data_2012!AF$271</f>
        <v>2.7525571666336723E-4</v>
      </c>
      <c r="AN276" s="165">
        <f>Baseline_Data_2012!AG269/Baseline_Data_2012!AG$271</f>
        <v>3.0143236786577937E-4</v>
      </c>
      <c r="AO276" s="165">
        <f>Baseline_Data_2012!AH269/Baseline_Data_2012!AH$271</f>
        <v>4.9167682580690064E-4</v>
      </c>
      <c r="AP276" s="165">
        <f>Baseline_Data_2012!AI269/Baseline_Data_2012!AI$271</f>
        <v>3.4439596065129983E-4</v>
      </c>
      <c r="AQ276" s="165">
        <f>Baseline_Data_2012!AJ269/Baseline_Data_2012!AJ$271</f>
        <v>3.1264381980452031E-4</v>
      </c>
      <c r="AR276" s="165">
        <f>Baseline_Data_2012!AK269/Baseline_Data_2012!AK$271</f>
        <v>4.2460405773720095E-4</v>
      </c>
      <c r="AS276" s="165">
        <f>Baseline_Data_2012!AL269/Baseline_Data_2012!AL$271</f>
        <v>1.1219557667399174E-4</v>
      </c>
      <c r="AT276" s="165">
        <f>Baseline_Data_2012!AM269/Baseline_Data_2012!AM$271</f>
        <v>6.8607438244019852E-5</v>
      </c>
      <c r="AU276" s="165">
        <f>Baseline_Data_2012!AN269/Baseline_Data_2012!AN$271</f>
        <v>9.0357574411982142E-4</v>
      </c>
      <c r="AV276" s="165">
        <f>Baseline_Data_2012!AO269/Baseline_Data_2012!AO$271</f>
        <v>3.0746008925945477E-4</v>
      </c>
      <c r="AW276" s="165">
        <f>Baseline_Data_2012!AP269/Baseline_Data_2012!AP$271</f>
        <v>1.8005232132149837E-4</v>
      </c>
      <c r="AX276" s="165">
        <f>Baseline_Data_2012!AQ269/Baseline_Data_2012!AQ$271</f>
        <v>5.3422919339391023E-5</v>
      </c>
      <c r="AY276" s="165">
        <f>Baseline_Data_2012!AR269/Baseline_Data_2012!AR$271</f>
        <v>1.2791628205883851E-3</v>
      </c>
      <c r="AZ276" s="165">
        <f>Baseline_Data_2012!AS269/Baseline_Data_2012!AS$271</f>
        <v>2.9908473122121446E-4</v>
      </c>
      <c r="BA276" s="165">
        <f>Baseline_Data_2012!AT269/Baseline_Data_2012!AT$271</f>
        <v>9.4416975769313633E-4</v>
      </c>
      <c r="BB276" s="165">
        <f>Baseline_Data_2012!AU269/Baseline_Data_2012!AU$271</f>
        <v>7.0910793046403893E-5</v>
      </c>
      <c r="BC276" s="165">
        <f>Baseline_Data_2012!AV269/Baseline_Data_2012!AV$271</f>
        <v>2.4983497075009266E-4</v>
      </c>
      <c r="BD276">
        <v>276</v>
      </c>
    </row>
    <row r="277" spans="1:56" x14ac:dyDescent="0.2">
      <c r="A277" s="170"/>
      <c r="B277" s="169" t="s">
        <v>182</v>
      </c>
      <c r="H277">
        <f>SUM(H1:H276)</f>
        <v>1004905.7942800003</v>
      </c>
    </row>
    <row r="282" spans="1:56" x14ac:dyDescent="0.2">
      <c r="C282" t="s">
        <v>190</v>
      </c>
    </row>
    <row r="283" spans="1:56" x14ac:dyDescent="0.2">
      <c r="C283" s="176" t="s">
        <v>191</v>
      </c>
    </row>
    <row r="284" spans="1:56" x14ac:dyDescent="0.2">
      <c r="C284" t="s">
        <v>192</v>
      </c>
    </row>
    <row r="285" spans="1:56" x14ac:dyDescent="0.2">
      <c r="C285" s="176" t="s">
        <v>255</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R292"/>
  <sheetViews>
    <sheetView topLeftCell="A253" workbookViewId="0">
      <pane xSplit="14010" topLeftCell="AX1"/>
      <selection activeCell="B281" sqref="B281:AV283"/>
      <selection pane="topRight" activeCell="AY278" sqref="AY278"/>
    </sheetView>
  </sheetViews>
  <sheetFormatPr defaultRowHeight="12.75" x14ac:dyDescent="0.2"/>
  <cols>
    <col min="2" max="2" width="11.5703125" bestFit="1" customWidth="1"/>
    <col min="3" max="7" width="9.5703125" bestFit="1" customWidth="1"/>
    <col min="8" max="10" width="10.5703125" bestFit="1" customWidth="1"/>
    <col min="11" max="11" width="9.5703125" bestFit="1" customWidth="1"/>
    <col min="12" max="12" width="10.5703125" bestFit="1" customWidth="1"/>
    <col min="13" max="13" width="9.28515625" bestFit="1" customWidth="1"/>
    <col min="14" max="14" width="9.5703125" bestFit="1" customWidth="1"/>
    <col min="15" max="15" width="10.5703125" bestFit="1" customWidth="1"/>
    <col min="16" max="16" width="9.28515625" bestFit="1" customWidth="1"/>
  </cols>
  <sheetData>
    <row r="1" spans="1:96" x14ac:dyDescent="0.2">
      <c r="B1" s="274" t="s">
        <v>265</v>
      </c>
      <c r="C1" s="275"/>
      <c r="D1" s="275"/>
      <c r="E1" s="275"/>
      <c r="F1" s="275"/>
      <c r="G1" s="276"/>
      <c r="H1" s="271"/>
      <c r="AX1" s="274" t="s">
        <v>267</v>
      </c>
    </row>
    <row r="2" spans="1:96" ht="64.5" thickBot="1" x14ac:dyDescent="0.25">
      <c r="B2" s="48" t="s">
        <v>80</v>
      </c>
      <c r="C2" s="48" t="s">
        <v>81</v>
      </c>
      <c r="D2" s="48" t="s">
        <v>82</v>
      </c>
      <c r="E2" s="48" t="s">
        <v>83</v>
      </c>
      <c r="F2" s="48" t="s">
        <v>84</v>
      </c>
      <c r="G2" s="48" t="s">
        <v>85</v>
      </c>
      <c r="H2" s="48" t="s">
        <v>86</v>
      </c>
      <c r="I2" s="48" t="s">
        <v>87</v>
      </c>
      <c r="J2" s="48" t="s">
        <v>88</v>
      </c>
      <c r="K2" s="48" t="s">
        <v>89</v>
      </c>
      <c r="L2" s="48" t="s">
        <v>90</v>
      </c>
      <c r="M2" s="48" t="s">
        <v>91</v>
      </c>
      <c r="N2" s="48" t="s">
        <v>92</v>
      </c>
      <c r="O2" s="48" t="s">
        <v>93</v>
      </c>
      <c r="P2" s="48" t="s">
        <v>94</v>
      </c>
      <c r="Q2" s="49" t="s">
        <v>95</v>
      </c>
      <c r="R2" s="50" t="s">
        <v>96</v>
      </c>
      <c r="S2" s="50" t="s">
        <v>97</v>
      </c>
      <c r="T2" s="50" t="s">
        <v>98</v>
      </c>
      <c r="U2" s="50" t="s">
        <v>99</v>
      </c>
      <c r="V2" s="50" t="s">
        <v>100</v>
      </c>
      <c r="W2" s="50" t="s">
        <v>101</v>
      </c>
      <c r="X2" s="50" t="s">
        <v>102</v>
      </c>
      <c r="Y2" s="50" t="s">
        <v>103</v>
      </c>
      <c r="Z2" s="50" t="s">
        <v>104</v>
      </c>
      <c r="AA2" s="50" t="s">
        <v>105</v>
      </c>
      <c r="AB2" s="50" t="s">
        <v>106</v>
      </c>
      <c r="AC2" s="50" t="s">
        <v>107</v>
      </c>
      <c r="AD2" s="50" t="s">
        <v>108</v>
      </c>
      <c r="AE2" s="50" t="s">
        <v>109</v>
      </c>
      <c r="AF2" s="50" t="s">
        <v>110</v>
      </c>
      <c r="AG2" s="50" t="s">
        <v>111</v>
      </c>
      <c r="AH2" s="50" t="s">
        <v>112</v>
      </c>
      <c r="AI2" s="50" t="s">
        <v>113</v>
      </c>
      <c r="AJ2" s="50" t="s">
        <v>114</v>
      </c>
      <c r="AK2" s="50" t="s">
        <v>115</v>
      </c>
      <c r="AL2" s="50" t="s">
        <v>116</v>
      </c>
      <c r="AM2" s="50" t="s">
        <v>117</v>
      </c>
      <c r="AN2" s="50" t="s">
        <v>118</v>
      </c>
      <c r="AO2" s="50" t="s">
        <v>119</v>
      </c>
      <c r="AP2" s="50" t="s">
        <v>120</v>
      </c>
      <c r="AQ2" s="50" t="s">
        <v>121</v>
      </c>
      <c r="AR2" s="50" t="s">
        <v>122</v>
      </c>
      <c r="AS2" s="50" t="s">
        <v>123</v>
      </c>
      <c r="AT2" s="50" t="s">
        <v>124</v>
      </c>
      <c r="AU2" s="50" t="s">
        <v>125</v>
      </c>
      <c r="AV2" s="51" t="s">
        <v>126</v>
      </c>
      <c r="AW2">
        <v>1</v>
      </c>
      <c r="AX2" s="48" t="s">
        <v>80</v>
      </c>
      <c r="AY2" s="48" t="s">
        <v>81</v>
      </c>
      <c r="AZ2" s="48" t="s">
        <v>82</v>
      </c>
      <c r="BA2" s="48" t="s">
        <v>83</v>
      </c>
      <c r="BB2" s="48" t="s">
        <v>84</v>
      </c>
      <c r="BC2" s="48" t="s">
        <v>85</v>
      </c>
      <c r="BD2" s="48" t="s">
        <v>86</v>
      </c>
      <c r="BE2" s="48" t="s">
        <v>87</v>
      </c>
      <c r="BF2" s="48" t="s">
        <v>88</v>
      </c>
      <c r="BG2" s="48" t="s">
        <v>89</v>
      </c>
      <c r="BH2" s="48" t="s">
        <v>90</v>
      </c>
      <c r="BI2" s="48" t="s">
        <v>91</v>
      </c>
      <c r="BJ2" s="48" t="s">
        <v>92</v>
      </c>
      <c r="BK2" s="48" t="s">
        <v>93</v>
      </c>
      <c r="BL2" s="48" t="s">
        <v>94</v>
      </c>
      <c r="BM2" s="49" t="s">
        <v>95</v>
      </c>
      <c r="BN2" s="50" t="s">
        <v>96</v>
      </c>
      <c r="BO2" s="50" t="s">
        <v>97</v>
      </c>
      <c r="BP2" s="50" t="s">
        <v>98</v>
      </c>
      <c r="BQ2" s="50" t="s">
        <v>99</v>
      </c>
      <c r="BR2" s="50" t="s">
        <v>100</v>
      </c>
      <c r="BS2" s="50" t="s">
        <v>101</v>
      </c>
      <c r="BT2" s="50" t="s">
        <v>102</v>
      </c>
      <c r="BU2" s="50" t="s">
        <v>103</v>
      </c>
      <c r="BV2" s="50" t="s">
        <v>104</v>
      </c>
      <c r="BW2" s="50" t="s">
        <v>105</v>
      </c>
      <c r="BX2" s="50" t="s">
        <v>106</v>
      </c>
      <c r="BY2" s="50" t="s">
        <v>107</v>
      </c>
      <c r="BZ2" s="50" t="s">
        <v>108</v>
      </c>
      <c r="CA2" s="50" t="s">
        <v>109</v>
      </c>
      <c r="CB2" s="50" t="s">
        <v>110</v>
      </c>
      <c r="CC2" s="50" t="s">
        <v>111</v>
      </c>
      <c r="CD2" s="50" t="s">
        <v>112</v>
      </c>
      <c r="CE2" s="50" t="s">
        <v>113</v>
      </c>
      <c r="CF2" s="50" t="s">
        <v>114</v>
      </c>
      <c r="CG2" s="50" t="s">
        <v>115</v>
      </c>
      <c r="CH2" s="50" t="s">
        <v>116</v>
      </c>
      <c r="CI2" s="50" t="s">
        <v>117</v>
      </c>
      <c r="CJ2" s="50" t="s">
        <v>118</v>
      </c>
      <c r="CK2" s="50" t="s">
        <v>119</v>
      </c>
      <c r="CL2" s="50" t="s">
        <v>120</v>
      </c>
      <c r="CM2" s="50" t="s">
        <v>121</v>
      </c>
      <c r="CN2" s="50" t="s">
        <v>122</v>
      </c>
      <c r="CO2" s="50" t="s">
        <v>123</v>
      </c>
      <c r="CP2" s="50" t="s">
        <v>124</v>
      </c>
      <c r="CQ2" s="50" t="s">
        <v>125</v>
      </c>
      <c r="CR2" s="51" t="s">
        <v>126</v>
      </c>
    </row>
    <row r="3" spans="1:96" ht="13.5" thickBot="1" x14ac:dyDescent="0.25">
      <c r="A3" s="58" t="s">
        <v>9</v>
      </c>
      <c r="AW3">
        <v>2</v>
      </c>
    </row>
    <row r="4" spans="1:96" x14ac:dyDescent="0.2">
      <c r="A4" s="68" t="s">
        <v>10</v>
      </c>
      <c r="AW4">
        <v>3</v>
      </c>
    </row>
    <row r="5" spans="1:96" x14ac:dyDescent="0.2">
      <c r="A5" s="75" t="s">
        <v>11</v>
      </c>
      <c r="B5" s="204">
        <f>B12+B19</f>
        <v>169895.92003400001</v>
      </c>
      <c r="C5" s="204">
        <f t="shared" ref="C5:AV9" si="0">C12+C19</f>
        <v>16235.635088001167</v>
      </c>
      <c r="D5" s="204">
        <f t="shared" si="0"/>
        <v>921.7257131812446</v>
      </c>
      <c r="E5" s="204">
        <f t="shared" si="0"/>
        <v>1720.8318876152407</v>
      </c>
      <c r="F5" s="204">
        <f t="shared" si="0"/>
        <v>10796.481609565166</v>
      </c>
      <c r="G5" s="204">
        <f t="shared" si="0"/>
        <v>7427.2394980706249</v>
      </c>
      <c r="H5" s="204">
        <f t="shared" si="0"/>
        <v>5643.3659509965983</v>
      </c>
      <c r="I5" s="204">
        <f t="shared" si="0"/>
        <v>69590.837336984594</v>
      </c>
      <c r="J5" s="204">
        <f t="shared" si="0"/>
        <v>4296.8557984937124</v>
      </c>
      <c r="K5" s="204">
        <f t="shared" si="0"/>
        <v>22582.21113136749</v>
      </c>
      <c r="L5" s="204">
        <f t="shared" si="0"/>
        <v>17880.594819856593</v>
      </c>
      <c r="M5" s="204">
        <f t="shared" si="0"/>
        <v>0</v>
      </c>
      <c r="N5" s="204">
        <f t="shared" si="0"/>
        <v>0</v>
      </c>
      <c r="O5" s="204">
        <f t="shared" si="0"/>
        <v>11427.059028831562</v>
      </c>
      <c r="P5" s="204">
        <f t="shared" si="0"/>
        <v>0</v>
      </c>
      <c r="Q5" s="204">
        <f t="shared" si="0"/>
        <v>5075.5206251156415</v>
      </c>
      <c r="R5" s="204">
        <f t="shared" si="0"/>
        <v>738.34966719518707</v>
      </c>
      <c r="S5" s="204">
        <f t="shared" si="0"/>
        <v>1028.0231927947862</v>
      </c>
      <c r="T5" s="204">
        <f t="shared" si="0"/>
        <v>1263.5103200955884</v>
      </c>
      <c r="U5" s="204">
        <f t="shared" si="0"/>
        <v>2206.5207171905085</v>
      </c>
      <c r="V5" s="204">
        <f t="shared" si="0"/>
        <v>1720.3756989385024</v>
      </c>
      <c r="W5" s="204">
        <f t="shared" si="0"/>
        <v>9386.1354780899092</v>
      </c>
      <c r="X5" s="204">
        <f t="shared" si="0"/>
        <v>6303.3515637713899</v>
      </c>
      <c r="Y5" s="204">
        <f t="shared" si="0"/>
        <v>714.30769398796792</v>
      </c>
      <c r="Z5" s="204">
        <f t="shared" si="0"/>
        <v>648.18554356885033</v>
      </c>
      <c r="AA5" s="204">
        <f t="shared" si="0"/>
        <v>1271.5144339839571</v>
      </c>
      <c r="AB5" s="204">
        <f t="shared" si="0"/>
        <v>12099.125670355616</v>
      </c>
      <c r="AC5" s="204">
        <f t="shared" si="0"/>
        <v>0</v>
      </c>
      <c r="AD5" s="204">
        <f t="shared" si="0"/>
        <v>3388.4973520568183</v>
      </c>
      <c r="AE5" s="204">
        <f t="shared" si="0"/>
        <v>10805.987587268717</v>
      </c>
      <c r="AF5" s="204">
        <f t="shared" si="0"/>
        <v>43952.20167185161</v>
      </c>
      <c r="AG5" s="204">
        <f t="shared" si="0"/>
        <v>2930.6828104070855</v>
      </c>
      <c r="AH5" s="204">
        <f t="shared" si="0"/>
        <v>4484.3478354923136</v>
      </c>
      <c r="AI5" s="204">
        <f t="shared" si="0"/>
        <v>916.41046159358291</v>
      </c>
      <c r="AJ5" s="204">
        <f t="shared" si="0"/>
        <v>162.0296899929813</v>
      </c>
      <c r="AK5" s="204">
        <f t="shared" si="0"/>
        <v>6928.8808845618314</v>
      </c>
      <c r="AL5" s="204">
        <f t="shared" si="0"/>
        <v>15674.330034151404</v>
      </c>
      <c r="AM5" s="204">
        <f t="shared" si="0"/>
        <v>0</v>
      </c>
      <c r="AN5" s="204">
        <f t="shared" si="0"/>
        <v>1508.5644265838905</v>
      </c>
      <c r="AO5" s="204">
        <f t="shared" si="0"/>
        <v>9099.0059381052815</v>
      </c>
      <c r="AP5" s="204">
        <f t="shared" si="0"/>
        <v>921.62512999131025</v>
      </c>
      <c r="AQ5" s="204">
        <f t="shared" si="0"/>
        <v>0</v>
      </c>
      <c r="AR5" s="204">
        <f t="shared" si="0"/>
        <v>2931.5468837620319</v>
      </c>
      <c r="AS5" s="204">
        <f t="shared" si="0"/>
        <v>9685.708675064172</v>
      </c>
      <c r="AT5" s="204">
        <f t="shared" si="0"/>
        <v>1560.8740475645052</v>
      </c>
      <c r="AU5" s="204">
        <f t="shared" si="0"/>
        <v>3960.0490032660437</v>
      </c>
      <c r="AV5" s="204">
        <f t="shared" si="0"/>
        <v>4591.8620860611627</v>
      </c>
      <c r="AW5">
        <v>4</v>
      </c>
      <c r="AX5" s="204">
        <f>AX12+AX19</f>
        <v>827297</v>
      </c>
      <c r="AY5" s="204">
        <f t="shared" ref="AY5:CR5" si="1">AY12+AY19</f>
        <v>82725</v>
      </c>
      <c r="AZ5" s="204">
        <f t="shared" si="1"/>
        <v>4335</v>
      </c>
      <c r="BA5" s="204">
        <f t="shared" si="1"/>
        <v>9141</v>
      </c>
      <c r="BB5" s="204">
        <f t="shared" si="1"/>
        <v>52803</v>
      </c>
      <c r="BC5" s="204">
        <f t="shared" si="1"/>
        <v>34197</v>
      </c>
      <c r="BD5" s="204">
        <f t="shared" si="1"/>
        <v>27635</v>
      </c>
      <c r="BE5" s="204">
        <f t="shared" si="1"/>
        <v>351807</v>
      </c>
      <c r="BF5" s="204">
        <f t="shared" si="1"/>
        <v>20764</v>
      </c>
      <c r="BG5" s="204">
        <f t="shared" si="1"/>
        <v>110989</v>
      </c>
      <c r="BH5" s="204">
        <f t="shared" si="1"/>
        <v>76000</v>
      </c>
      <c r="BI5" s="204">
        <f t="shared" si="1"/>
        <v>0</v>
      </c>
      <c r="BJ5" s="204">
        <f t="shared" si="1"/>
        <v>0</v>
      </c>
      <c r="BK5" s="204">
        <f t="shared" si="1"/>
        <v>56901</v>
      </c>
      <c r="BL5" s="204">
        <f t="shared" si="1"/>
        <v>0</v>
      </c>
      <c r="BM5" s="204">
        <f t="shared" si="1"/>
        <v>22977</v>
      </c>
      <c r="BN5" s="204">
        <f t="shared" si="1"/>
        <v>3748</v>
      </c>
      <c r="BO5" s="204">
        <f t="shared" si="1"/>
        <v>6325</v>
      </c>
      <c r="BP5" s="204">
        <f t="shared" si="1"/>
        <v>5685</v>
      </c>
      <c r="BQ5" s="204">
        <f t="shared" si="1"/>
        <v>10688</v>
      </c>
      <c r="BR5" s="204">
        <f t="shared" si="1"/>
        <v>9141</v>
      </c>
      <c r="BS5" s="204">
        <f t="shared" si="1"/>
        <v>43732</v>
      </c>
      <c r="BT5" s="204">
        <f t="shared" si="1"/>
        <v>29485</v>
      </c>
      <c r="BU5" s="204">
        <f t="shared" si="1"/>
        <v>2988</v>
      </c>
      <c r="BV5" s="204">
        <f t="shared" si="1"/>
        <v>3179</v>
      </c>
      <c r="BW5" s="204">
        <f t="shared" si="1"/>
        <v>5379</v>
      </c>
      <c r="BX5" s="204">
        <f t="shared" si="1"/>
        <v>47723</v>
      </c>
      <c r="BY5" s="204">
        <f t="shared" si="1"/>
        <v>0</v>
      </c>
      <c r="BZ5" s="204">
        <f t="shared" si="1"/>
        <v>16797</v>
      </c>
      <c r="CA5" s="204">
        <f t="shared" si="1"/>
        <v>52803</v>
      </c>
      <c r="CB5" s="204">
        <f t="shared" si="1"/>
        <v>232647</v>
      </c>
      <c r="CC5" s="204">
        <f t="shared" si="1"/>
        <v>15079</v>
      </c>
      <c r="CD5" s="204">
        <f t="shared" si="1"/>
        <v>28142</v>
      </c>
      <c r="CE5" s="204">
        <f t="shared" si="1"/>
        <v>4661</v>
      </c>
      <c r="CF5" s="204">
        <f t="shared" si="1"/>
        <v>910</v>
      </c>
      <c r="CG5" s="204">
        <f t="shared" si="1"/>
        <v>38576</v>
      </c>
      <c r="CH5" s="204">
        <f t="shared" si="1"/>
        <v>83651</v>
      </c>
      <c r="CI5" s="204">
        <f t="shared" si="1"/>
        <v>0</v>
      </c>
      <c r="CJ5" s="204">
        <f t="shared" si="1"/>
        <v>6844</v>
      </c>
      <c r="CK5" s="204">
        <f t="shared" si="1"/>
        <v>39023</v>
      </c>
      <c r="CL5" s="204">
        <f t="shared" si="1"/>
        <v>4335</v>
      </c>
      <c r="CM5" s="204">
        <f t="shared" si="1"/>
        <v>0</v>
      </c>
      <c r="CN5" s="204">
        <f t="shared" si="1"/>
        <v>14664</v>
      </c>
      <c r="CO5" s="204">
        <f t="shared" si="1"/>
        <v>46602</v>
      </c>
      <c r="CP5" s="204">
        <f t="shared" si="1"/>
        <v>6712</v>
      </c>
      <c r="CQ5" s="204">
        <f t="shared" si="1"/>
        <v>24364</v>
      </c>
      <c r="CR5" s="204">
        <f t="shared" si="1"/>
        <v>20437</v>
      </c>
    </row>
    <row r="6" spans="1:96" x14ac:dyDescent="0.2">
      <c r="A6" s="75" t="s">
        <v>12</v>
      </c>
      <c r="B6" s="204">
        <f t="shared" ref="B6:Q9" si="2">B13+B20</f>
        <v>177300.29244699999</v>
      </c>
      <c r="C6" s="204">
        <f t="shared" si="2"/>
        <v>15823.917040860506</v>
      </c>
      <c r="D6" s="204">
        <f t="shared" si="2"/>
        <v>2613.2533792240661</v>
      </c>
      <c r="E6" s="204">
        <f t="shared" si="2"/>
        <v>4711.9848838012467</v>
      </c>
      <c r="F6" s="204">
        <f t="shared" si="2"/>
        <v>12628.0588479447</v>
      </c>
      <c r="G6" s="204">
        <f t="shared" si="2"/>
        <v>12622.414263472521</v>
      </c>
      <c r="H6" s="204">
        <f t="shared" si="2"/>
        <v>11436.013753312758</v>
      </c>
      <c r="I6" s="204">
        <f t="shared" si="2"/>
        <v>36442.812436517183</v>
      </c>
      <c r="J6" s="204">
        <f t="shared" si="2"/>
        <v>9832.1920729143567</v>
      </c>
      <c r="K6" s="204">
        <f t="shared" si="2"/>
        <v>26591.603012481784</v>
      </c>
      <c r="L6" s="204">
        <f t="shared" si="2"/>
        <v>31597.98027990845</v>
      </c>
      <c r="M6" s="204">
        <f t="shared" si="2"/>
        <v>724.1030040260415</v>
      </c>
      <c r="N6" s="204">
        <f t="shared" si="2"/>
        <v>103.69152123182928</v>
      </c>
      <c r="O6" s="204">
        <f t="shared" si="2"/>
        <v>11578.398810430812</v>
      </c>
      <c r="P6" s="204">
        <f t="shared" si="2"/>
        <v>1053.0854917145161</v>
      </c>
      <c r="Q6" s="204">
        <f t="shared" si="2"/>
        <v>7831.9288911898384</v>
      </c>
      <c r="R6" s="204">
        <f t="shared" si="0"/>
        <v>2440.6390858415775</v>
      </c>
      <c r="S6" s="204">
        <f t="shared" si="0"/>
        <v>2600.4003083121652</v>
      </c>
      <c r="T6" s="204">
        <f t="shared" si="0"/>
        <v>2682.7731122075538</v>
      </c>
      <c r="U6" s="204">
        <f t="shared" si="0"/>
        <v>1545.7553306139703</v>
      </c>
      <c r="V6" s="204">
        <f t="shared" si="0"/>
        <v>4710.663581231951</v>
      </c>
      <c r="W6" s="204">
        <f t="shared" si="0"/>
        <v>5750.6390635651751</v>
      </c>
      <c r="X6" s="204">
        <f t="shared" si="0"/>
        <v>6497.3079297854283</v>
      </c>
      <c r="Y6" s="204">
        <f t="shared" si="0"/>
        <v>3283.563359307821</v>
      </c>
      <c r="Z6" s="204">
        <f t="shared" si="0"/>
        <v>3166.6144475541446</v>
      </c>
      <c r="AA6" s="204">
        <f t="shared" si="0"/>
        <v>1538.5483193074865</v>
      </c>
      <c r="AB6" s="204">
        <f t="shared" si="0"/>
        <v>15116.445354647058</v>
      </c>
      <c r="AC6" s="204">
        <f t="shared" si="0"/>
        <v>1056.04376092246</v>
      </c>
      <c r="AD6" s="204">
        <f t="shared" si="0"/>
        <v>7224.9024884515384</v>
      </c>
      <c r="AE6" s="204">
        <f t="shared" si="0"/>
        <v>12639.18940268683</v>
      </c>
      <c r="AF6" s="204">
        <f t="shared" si="0"/>
        <v>18921.369677260693</v>
      </c>
      <c r="AG6" s="204">
        <f t="shared" si="0"/>
        <v>6884.5169062105615</v>
      </c>
      <c r="AH6" s="204">
        <f t="shared" si="0"/>
        <v>1568.658357300802</v>
      </c>
      <c r="AI6" s="204">
        <f t="shared" si="0"/>
        <v>3586.6585942700531</v>
      </c>
      <c r="AJ6" s="204">
        <f t="shared" si="0"/>
        <v>1505.7671082623665</v>
      </c>
      <c r="AK6" s="204">
        <f t="shared" si="0"/>
        <v>4573.9143729485295</v>
      </c>
      <c r="AL6" s="204">
        <f t="shared" si="0"/>
        <v>15076.495288766046</v>
      </c>
      <c r="AM6" s="204">
        <f t="shared" si="0"/>
        <v>723.92523634191184</v>
      </c>
      <c r="AN6" s="204">
        <f t="shared" si="0"/>
        <v>3243.9530556129685</v>
      </c>
      <c r="AO6" s="204">
        <f t="shared" si="0"/>
        <v>5113.7912713459218</v>
      </c>
      <c r="AP6" s="204">
        <f t="shared" si="0"/>
        <v>2613.005663060495</v>
      </c>
      <c r="AQ6" s="204">
        <f t="shared" si="0"/>
        <v>103.58831254812836</v>
      </c>
      <c r="AR6" s="204">
        <f t="shared" si="0"/>
        <v>4933.3681181363636</v>
      </c>
      <c r="AS6" s="204">
        <f t="shared" si="0"/>
        <v>12488.833280716577</v>
      </c>
      <c r="AT6" s="204">
        <f t="shared" si="0"/>
        <v>3471.6138702834219</v>
      </c>
      <c r="AU6" s="204">
        <f t="shared" si="0"/>
        <v>3602.3755083231958</v>
      </c>
      <c r="AV6" s="204">
        <f t="shared" si="0"/>
        <v>9313.6335769682482</v>
      </c>
      <c r="AW6">
        <v>5</v>
      </c>
      <c r="AX6" s="204">
        <f t="shared" ref="AX6:CR6" si="3">AX13+AX20</f>
        <v>863977</v>
      </c>
      <c r="AY6" s="204">
        <f t="shared" si="3"/>
        <v>82274</v>
      </c>
      <c r="AZ6" s="204">
        <f t="shared" si="3"/>
        <v>12880</v>
      </c>
      <c r="BA6" s="204">
        <f t="shared" si="3"/>
        <v>26392</v>
      </c>
      <c r="BB6" s="204">
        <f t="shared" si="3"/>
        <v>62528</v>
      </c>
      <c r="BC6" s="204">
        <f t="shared" si="3"/>
        <v>58559</v>
      </c>
      <c r="BD6" s="204">
        <f t="shared" si="3"/>
        <v>56784</v>
      </c>
      <c r="BE6" s="204">
        <f t="shared" si="3"/>
        <v>179761</v>
      </c>
      <c r="BF6" s="204">
        <f t="shared" si="3"/>
        <v>48954</v>
      </c>
      <c r="BG6" s="204">
        <f t="shared" si="3"/>
        <v>132049</v>
      </c>
      <c r="BH6" s="204">
        <f t="shared" si="3"/>
        <v>134916</v>
      </c>
      <c r="BI6" s="204">
        <f t="shared" si="3"/>
        <v>3794</v>
      </c>
      <c r="BJ6" s="204">
        <f t="shared" si="3"/>
        <v>535</v>
      </c>
      <c r="BK6" s="204">
        <f t="shared" si="3"/>
        <v>56356</v>
      </c>
      <c r="BL6" s="204">
        <f t="shared" si="3"/>
        <v>8195</v>
      </c>
      <c r="BM6" s="204">
        <f t="shared" si="3"/>
        <v>34958</v>
      </c>
      <c r="BN6" s="204">
        <f t="shared" si="3"/>
        <v>13091</v>
      </c>
      <c r="BO6" s="204">
        <f t="shared" si="3"/>
        <v>16220</v>
      </c>
      <c r="BP6" s="204">
        <f t="shared" si="3"/>
        <v>12550</v>
      </c>
      <c r="BQ6" s="204">
        <f t="shared" si="3"/>
        <v>7726</v>
      </c>
      <c r="BR6" s="204">
        <f t="shared" si="3"/>
        <v>26392</v>
      </c>
      <c r="BS6" s="204">
        <f t="shared" si="3"/>
        <v>25539</v>
      </c>
      <c r="BT6" s="204">
        <f t="shared" si="3"/>
        <v>30776</v>
      </c>
      <c r="BU6" s="204">
        <f t="shared" si="3"/>
        <v>14363</v>
      </c>
      <c r="BV6" s="204">
        <f t="shared" si="3"/>
        <v>16734</v>
      </c>
      <c r="BW6" s="204">
        <f t="shared" si="3"/>
        <v>6662</v>
      </c>
      <c r="BX6" s="204">
        <f t="shared" si="3"/>
        <v>58331</v>
      </c>
      <c r="BY6" s="204">
        <f t="shared" si="3"/>
        <v>8195</v>
      </c>
      <c r="BZ6" s="204">
        <f t="shared" si="3"/>
        <v>35950</v>
      </c>
      <c r="CA6" s="204">
        <f t="shared" si="3"/>
        <v>62528</v>
      </c>
      <c r="CB6" s="204">
        <f t="shared" si="3"/>
        <v>94740</v>
      </c>
      <c r="CC6" s="204">
        <f t="shared" si="3"/>
        <v>36404</v>
      </c>
      <c r="CD6" s="204">
        <f t="shared" si="3"/>
        <v>9711</v>
      </c>
      <c r="CE6" s="204">
        <f t="shared" si="3"/>
        <v>18506</v>
      </c>
      <c r="CF6" s="204">
        <f t="shared" si="3"/>
        <v>8735</v>
      </c>
      <c r="CG6" s="204">
        <f t="shared" si="3"/>
        <v>25755</v>
      </c>
      <c r="CH6" s="204">
        <f t="shared" si="3"/>
        <v>80554</v>
      </c>
      <c r="CI6" s="204">
        <f t="shared" si="3"/>
        <v>3794</v>
      </c>
      <c r="CJ6" s="204">
        <f t="shared" si="3"/>
        <v>14597</v>
      </c>
      <c r="CK6" s="204">
        <f t="shared" si="3"/>
        <v>22157</v>
      </c>
      <c r="CL6" s="204">
        <f t="shared" si="3"/>
        <v>12880</v>
      </c>
      <c r="CM6" s="204">
        <f t="shared" si="3"/>
        <v>535</v>
      </c>
      <c r="CN6" s="204">
        <f t="shared" si="3"/>
        <v>25743</v>
      </c>
      <c r="CO6" s="204">
        <f t="shared" si="3"/>
        <v>61050</v>
      </c>
      <c r="CP6" s="204">
        <f t="shared" si="3"/>
        <v>14883</v>
      </c>
      <c r="CQ6" s="204">
        <f t="shared" si="3"/>
        <v>22573</v>
      </c>
      <c r="CR6" s="204">
        <f t="shared" si="3"/>
        <v>41345</v>
      </c>
    </row>
    <row r="7" spans="1:96" x14ac:dyDescent="0.2">
      <c r="A7" s="75" t="s">
        <v>13</v>
      </c>
      <c r="B7" s="204">
        <f t="shared" si="2"/>
        <v>203507.02282999997</v>
      </c>
      <c r="C7" s="204">
        <f t="shared" si="0"/>
        <v>11111.880401247272</v>
      </c>
      <c r="D7" s="204">
        <f t="shared" si="0"/>
        <v>7042.4311929092801</v>
      </c>
      <c r="E7" s="204">
        <f t="shared" si="0"/>
        <v>9608.9363260778537</v>
      </c>
      <c r="F7" s="204">
        <f t="shared" si="0"/>
        <v>13501.502713445238</v>
      </c>
      <c r="G7" s="204">
        <f t="shared" si="0"/>
        <v>11499.752817784549</v>
      </c>
      <c r="H7" s="204">
        <f t="shared" si="0"/>
        <v>22329.31235514977</v>
      </c>
      <c r="I7" s="204">
        <f t="shared" si="0"/>
        <v>33550.206198921027</v>
      </c>
      <c r="J7" s="204">
        <f t="shared" si="0"/>
        <v>19026.957897237888</v>
      </c>
      <c r="K7" s="204">
        <f t="shared" si="0"/>
        <v>23348.519889159466</v>
      </c>
      <c r="L7" s="204">
        <f t="shared" si="0"/>
        <v>34500.234883467361</v>
      </c>
      <c r="M7" s="204">
        <f t="shared" si="0"/>
        <v>650.94835553584767</v>
      </c>
      <c r="N7" s="204">
        <f t="shared" si="0"/>
        <v>1586.9495840037603</v>
      </c>
      <c r="O7" s="204">
        <f t="shared" si="0"/>
        <v>13214.787325157844</v>
      </c>
      <c r="P7" s="204">
        <f t="shared" si="0"/>
        <v>2072.4635117631533</v>
      </c>
      <c r="Q7" s="204">
        <f t="shared" si="0"/>
        <v>7670.032937346592</v>
      </c>
      <c r="R7" s="204">
        <f t="shared" si="0"/>
        <v>8559.083206354946</v>
      </c>
      <c r="S7" s="204">
        <f t="shared" si="0"/>
        <v>4102.8247532185833</v>
      </c>
      <c r="T7" s="204">
        <f t="shared" si="0"/>
        <v>6423.0499510899072</v>
      </c>
      <c r="U7" s="204">
        <f t="shared" si="0"/>
        <v>2396.07892211631</v>
      </c>
      <c r="V7" s="204">
        <f t="shared" si="0"/>
        <v>23424.225823415105</v>
      </c>
      <c r="W7" s="204">
        <f t="shared" si="0"/>
        <v>4014.6237143596259</v>
      </c>
      <c r="X7" s="204">
        <f t="shared" si="0"/>
        <v>3113.1294337720587</v>
      </c>
      <c r="Y7" s="204">
        <f t="shared" si="0"/>
        <v>2054.0877066420453</v>
      </c>
      <c r="Z7" s="204">
        <f t="shared" si="0"/>
        <v>3831.3844396898403</v>
      </c>
      <c r="AA7" s="204">
        <f t="shared" si="0"/>
        <v>1392.8690048987301</v>
      </c>
      <c r="AB7" s="204">
        <f t="shared" si="0"/>
        <v>18628.414280414443</v>
      </c>
      <c r="AC7" s="204">
        <f t="shared" si="0"/>
        <v>2078.4534933823534</v>
      </c>
      <c r="AD7" s="204">
        <f t="shared" si="0"/>
        <v>5577.1318252907759</v>
      </c>
      <c r="AE7" s="204">
        <f t="shared" si="0"/>
        <v>13514.046635260695</v>
      </c>
      <c r="AF7" s="204">
        <f t="shared" si="0"/>
        <v>14593.990926580213</v>
      </c>
      <c r="AG7" s="204">
        <f t="shared" si="0"/>
        <v>12284.868334527408</v>
      </c>
      <c r="AH7" s="204">
        <f t="shared" si="0"/>
        <v>1721.7761369742648</v>
      </c>
      <c r="AI7" s="204">
        <f t="shared" si="0"/>
        <v>3714.1800358355613</v>
      </c>
      <c r="AJ7" s="204">
        <f t="shared" si="0"/>
        <v>5764.2923446236618</v>
      </c>
      <c r="AK7" s="204">
        <f t="shared" si="0"/>
        <v>3423.0440703128338</v>
      </c>
      <c r="AL7" s="204">
        <f t="shared" si="0"/>
        <v>11010.407081139707</v>
      </c>
      <c r="AM7" s="204">
        <f t="shared" si="0"/>
        <v>650.69353062132359</v>
      </c>
      <c r="AN7" s="204">
        <f t="shared" si="0"/>
        <v>4782.4397537175792</v>
      </c>
      <c r="AO7" s="204">
        <f t="shared" si="0"/>
        <v>8232.4936114491975</v>
      </c>
      <c r="AP7" s="204">
        <f t="shared" si="0"/>
        <v>7041.4572848459229</v>
      </c>
      <c r="AQ7" s="204">
        <f t="shared" si="0"/>
        <v>1585.3630600180484</v>
      </c>
      <c r="AR7" s="204">
        <f t="shared" si="0"/>
        <v>4570.4859946270062</v>
      </c>
      <c r="AS7" s="204">
        <f t="shared" si="0"/>
        <v>14522.902803820856</v>
      </c>
      <c r="AT7" s="204">
        <f t="shared" si="0"/>
        <v>3169.9681496861631</v>
      </c>
      <c r="AU7" s="204">
        <f t="shared" si="0"/>
        <v>2972.8456932449872</v>
      </c>
      <c r="AV7" s="204">
        <f t="shared" si="0"/>
        <v>8014.0146588318839</v>
      </c>
      <c r="AW7">
        <v>6</v>
      </c>
      <c r="AX7" s="204">
        <f t="shared" ref="AX7:CR7" si="4">AX14+AX21</f>
        <v>903408</v>
      </c>
      <c r="AY7" s="204">
        <f t="shared" si="4"/>
        <v>51437</v>
      </c>
      <c r="AZ7" s="204">
        <f t="shared" si="4"/>
        <v>31058</v>
      </c>
      <c r="BA7" s="204">
        <f t="shared" si="4"/>
        <v>48110</v>
      </c>
      <c r="BB7" s="204">
        <f t="shared" si="4"/>
        <v>60500</v>
      </c>
      <c r="BC7" s="204">
        <f t="shared" si="4"/>
        <v>47823</v>
      </c>
      <c r="BD7" s="204">
        <f t="shared" si="4"/>
        <v>103426</v>
      </c>
      <c r="BE7" s="204">
        <f t="shared" si="4"/>
        <v>151211</v>
      </c>
      <c r="BF7" s="204">
        <f t="shared" si="4"/>
        <v>85706</v>
      </c>
      <c r="BG7" s="204">
        <f t="shared" si="4"/>
        <v>104049</v>
      </c>
      <c r="BH7" s="204">
        <f t="shared" si="4"/>
        <v>134256</v>
      </c>
      <c r="BI7" s="204">
        <f t="shared" si="4"/>
        <v>3090</v>
      </c>
      <c r="BJ7" s="204">
        <f t="shared" si="4"/>
        <v>7387</v>
      </c>
      <c r="BK7" s="204">
        <f t="shared" si="4"/>
        <v>61106</v>
      </c>
      <c r="BL7" s="204">
        <f t="shared" si="4"/>
        <v>14249</v>
      </c>
      <c r="BM7" s="204">
        <f t="shared" si="4"/>
        <v>32158</v>
      </c>
      <c r="BN7" s="204">
        <f t="shared" si="4"/>
        <v>41875</v>
      </c>
      <c r="BO7" s="204">
        <f t="shared" si="4"/>
        <v>23515</v>
      </c>
      <c r="BP7" s="204">
        <f t="shared" si="4"/>
        <v>26883</v>
      </c>
      <c r="BQ7" s="204">
        <f t="shared" si="4"/>
        <v>10426</v>
      </c>
      <c r="BR7" s="204">
        <f t="shared" si="4"/>
        <v>48110</v>
      </c>
      <c r="BS7" s="204">
        <f t="shared" si="4"/>
        <v>16832</v>
      </c>
      <c r="BT7" s="204">
        <f t="shared" si="4"/>
        <v>12987</v>
      </c>
      <c r="BU7" s="204">
        <f t="shared" si="4"/>
        <v>7807</v>
      </c>
      <c r="BV7" s="204">
        <f t="shared" si="4"/>
        <v>17808</v>
      </c>
      <c r="BW7" s="204">
        <f t="shared" si="4"/>
        <v>5512</v>
      </c>
      <c r="BX7" s="204">
        <f t="shared" si="4"/>
        <v>67108</v>
      </c>
      <c r="BY7" s="204">
        <f t="shared" si="4"/>
        <v>14249</v>
      </c>
      <c r="BZ7" s="204">
        <f t="shared" si="4"/>
        <v>25104</v>
      </c>
      <c r="CA7" s="204">
        <f t="shared" si="4"/>
        <v>60500</v>
      </c>
      <c r="CB7" s="204">
        <f t="shared" si="4"/>
        <v>67130</v>
      </c>
      <c r="CC7" s="204">
        <f t="shared" si="4"/>
        <v>58823</v>
      </c>
      <c r="CD7" s="204">
        <f t="shared" si="4"/>
        <v>9542</v>
      </c>
      <c r="CE7" s="204">
        <f t="shared" si="4"/>
        <v>17485</v>
      </c>
      <c r="CF7" s="204">
        <f t="shared" si="4"/>
        <v>29393</v>
      </c>
      <c r="CG7" s="204">
        <f t="shared" si="4"/>
        <v>17532</v>
      </c>
      <c r="CH7" s="204">
        <f t="shared" si="4"/>
        <v>53096</v>
      </c>
      <c r="CI7" s="204">
        <f t="shared" si="4"/>
        <v>3090</v>
      </c>
      <c r="CJ7" s="204">
        <f t="shared" si="4"/>
        <v>20759</v>
      </c>
      <c r="CK7" s="204">
        <f t="shared" si="4"/>
        <v>32129</v>
      </c>
      <c r="CL7" s="204">
        <f t="shared" si="4"/>
        <v>31058</v>
      </c>
      <c r="CM7" s="204">
        <f t="shared" si="4"/>
        <v>7387</v>
      </c>
      <c r="CN7" s="204">
        <f t="shared" si="4"/>
        <v>20918</v>
      </c>
      <c r="CO7" s="204">
        <f t="shared" si="4"/>
        <v>63363</v>
      </c>
      <c r="CP7" s="204">
        <f t="shared" si="4"/>
        <v>12293</v>
      </c>
      <c r="CQ7" s="204">
        <f t="shared" si="4"/>
        <v>16681</v>
      </c>
      <c r="CR7" s="204">
        <f t="shared" si="4"/>
        <v>31855</v>
      </c>
    </row>
    <row r="8" spans="1:96" x14ac:dyDescent="0.2">
      <c r="A8" s="75" t="s">
        <v>14</v>
      </c>
      <c r="B8" s="204">
        <f t="shared" si="2"/>
        <v>218289.15648400004</v>
      </c>
      <c r="C8" s="204">
        <f t="shared" si="0"/>
        <v>11188.175533953074</v>
      </c>
      <c r="D8" s="204">
        <f t="shared" si="0"/>
        <v>9706.1292044953152</v>
      </c>
      <c r="E8" s="204">
        <f t="shared" si="0"/>
        <v>7055.524064784584</v>
      </c>
      <c r="F8" s="204">
        <f t="shared" si="0"/>
        <v>14522.767360821361</v>
      </c>
      <c r="G8" s="204">
        <f t="shared" si="0"/>
        <v>13320.351409595536</v>
      </c>
      <c r="H8" s="204">
        <f t="shared" si="0"/>
        <v>29540.785061356462</v>
      </c>
      <c r="I8" s="204">
        <f t="shared" si="0"/>
        <v>32983.773944645407</v>
      </c>
      <c r="J8" s="204">
        <f t="shared" si="0"/>
        <v>20294.269444247126</v>
      </c>
      <c r="K8" s="204">
        <f t="shared" si="0"/>
        <v>15272.358198677888</v>
      </c>
      <c r="L8" s="204">
        <f t="shared" si="0"/>
        <v>35877.583265875044</v>
      </c>
      <c r="M8" s="204">
        <f t="shared" si="0"/>
        <v>2367.8393176934605</v>
      </c>
      <c r="N8" s="204">
        <f t="shared" si="0"/>
        <v>2222.1619292349374</v>
      </c>
      <c r="O8" s="204">
        <f t="shared" si="0"/>
        <v>24240.19134821941</v>
      </c>
      <c r="P8" s="204">
        <f t="shared" si="0"/>
        <v>80.944890751151732</v>
      </c>
      <c r="Q8" s="204">
        <f t="shared" si="0"/>
        <v>6542.2913879752678</v>
      </c>
      <c r="R8" s="204">
        <f t="shared" si="0"/>
        <v>16568.426533481954</v>
      </c>
      <c r="S8" s="204">
        <f t="shared" si="0"/>
        <v>6760.0874090564848</v>
      </c>
      <c r="T8" s="204">
        <f t="shared" si="0"/>
        <v>5279.1641030775409</v>
      </c>
      <c r="U8" s="204">
        <f t="shared" si="0"/>
        <v>1746.8681332637034</v>
      </c>
      <c r="V8" s="204">
        <f t="shared" si="0"/>
        <v>7054.3838137506682</v>
      </c>
      <c r="W8" s="204">
        <f t="shared" si="0"/>
        <v>4032.4052020912432</v>
      </c>
      <c r="X8" s="204">
        <f t="shared" si="0"/>
        <v>3998.8344760628343</v>
      </c>
      <c r="Y8" s="204">
        <f t="shared" si="0"/>
        <v>4316.0644390053485</v>
      </c>
      <c r="Z8" s="204">
        <f t="shared" si="0"/>
        <v>6783.1212990126996</v>
      </c>
      <c r="AA8" s="204">
        <f t="shared" si="0"/>
        <v>3371.5669166022735</v>
      </c>
      <c r="AB8" s="204">
        <f t="shared" si="0"/>
        <v>18315.404810713902</v>
      </c>
      <c r="AC8" s="204">
        <f t="shared" si="0"/>
        <v>81.184967032085567</v>
      </c>
      <c r="AD8" s="204">
        <f t="shared" si="0"/>
        <v>5986.4911181310163</v>
      </c>
      <c r="AE8" s="204">
        <f t="shared" si="0"/>
        <v>14536.272978123998</v>
      </c>
      <c r="AF8" s="204">
        <f t="shared" si="0"/>
        <v>13681.699377935829</v>
      </c>
      <c r="AG8" s="204">
        <f t="shared" si="0"/>
        <v>14442.482295350268</v>
      </c>
      <c r="AH8" s="204">
        <f t="shared" si="0"/>
        <v>2180.8996394194523</v>
      </c>
      <c r="AI8" s="204">
        <f t="shared" si="0"/>
        <v>3696.2081756236635</v>
      </c>
      <c r="AJ8" s="204">
        <f t="shared" si="0"/>
        <v>5675.72788789472</v>
      </c>
      <c r="AK8" s="204">
        <f t="shared" si="0"/>
        <v>4238.6974001447188</v>
      </c>
      <c r="AL8" s="204">
        <f t="shared" si="0"/>
        <v>7256.3477173683159</v>
      </c>
      <c r="AM8" s="204">
        <f t="shared" si="0"/>
        <v>2366.7902875698528</v>
      </c>
      <c r="AN8" s="204">
        <f t="shared" si="0"/>
        <v>13184.145569538436</v>
      </c>
      <c r="AO8" s="204">
        <f t="shared" si="0"/>
        <v>5334.5456145471253</v>
      </c>
      <c r="AP8" s="204">
        <f t="shared" si="0"/>
        <v>9704.6146871199853</v>
      </c>
      <c r="AQ8" s="204">
        <f t="shared" si="0"/>
        <v>2219.9692689291442</v>
      </c>
      <c r="AR8" s="204">
        <f t="shared" si="0"/>
        <v>2932.6524918288774</v>
      </c>
      <c r="AS8" s="204">
        <f t="shared" si="0"/>
        <v>11204.939467010696</v>
      </c>
      <c r="AT8" s="204">
        <f t="shared" si="0"/>
        <v>5348.332329222595</v>
      </c>
      <c r="AU8" s="204">
        <f t="shared" si="0"/>
        <v>1300.2577194816176</v>
      </c>
      <c r="AV8" s="204">
        <f t="shared" si="0"/>
        <v>6312.4802163746663</v>
      </c>
      <c r="AW8">
        <v>7</v>
      </c>
      <c r="AX8" s="204">
        <f t="shared" ref="AX8:CR8" si="5">AX15+AX22</f>
        <v>917261</v>
      </c>
      <c r="AY8" s="204">
        <f t="shared" si="5"/>
        <v>48937</v>
      </c>
      <c r="AZ8" s="204">
        <f t="shared" si="5"/>
        <v>40469</v>
      </c>
      <c r="BA8" s="204">
        <f t="shared" si="5"/>
        <v>33582</v>
      </c>
      <c r="BB8" s="204">
        <f t="shared" si="5"/>
        <v>61592</v>
      </c>
      <c r="BC8" s="204">
        <f t="shared" si="5"/>
        <v>53156</v>
      </c>
      <c r="BD8" s="204">
        <f t="shared" si="5"/>
        <v>128620</v>
      </c>
      <c r="BE8" s="204">
        <f t="shared" si="5"/>
        <v>140726</v>
      </c>
      <c r="BF8" s="204">
        <f t="shared" si="5"/>
        <v>85540</v>
      </c>
      <c r="BG8" s="204">
        <f t="shared" si="5"/>
        <v>63569</v>
      </c>
      <c r="BH8" s="204">
        <f t="shared" si="5"/>
        <v>133577</v>
      </c>
      <c r="BI8" s="204">
        <f t="shared" si="5"/>
        <v>10526</v>
      </c>
      <c r="BJ8" s="204">
        <f t="shared" si="5"/>
        <v>9657</v>
      </c>
      <c r="BK8" s="204">
        <f t="shared" si="5"/>
        <v>106768</v>
      </c>
      <c r="BL8" s="204">
        <f t="shared" si="5"/>
        <v>542</v>
      </c>
      <c r="BM8" s="204">
        <f t="shared" si="5"/>
        <v>25785</v>
      </c>
      <c r="BN8" s="204">
        <f t="shared" si="5"/>
        <v>75272</v>
      </c>
      <c r="BO8" s="204">
        <f t="shared" si="5"/>
        <v>36598</v>
      </c>
      <c r="BP8" s="204">
        <f t="shared" si="5"/>
        <v>20561</v>
      </c>
      <c r="BQ8" s="204">
        <f t="shared" si="5"/>
        <v>7406</v>
      </c>
      <c r="BR8" s="204">
        <f t="shared" si="5"/>
        <v>33582</v>
      </c>
      <c r="BS8" s="204">
        <f t="shared" si="5"/>
        <v>16371</v>
      </c>
      <c r="BT8" s="204">
        <f t="shared" si="5"/>
        <v>15713</v>
      </c>
      <c r="BU8" s="204">
        <f t="shared" si="5"/>
        <v>15864</v>
      </c>
      <c r="BV8" s="204">
        <f t="shared" si="5"/>
        <v>29640</v>
      </c>
      <c r="BW8" s="204">
        <f t="shared" si="5"/>
        <v>12519</v>
      </c>
      <c r="BX8" s="204">
        <f t="shared" si="5"/>
        <v>63866</v>
      </c>
      <c r="BY8" s="204">
        <f t="shared" si="5"/>
        <v>542</v>
      </c>
      <c r="BZ8" s="204">
        <f t="shared" si="5"/>
        <v>25417</v>
      </c>
      <c r="CA8" s="204">
        <f t="shared" si="5"/>
        <v>61592</v>
      </c>
      <c r="CB8" s="204">
        <f t="shared" si="5"/>
        <v>59563</v>
      </c>
      <c r="CC8" s="204">
        <f t="shared" si="5"/>
        <v>64979</v>
      </c>
      <c r="CD8" s="204">
        <f t="shared" si="5"/>
        <v>11818</v>
      </c>
      <c r="CE8" s="204">
        <f t="shared" si="5"/>
        <v>16067</v>
      </c>
      <c r="CF8" s="204">
        <f t="shared" si="5"/>
        <v>27563</v>
      </c>
      <c r="CG8" s="204">
        <f t="shared" si="5"/>
        <v>20258</v>
      </c>
      <c r="CH8" s="204">
        <f t="shared" si="5"/>
        <v>32583</v>
      </c>
      <c r="CI8" s="204">
        <f t="shared" si="5"/>
        <v>10526</v>
      </c>
      <c r="CJ8" s="204">
        <f t="shared" si="5"/>
        <v>53799</v>
      </c>
      <c r="CK8" s="204">
        <f t="shared" si="5"/>
        <v>19622</v>
      </c>
      <c r="CL8" s="204">
        <f t="shared" si="5"/>
        <v>40469</v>
      </c>
      <c r="CM8" s="204">
        <f t="shared" si="5"/>
        <v>9657</v>
      </c>
      <c r="CN8" s="204">
        <f t="shared" si="5"/>
        <v>12966</v>
      </c>
      <c r="CO8" s="204">
        <f t="shared" si="5"/>
        <v>45446</v>
      </c>
      <c r="CP8" s="204">
        <f t="shared" si="5"/>
        <v>20333</v>
      </c>
      <c r="CQ8" s="204">
        <f t="shared" si="5"/>
        <v>6880</v>
      </c>
      <c r="CR8" s="204">
        <f t="shared" si="5"/>
        <v>24004</v>
      </c>
    </row>
    <row r="9" spans="1:96" ht="13.5" thickBot="1" x14ac:dyDescent="0.25">
      <c r="A9" s="83" t="s">
        <v>15</v>
      </c>
      <c r="B9" s="204">
        <f t="shared" si="2"/>
        <v>235913.402485</v>
      </c>
      <c r="C9" s="204">
        <f t="shared" si="0"/>
        <v>11236.386007535555</v>
      </c>
      <c r="D9" s="204">
        <f t="shared" si="0"/>
        <v>1593.6437780828253</v>
      </c>
      <c r="E9" s="204">
        <f t="shared" si="0"/>
        <v>2183.7114618351129</v>
      </c>
      <c r="F9" s="204">
        <f t="shared" si="0"/>
        <v>17137.316148445003</v>
      </c>
      <c r="G9" s="204">
        <f t="shared" si="0"/>
        <v>14690.969457637391</v>
      </c>
      <c r="H9" s="204">
        <f t="shared" si="0"/>
        <v>40626.865841992971</v>
      </c>
      <c r="I9" s="204">
        <f t="shared" si="0"/>
        <v>47385.62351082846</v>
      </c>
      <c r="J9" s="204">
        <f t="shared" si="0"/>
        <v>6386.4704321497538</v>
      </c>
      <c r="K9" s="204">
        <f t="shared" si="0"/>
        <v>15992.365110546136</v>
      </c>
      <c r="L9" s="204">
        <f t="shared" si="0"/>
        <v>65739.115683161988</v>
      </c>
      <c r="M9" s="204">
        <f t="shared" si="0"/>
        <v>139.48599892215339</v>
      </c>
      <c r="N9" s="204">
        <f t="shared" si="0"/>
        <v>320.115737579376</v>
      </c>
      <c r="O9" s="204">
        <f t="shared" si="0"/>
        <v>15707.219010553916</v>
      </c>
      <c r="P9" s="204">
        <f t="shared" si="0"/>
        <v>0</v>
      </c>
      <c r="Q9" s="204">
        <f t="shared" si="0"/>
        <v>20806.529444508022</v>
      </c>
      <c r="R9" s="204">
        <f t="shared" si="0"/>
        <v>18154.871043324867</v>
      </c>
      <c r="S9" s="204">
        <f t="shared" si="0"/>
        <v>2775.6435369274741</v>
      </c>
      <c r="T9" s="204">
        <f t="shared" si="0"/>
        <v>2105.4450028526071</v>
      </c>
      <c r="U9" s="204">
        <f t="shared" si="0"/>
        <v>1558.6276508983958</v>
      </c>
      <c r="V9" s="204">
        <f t="shared" si="0"/>
        <v>2183.7317418977273</v>
      </c>
      <c r="W9" s="204">
        <f t="shared" si="0"/>
        <v>5841.6756722456557</v>
      </c>
      <c r="X9" s="204">
        <f t="shared" si="0"/>
        <v>3491.278586771391</v>
      </c>
      <c r="Y9" s="204">
        <f t="shared" si="0"/>
        <v>14030.869851466914</v>
      </c>
      <c r="Z9" s="204">
        <f t="shared" si="0"/>
        <v>3755.5066845106949</v>
      </c>
      <c r="AA9" s="204">
        <f t="shared" si="0"/>
        <v>13088.133848991645</v>
      </c>
      <c r="AB9" s="204">
        <f t="shared" si="0"/>
        <v>54288.432116906421</v>
      </c>
      <c r="AC9" s="204">
        <f t="shared" si="0"/>
        <v>0</v>
      </c>
      <c r="AD9" s="204">
        <f t="shared" si="0"/>
        <v>6652.7320217038778</v>
      </c>
      <c r="AE9" s="204">
        <f t="shared" si="0"/>
        <v>17153.981308838567</v>
      </c>
      <c r="AF9" s="204">
        <f t="shared" si="0"/>
        <v>10965.014744582888</v>
      </c>
      <c r="AG9" s="204">
        <f t="shared" si="0"/>
        <v>4169.1846651751339</v>
      </c>
      <c r="AH9" s="204">
        <f t="shared" si="0"/>
        <v>1695.2023900080217</v>
      </c>
      <c r="AI9" s="204">
        <f t="shared" si="0"/>
        <v>2979.6118166604283</v>
      </c>
      <c r="AJ9" s="204">
        <f t="shared" si="0"/>
        <v>2230.5074260855608</v>
      </c>
      <c r="AK9" s="204">
        <f t="shared" si="0"/>
        <v>2619.7398879522061</v>
      </c>
      <c r="AL9" s="204">
        <f t="shared" si="0"/>
        <v>5882.4972449939833</v>
      </c>
      <c r="AM9" s="204">
        <f t="shared" si="0"/>
        <v>139.40664627205882</v>
      </c>
      <c r="AN9" s="204">
        <f t="shared" si="0"/>
        <v>7417.1669911012705</v>
      </c>
      <c r="AO9" s="204">
        <f t="shared" si="0"/>
        <v>9648.28807460194</v>
      </c>
      <c r="AP9" s="204">
        <f t="shared" si="0"/>
        <v>1593.3117547764039</v>
      </c>
      <c r="AQ9" s="204">
        <f t="shared" si="0"/>
        <v>319.81656389438501</v>
      </c>
      <c r="AR9" s="204">
        <f t="shared" si="0"/>
        <v>5261.8436247754016</v>
      </c>
      <c r="AS9" s="204">
        <f t="shared" si="0"/>
        <v>11719.594621673798</v>
      </c>
      <c r="AT9" s="204">
        <f t="shared" si="0"/>
        <v>6262.8419138763365</v>
      </c>
      <c r="AU9" s="204">
        <f t="shared" si="0"/>
        <v>859.12798029344935</v>
      </c>
      <c r="AV9" s="204">
        <f t="shared" si="0"/>
        <v>6888.1559691072862</v>
      </c>
      <c r="AW9">
        <v>8</v>
      </c>
      <c r="AX9" s="204">
        <f t="shared" ref="AX9:CR9" si="6">AX16+AX23</f>
        <v>886986</v>
      </c>
      <c r="AY9" s="204">
        <f t="shared" si="6"/>
        <v>43830</v>
      </c>
      <c r="AZ9" s="204">
        <f t="shared" si="6"/>
        <v>5836</v>
      </c>
      <c r="BA9" s="204">
        <f t="shared" si="6"/>
        <v>8989</v>
      </c>
      <c r="BB9" s="204">
        <f t="shared" si="6"/>
        <v>64423</v>
      </c>
      <c r="BC9" s="204">
        <f t="shared" si="6"/>
        <v>51853</v>
      </c>
      <c r="BD9" s="204">
        <f t="shared" si="6"/>
        <v>159632</v>
      </c>
      <c r="BE9" s="204">
        <f t="shared" si="6"/>
        <v>184037</v>
      </c>
      <c r="BF9" s="204">
        <f t="shared" si="6"/>
        <v>23896</v>
      </c>
      <c r="BG9" s="204">
        <f t="shared" si="6"/>
        <v>59157</v>
      </c>
      <c r="BH9" s="204">
        <f t="shared" si="6"/>
        <v>221615</v>
      </c>
      <c r="BI9" s="204">
        <f t="shared" si="6"/>
        <v>548</v>
      </c>
      <c r="BJ9" s="204">
        <f t="shared" si="6"/>
        <v>1227</v>
      </c>
      <c r="BK9" s="204">
        <f t="shared" si="6"/>
        <v>61943</v>
      </c>
      <c r="BL9" s="204">
        <f t="shared" si="6"/>
        <v>0</v>
      </c>
      <c r="BM9" s="204">
        <f t="shared" si="6"/>
        <v>76189</v>
      </c>
      <c r="BN9" s="204">
        <f t="shared" si="6"/>
        <v>73798</v>
      </c>
      <c r="BO9" s="204">
        <f t="shared" si="6"/>
        <v>13574</v>
      </c>
      <c r="BP9" s="204">
        <f t="shared" si="6"/>
        <v>7152</v>
      </c>
      <c r="BQ9" s="204">
        <f t="shared" si="6"/>
        <v>5868</v>
      </c>
      <c r="BR9" s="204">
        <f t="shared" si="6"/>
        <v>8989</v>
      </c>
      <c r="BS9" s="204">
        <f t="shared" si="6"/>
        <v>21600</v>
      </c>
      <c r="BT9" s="204">
        <f t="shared" si="6"/>
        <v>12197</v>
      </c>
      <c r="BU9" s="204">
        <f t="shared" si="6"/>
        <v>46372</v>
      </c>
      <c r="BV9" s="204">
        <f t="shared" si="6"/>
        <v>14719</v>
      </c>
      <c r="BW9" s="204">
        <f t="shared" si="6"/>
        <v>43101</v>
      </c>
      <c r="BX9" s="204">
        <f t="shared" si="6"/>
        <v>172191</v>
      </c>
      <c r="BY9" s="204">
        <f t="shared" si="6"/>
        <v>0</v>
      </c>
      <c r="BZ9" s="204">
        <f t="shared" si="6"/>
        <v>25109</v>
      </c>
      <c r="CA9" s="204">
        <f t="shared" si="6"/>
        <v>64423</v>
      </c>
      <c r="CB9" s="204">
        <f t="shared" si="6"/>
        <v>44737</v>
      </c>
      <c r="CC9" s="204">
        <f t="shared" si="6"/>
        <v>16744</v>
      </c>
      <c r="CD9" s="204">
        <f t="shared" si="6"/>
        <v>8064</v>
      </c>
      <c r="CE9" s="204">
        <f t="shared" si="6"/>
        <v>11586</v>
      </c>
      <c r="CF9" s="204">
        <f t="shared" si="6"/>
        <v>9645</v>
      </c>
      <c r="CG9" s="204">
        <f t="shared" si="6"/>
        <v>11269</v>
      </c>
      <c r="CH9" s="204">
        <f t="shared" si="6"/>
        <v>23545</v>
      </c>
      <c r="CI9" s="204">
        <f t="shared" si="6"/>
        <v>548</v>
      </c>
      <c r="CJ9" s="204">
        <f t="shared" si="6"/>
        <v>26769</v>
      </c>
      <c r="CK9" s="204">
        <f t="shared" si="6"/>
        <v>30979</v>
      </c>
      <c r="CL9" s="204">
        <f t="shared" si="6"/>
        <v>5836</v>
      </c>
      <c r="CM9" s="204">
        <f t="shared" si="6"/>
        <v>1227</v>
      </c>
      <c r="CN9" s="204">
        <f t="shared" si="6"/>
        <v>20364</v>
      </c>
      <c r="CO9" s="204">
        <f t="shared" si="6"/>
        <v>42467</v>
      </c>
      <c r="CP9" s="204">
        <f t="shared" si="6"/>
        <v>20876</v>
      </c>
      <c r="CQ9" s="204">
        <f t="shared" si="6"/>
        <v>3929</v>
      </c>
      <c r="CR9" s="204">
        <f t="shared" si="6"/>
        <v>23119</v>
      </c>
    </row>
    <row r="10" spans="1:96" ht="13.5" thickBot="1" x14ac:dyDescent="0.25">
      <c r="A10" s="90" t="s">
        <v>16</v>
      </c>
      <c r="AW10">
        <v>9</v>
      </c>
    </row>
    <row r="11" spans="1:96" x14ac:dyDescent="0.2">
      <c r="A11" s="75" t="s">
        <v>17</v>
      </c>
      <c r="AW11">
        <v>10</v>
      </c>
    </row>
    <row r="12" spans="1:96" x14ac:dyDescent="0.2">
      <c r="A12" s="75" t="s">
        <v>11</v>
      </c>
      <c r="B12" s="204">
        <f>SUM(B70:B85)</f>
        <v>101701.121399</v>
      </c>
      <c r="C12" s="204">
        <f t="shared" ref="C12:AV12" si="7">SUM(C70:C85)</f>
        <v>9686.0900684057015</v>
      </c>
      <c r="D12" s="204">
        <f t="shared" si="7"/>
        <v>531.24753079301843</v>
      </c>
      <c r="E12" s="204">
        <f t="shared" si="7"/>
        <v>978.32453175528633</v>
      </c>
      <c r="F12" s="204">
        <f t="shared" si="7"/>
        <v>6673.7415883271442</v>
      </c>
      <c r="G12" s="204">
        <f t="shared" si="7"/>
        <v>4422.697507240664</v>
      </c>
      <c r="H12" s="204">
        <f t="shared" si="7"/>
        <v>3459.7923951724965</v>
      </c>
      <c r="I12" s="204">
        <f t="shared" si="7"/>
        <v>41818.288695841475</v>
      </c>
      <c r="J12" s="204">
        <f t="shared" si="7"/>
        <v>2568.3877980338993</v>
      </c>
      <c r="K12" s="204">
        <f t="shared" si="7"/>
        <v>13509.72385737972</v>
      </c>
      <c r="L12" s="204">
        <f t="shared" si="7"/>
        <v>10466.766579163894</v>
      </c>
      <c r="M12" s="204">
        <f t="shared" si="7"/>
        <v>0</v>
      </c>
      <c r="N12" s="204">
        <f t="shared" si="7"/>
        <v>0</v>
      </c>
      <c r="O12" s="204">
        <f t="shared" si="7"/>
        <v>7037.1190670117039</v>
      </c>
      <c r="P12" s="204">
        <f t="shared" si="7"/>
        <v>0</v>
      </c>
      <c r="Q12" s="204">
        <f t="shared" si="7"/>
        <v>3157.8572819926471</v>
      </c>
      <c r="R12" s="204">
        <f t="shared" si="7"/>
        <v>456.28596238235286</v>
      </c>
      <c r="S12" s="204">
        <f t="shared" si="7"/>
        <v>669.50212775735304</v>
      </c>
      <c r="T12" s="204">
        <f t="shared" si="7"/>
        <v>758.18183962500007</v>
      </c>
      <c r="U12" s="204">
        <f t="shared" si="7"/>
        <v>1357.268255404412</v>
      </c>
      <c r="V12" s="204">
        <f t="shared" si="7"/>
        <v>976.30211249999979</v>
      </c>
      <c r="W12" s="204">
        <f t="shared" si="7"/>
        <v>5974.9073172610315</v>
      </c>
      <c r="X12" s="204">
        <f t="shared" si="7"/>
        <v>3558.2525437499994</v>
      </c>
      <c r="Y12" s="204">
        <f t="shared" si="7"/>
        <v>427.2045333088235</v>
      </c>
      <c r="Z12" s="204">
        <f t="shared" si="7"/>
        <v>392.5746613014706</v>
      </c>
      <c r="AA12" s="204">
        <f t="shared" si="7"/>
        <v>740.21151441176471</v>
      </c>
      <c r="AB12" s="204">
        <f t="shared" si="7"/>
        <v>6967.3149309705877</v>
      </c>
      <c r="AC12" s="204">
        <f t="shared" si="7"/>
        <v>0</v>
      </c>
      <c r="AD12" s="204">
        <f t="shared" si="7"/>
        <v>2137.141547404412</v>
      </c>
      <c r="AE12" s="204">
        <f t="shared" si="7"/>
        <v>6676.2409779264708</v>
      </c>
      <c r="AF12" s="204">
        <f t="shared" si="7"/>
        <v>25508.848038161759</v>
      </c>
      <c r="AG12" s="204">
        <f t="shared" si="7"/>
        <v>1730.5491902573526</v>
      </c>
      <c r="AH12" s="204">
        <f t="shared" si="7"/>
        <v>2793.1532967757353</v>
      </c>
      <c r="AI12" s="204">
        <f t="shared" si="7"/>
        <v>540.79823788235296</v>
      </c>
      <c r="AJ12" s="204">
        <f t="shared" si="7"/>
        <v>106.70455906250001</v>
      </c>
      <c r="AK12" s="204">
        <f t="shared" si="7"/>
        <v>4403.2912235992644</v>
      </c>
      <c r="AL12" s="204">
        <f t="shared" si="7"/>
        <v>9607.3138899375008</v>
      </c>
      <c r="AM12" s="204">
        <f t="shared" si="7"/>
        <v>0</v>
      </c>
      <c r="AN12" s="204">
        <f t="shared" si="7"/>
        <v>856.56894797426492</v>
      </c>
      <c r="AO12" s="204">
        <f t="shared" si="7"/>
        <v>5580.7679601801483</v>
      </c>
      <c r="AP12" s="204">
        <f t="shared" si="7"/>
        <v>531.56931959558835</v>
      </c>
      <c r="AQ12" s="204">
        <f t="shared" si="7"/>
        <v>0</v>
      </c>
      <c r="AR12" s="204">
        <f t="shared" si="7"/>
        <v>1734.9268075588234</v>
      </c>
      <c r="AS12" s="204">
        <f t="shared" si="7"/>
        <v>5869.98938647059</v>
      </c>
      <c r="AT12" s="204">
        <f t="shared" si="7"/>
        <v>854.74646586397046</v>
      </c>
      <c r="AU12" s="204">
        <f t="shared" si="7"/>
        <v>2396.5479402500005</v>
      </c>
      <c r="AV12" s="204">
        <f t="shared" si="7"/>
        <v>2751.9219639595585</v>
      </c>
      <c r="AW12">
        <v>11</v>
      </c>
      <c r="AX12" s="204">
        <f>SUM(AX70:AX85)</f>
        <v>389751</v>
      </c>
      <c r="AY12" s="204">
        <f t="shared" ref="AY12:CR12" si="8">SUM(AY70:AY85)</f>
        <v>38718</v>
      </c>
      <c r="AZ12" s="204">
        <f t="shared" si="8"/>
        <v>2046</v>
      </c>
      <c r="BA12" s="204">
        <f t="shared" si="8"/>
        <v>4358</v>
      </c>
      <c r="BB12" s="204">
        <f t="shared" si="8"/>
        <v>25042</v>
      </c>
      <c r="BC12" s="204">
        <f t="shared" si="8"/>
        <v>16176</v>
      </c>
      <c r="BD12" s="204">
        <f t="shared" si="8"/>
        <v>13494</v>
      </c>
      <c r="BE12" s="204">
        <f t="shared" si="8"/>
        <v>164181</v>
      </c>
      <c r="BF12" s="204">
        <f t="shared" si="8"/>
        <v>9910</v>
      </c>
      <c r="BG12" s="204">
        <f t="shared" si="8"/>
        <v>52452</v>
      </c>
      <c r="BH12" s="204">
        <f t="shared" si="8"/>
        <v>36388</v>
      </c>
      <c r="BI12" s="204">
        <f t="shared" si="8"/>
        <v>0</v>
      </c>
      <c r="BJ12" s="204">
        <f t="shared" si="8"/>
        <v>0</v>
      </c>
      <c r="BK12" s="204">
        <f t="shared" si="8"/>
        <v>26986</v>
      </c>
      <c r="BL12" s="204">
        <f t="shared" si="8"/>
        <v>0</v>
      </c>
      <c r="BM12" s="204">
        <f t="shared" si="8"/>
        <v>11107</v>
      </c>
      <c r="BN12" s="204">
        <f t="shared" si="8"/>
        <v>1926</v>
      </c>
      <c r="BO12" s="204">
        <f t="shared" si="8"/>
        <v>2966</v>
      </c>
      <c r="BP12" s="204">
        <f t="shared" si="8"/>
        <v>2724</v>
      </c>
      <c r="BQ12" s="204">
        <f t="shared" si="8"/>
        <v>5029</v>
      </c>
      <c r="BR12" s="204">
        <f t="shared" si="8"/>
        <v>4358</v>
      </c>
      <c r="BS12" s="204">
        <f t="shared" si="8"/>
        <v>20740</v>
      </c>
      <c r="BT12" s="204">
        <f t="shared" si="8"/>
        <v>13866</v>
      </c>
      <c r="BU12" s="204">
        <f t="shared" si="8"/>
        <v>1387</v>
      </c>
      <c r="BV12" s="204">
        <f t="shared" si="8"/>
        <v>1536</v>
      </c>
      <c r="BW12" s="204">
        <f t="shared" si="8"/>
        <v>2429</v>
      </c>
      <c r="BX12" s="204">
        <f t="shared" si="8"/>
        <v>23004</v>
      </c>
      <c r="BY12" s="204">
        <f t="shared" si="8"/>
        <v>0</v>
      </c>
      <c r="BZ12" s="204">
        <f t="shared" si="8"/>
        <v>8015</v>
      </c>
      <c r="CA12" s="204">
        <f t="shared" si="8"/>
        <v>25042</v>
      </c>
      <c r="CB12" s="204">
        <f t="shared" si="8"/>
        <v>108784</v>
      </c>
      <c r="CC12" s="204">
        <f t="shared" si="8"/>
        <v>7186</v>
      </c>
      <c r="CD12" s="204">
        <f t="shared" si="8"/>
        <v>13126</v>
      </c>
      <c r="CE12" s="204">
        <f t="shared" si="8"/>
        <v>2167</v>
      </c>
      <c r="CF12" s="204">
        <f t="shared" si="8"/>
        <v>461</v>
      </c>
      <c r="CG12" s="204">
        <f t="shared" si="8"/>
        <v>17841</v>
      </c>
      <c r="CH12" s="204">
        <f t="shared" si="8"/>
        <v>39545</v>
      </c>
      <c r="CI12" s="204">
        <f t="shared" si="8"/>
        <v>0</v>
      </c>
      <c r="CJ12" s="204">
        <f t="shared" si="8"/>
        <v>3280</v>
      </c>
      <c r="CK12" s="204">
        <f t="shared" si="8"/>
        <v>18316</v>
      </c>
      <c r="CL12" s="204">
        <f t="shared" si="8"/>
        <v>2046</v>
      </c>
      <c r="CM12" s="204">
        <f t="shared" si="8"/>
        <v>0</v>
      </c>
      <c r="CN12" s="204">
        <f t="shared" si="8"/>
        <v>7011</v>
      </c>
      <c r="CO12" s="204">
        <f t="shared" si="8"/>
        <v>21879</v>
      </c>
      <c r="CP12" s="204">
        <f t="shared" si="8"/>
        <v>3132</v>
      </c>
      <c r="CQ12" s="204">
        <f t="shared" si="8"/>
        <v>11167</v>
      </c>
      <c r="CR12" s="204">
        <f t="shared" si="8"/>
        <v>9681</v>
      </c>
    </row>
    <row r="13" spans="1:96" x14ac:dyDescent="0.2">
      <c r="A13" s="75" t="s">
        <v>12</v>
      </c>
      <c r="B13" s="204">
        <f>SUM(B111:B126)</f>
        <v>106346.779889</v>
      </c>
      <c r="C13" s="204">
        <f t="shared" ref="C13:AV13" si="9">SUM(C111:C126)</f>
        <v>9390.198447977391</v>
      </c>
      <c r="D13" s="204">
        <f t="shared" si="9"/>
        <v>1528.3762316675925</v>
      </c>
      <c r="E13" s="204">
        <f t="shared" si="9"/>
        <v>2696.1285433902576</v>
      </c>
      <c r="F13" s="204">
        <f t="shared" si="9"/>
        <v>7796.9109132758167</v>
      </c>
      <c r="G13" s="204">
        <f t="shared" si="9"/>
        <v>7503.5328220722267</v>
      </c>
      <c r="H13" s="204">
        <f t="shared" si="9"/>
        <v>6994.3761232798233</v>
      </c>
      <c r="I13" s="204">
        <f t="shared" si="9"/>
        <v>22055.679222428989</v>
      </c>
      <c r="J13" s="204">
        <f t="shared" si="9"/>
        <v>5848.9684501562324</v>
      </c>
      <c r="K13" s="204">
        <f t="shared" si="9"/>
        <v>15821.036174933053</v>
      </c>
      <c r="L13" s="204">
        <f t="shared" si="9"/>
        <v>18339.447596783753</v>
      </c>
      <c r="M13" s="204">
        <f t="shared" si="9"/>
        <v>493.91610070845519</v>
      </c>
      <c r="N13" s="204">
        <f t="shared" si="9"/>
        <v>57.170501817677192</v>
      </c>
      <c r="O13" s="204">
        <f t="shared" si="9"/>
        <v>7213.9352434389493</v>
      </c>
      <c r="P13" s="204">
        <f t="shared" si="9"/>
        <v>728.33109846518812</v>
      </c>
      <c r="Q13" s="204">
        <f t="shared" si="9"/>
        <v>4917.0274744411763</v>
      </c>
      <c r="R13" s="204">
        <f t="shared" si="9"/>
        <v>1451.1660494779412</v>
      </c>
      <c r="S13" s="204">
        <f t="shared" si="9"/>
        <v>1724.0631586544114</v>
      </c>
      <c r="T13" s="204">
        <f t="shared" si="9"/>
        <v>1586.6012719080884</v>
      </c>
      <c r="U13" s="204">
        <f t="shared" si="9"/>
        <v>959.12573555514689</v>
      </c>
      <c r="V13" s="204">
        <f t="shared" si="9"/>
        <v>2690.5550326544112</v>
      </c>
      <c r="W13" s="204">
        <f t="shared" si="9"/>
        <v>3628.1540912389714</v>
      </c>
      <c r="X13" s="204">
        <f t="shared" si="9"/>
        <v>3666.6763415073533</v>
      </c>
      <c r="Y13" s="204">
        <f t="shared" si="9"/>
        <v>1961.2602276286764</v>
      </c>
      <c r="Z13" s="204">
        <f t="shared" si="9"/>
        <v>1866.681083404412</v>
      </c>
      <c r="AA13" s="204">
        <f t="shared" si="9"/>
        <v>914.1147410294119</v>
      </c>
      <c r="AB13" s="204">
        <f t="shared" si="9"/>
        <v>8585.6901022941165</v>
      </c>
      <c r="AC13" s="204">
        <f t="shared" si="9"/>
        <v>729.95123749999993</v>
      </c>
      <c r="AD13" s="204">
        <f t="shared" si="9"/>
        <v>4541.6509263125008</v>
      </c>
      <c r="AE13" s="204">
        <f t="shared" si="9"/>
        <v>7799.8309421360273</v>
      </c>
      <c r="AF13" s="204">
        <f t="shared" si="9"/>
        <v>11132.884257838234</v>
      </c>
      <c r="AG13" s="204">
        <f t="shared" si="9"/>
        <v>4061.2403869485292</v>
      </c>
      <c r="AH13" s="204">
        <f t="shared" si="9"/>
        <v>983.66745892647054</v>
      </c>
      <c r="AI13" s="204">
        <f t="shared" si="9"/>
        <v>2142.3483278529411</v>
      </c>
      <c r="AJ13" s="204">
        <f t="shared" si="9"/>
        <v>915.76635306985304</v>
      </c>
      <c r="AK13" s="204">
        <f t="shared" si="9"/>
        <v>2891.2265582426471</v>
      </c>
      <c r="AL13" s="204">
        <f t="shared" si="9"/>
        <v>9153.1871356911779</v>
      </c>
      <c r="AM13" s="204">
        <f t="shared" si="9"/>
        <v>494.39777775367656</v>
      </c>
      <c r="AN13" s="204">
        <f t="shared" si="9"/>
        <v>1939.4999276985297</v>
      </c>
      <c r="AO13" s="204">
        <f t="shared" si="9"/>
        <v>3137.4703251213232</v>
      </c>
      <c r="AP13" s="204">
        <f t="shared" si="9"/>
        <v>1529.3020041727946</v>
      </c>
      <c r="AQ13" s="204">
        <f t="shared" si="9"/>
        <v>57.075297852941183</v>
      </c>
      <c r="AR13" s="204">
        <f t="shared" si="9"/>
        <v>2864.7483903823527</v>
      </c>
      <c r="AS13" s="204">
        <f t="shared" si="9"/>
        <v>7547.7755376470586</v>
      </c>
      <c r="AT13" s="204">
        <f t="shared" si="9"/>
        <v>1890.7315565882352</v>
      </c>
      <c r="AU13" s="204">
        <f t="shared" si="9"/>
        <v>2218.8942679595593</v>
      </c>
      <c r="AV13" s="204">
        <f t="shared" si="9"/>
        <v>5579.1274016580874</v>
      </c>
      <c r="AW13">
        <v>12</v>
      </c>
      <c r="AX13" s="204">
        <f>SUM(AX111:AX126)</f>
        <v>412002</v>
      </c>
      <c r="AY13" s="204">
        <f t="shared" ref="AY13:CR13" si="10">SUM(AY111:AY126)</f>
        <v>38362</v>
      </c>
      <c r="AZ13" s="204">
        <f t="shared" si="10"/>
        <v>6115</v>
      </c>
      <c r="BA13" s="204">
        <f t="shared" si="10"/>
        <v>12480</v>
      </c>
      <c r="BB13" s="204">
        <f t="shared" si="10"/>
        <v>29849</v>
      </c>
      <c r="BC13" s="204">
        <f t="shared" si="10"/>
        <v>27868</v>
      </c>
      <c r="BD13" s="204">
        <f t="shared" si="10"/>
        <v>27456</v>
      </c>
      <c r="BE13" s="204">
        <f t="shared" si="10"/>
        <v>86156</v>
      </c>
      <c r="BF13" s="204">
        <f t="shared" si="10"/>
        <v>23198</v>
      </c>
      <c r="BG13" s="204">
        <f t="shared" si="10"/>
        <v>62560</v>
      </c>
      <c r="BH13" s="204">
        <f t="shared" si="10"/>
        <v>64366</v>
      </c>
      <c r="BI13" s="204">
        <f t="shared" si="10"/>
        <v>1891</v>
      </c>
      <c r="BJ13" s="204">
        <f t="shared" si="10"/>
        <v>248</v>
      </c>
      <c r="BK13" s="204">
        <f t="shared" si="10"/>
        <v>27465</v>
      </c>
      <c r="BL13" s="204">
        <f t="shared" si="10"/>
        <v>3988</v>
      </c>
      <c r="BM13" s="204">
        <f t="shared" si="10"/>
        <v>17185</v>
      </c>
      <c r="BN13" s="204">
        <f t="shared" si="10"/>
        <v>6278</v>
      </c>
      <c r="BO13" s="204">
        <f t="shared" si="10"/>
        <v>7724</v>
      </c>
      <c r="BP13" s="204">
        <f t="shared" si="10"/>
        <v>5910</v>
      </c>
      <c r="BQ13" s="204">
        <f t="shared" si="10"/>
        <v>3682</v>
      </c>
      <c r="BR13" s="204">
        <f t="shared" si="10"/>
        <v>12480</v>
      </c>
      <c r="BS13" s="204">
        <f t="shared" si="10"/>
        <v>12408</v>
      </c>
      <c r="BT13" s="204">
        <f t="shared" si="10"/>
        <v>14563</v>
      </c>
      <c r="BU13" s="204">
        <f t="shared" si="10"/>
        <v>6641</v>
      </c>
      <c r="BV13" s="204">
        <f t="shared" si="10"/>
        <v>7718</v>
      </c>
      <c r="BW13" s="204">
        <f t="shared" si="10"/>
        <v>3073</v>
      </c>
      <c r="BX13" s="204">
        <f t="shared" si="10"/>
        <v>28166</v>
      </c>
      <c r="BY13" s="204">
        <f t="shared" si="10"/>
        <v>3988</v>
      </c>
      <c r="BZ13" s="204">
        <f t="shared" si="10"/>
        <v>17184</v>
      </c>
      <c r="CA13" s="204">
        <f t="shared" si="10"/>
        <v>29849</v>
      </c>
      <c r="CB13" s="204">
        <f t="shared" si="10"/>
        <v>46398</v>
      </c>
      <c r="CC13" s="204">
        <f t="shared" si="10"/>
        <v>17288</v>
      </c>
      <c r="CD13" s="204">
        <f t="shared" si="10"/>
        <v>4637</v>
      </c>
      <c r="CE13" s="204">
        <f t="shared" si="10"/>
        <v>8705</v>
      </c>
      <c r="CF13" s="204">
        <f t="shared" si="10"/>
        <v>3993</v>
      </c>
      <c r="CG13" s="204">
        <f t="shared" si="10"/>
        <v>11940</v>
      </c>
      <c r="CH13" s="204">
        <f t="shared" si="10"/>
        <v>38177</v>
      </c>
      <c r="CI13" s="204">
        <f t="shared" si="10"/>
        <v>1891</v>
      </c>
      <c r="CJ13" s="204">
        <f t="shared" si="10"/>
        <v>7333</v>
      </c>
      <c r="CK13" s="204">
        <f t="shared" si="10"/>
        <v>10445</v>
      </c>
      <c r="CL13" s="204">
        <f t="shared" si="10"/>
        <v>6115</v>
      </c>
      <c r="CM13" s="204">
        <f t="shared" si="10"/>
        <v>248</v>
      </c>
      <c r="CN13" s="204">
        <f t="shared" si="10"/>
        <v>11859</v>
      </c>
      <c r="CO13" s="204">
        <f t="shared" si="10"/>
        <v>28820</v>
      </c>
      <c r="CP13" s="204">
        <f t="shared" si="10"/>
        <v>7002</v>
      </c>
      <c r="CQ13" s="204">
        <f t="shared" si="10"/>
        <v>10525</v>
      </c>
      <c r="CR13" s="204">
        <f t="shared" si="10"/>
        <v>19777</v>
      </c>
    </row>
    <row r="14" spans="1:96" x14ac:dyDescent="0.2">
      <c r="A14" s="75" t="s">
        <v>13</v>
      </c>
      <c r="B14" s="204">
        <f>SUM(B152:B167)</f>
        <v>115977.62976099997</v>
      </c>
      <c r="C14" s="204">
        <f t="shared" ref="C14:AV14" si="11">SUM(C152:C167)</f>
        <v>6329.7221530382149</v>
      </c>
      <c r="D14" s="204">
        <f t="shared" si="11"/>
        <v>3937.2607999469624</v>
      </c>
      <c r="E14" s="204">
        <f t="shared" si="11"/>
        <v>5199.6554812260811</v>
      </c>
      <c r="F14" s="204">
        <f t="shared" si="11"/>
        <v>7850.5333005103348</v>
      </c>
      <c r="G14" s="204">
        <f t="shared" si="11"/>
        <v>6541.3804827410404</v>
      </c>
      <c r="H14" s="204">
        <f t="shared" si="11"/>
        <v>13024.847659774481</v>
      </c>
      <c r="I14" s="204">
        <f t="shared" si="11"/>
        <v>19082.097384415127</v>
      </c>
      <c r="J14" s="204">
        <f t="shared" si="11"/>
        <v>10759.682759433033</v>
      </c>
      <c r="K14" s="204">
        <f t="shared" si="11"/>
        <v>13075.987384423865</v>
      </c>
      <c r="L14" s="204">
        <f t="shared" si="11"/>
        <v>19190.821776530691</v>
      </c>
      <c r="M14" s="204">
        <f t="shared" si="11"/>
        <v>419.27310271334488</v>
      </c>
      <c r="N14" s="204">
        <f t="shared" si="11"/>
        <v>879.63125158092464</v>
      </c>
      <c r="O14" s="204">
        <f t="shared" si="11"/>
        <v>7760.7983084231701</v>
      </c>
      <c r="P14" s="204">
        <f t="shared" si="11"/>
        <v>1344.671382259261</v>
      </c>
      <c r="Q14" s="204">
        <f t="shared" si="11"/>
        <v>4611.8366956139716</v>
      </c>
      <c r="R14" s="204">
        <f t="shared" si="11"/>
        <v>4844.7835274779418</v>
      </c>
      <c r="S14" s="204">
        <f t="shared" si="11"/>
        <v>2596.7037737426467</v>
      </c>
      <c r="T14" s="204">
        <f t="shared" si="11"/>
        <v>3534.6674096139704</v>
      </c>
      <c r="U14" s="204">
        <f t="shared" si="11"/>
        <v>1473.2942396029409</v>
      </c>
      <c r="V14" s="204">
        <f t="shared" si="11"/>
        <v>19005.644127286763</v>
      </c>
      <c r="W14" s="204">
        <f t="shared" si="11"/>
        <v>2402.0545019264705</v>
      </c>
      <c r="X14" s="204">
        <f t="shared" si="11"/>
        <v>1729.4127104779409</v>
      </c>
      <c r="Y14" s="204">
        <f t="shared" si="11"/>
        <v>1239.9648801286764</v>
      </c>
      <c r="Z14" s="204">
        <f t="shared" si="11"/>
        <v>2111.3731582352939</v>
      </c>
      <c r="AA14" s="204">
        <f t="shared" si="11"/>
        <v>793.38621159926481</v>
      </c>
      <c r="AB14" s="204">
        <f t="shared" si="11"/>
        <v>10260.100046911764</v>
      </c>
      <c r="AC14" s="204">
        <f t="shared" si="11"/>
        <v>1347.6625419117649</v>
      </c>
      <c r="AD14" s="204">
        <f t="shared" si="11"/>
        <v>3316.017115889706</v>
      </c>
      <c r="AE14" s="204">
        <f t="shared" si="11"/>
        <v>7853.4734115441161</v>
      </c>
      <c r="AF14" s="204">
        <f t="shared" si="11"/>
        <v>7995.7771091470559</v>
      </c>
      <c r="AG14" s="204">
        <f t="shared" si="11"/>
        <v>6941.8124218750008</v>
      </c>
      <c r="AH14" s="204">
        <f t="shared" si="11"/>
        <v>999.9308645036765</v>
      </c>
      <c r="AI14" s="204">
        <f t="shared" si="11"/>
        <v>2100.3381593970589</v>
      </c>
      <c r="AJ14" s="204">
        <f t="shared" si="11"/>
        <v>3371.6889245220582</v>
      </c>
      <c r="AK14" s="204">
        <f t="shared" si="11"/>
        <v>2070.4250743235289</v>
      </c>
      <c r="AL14" s="204">
        <f t="shared" si="11"/>
        <v>6342.9509583161753</v>
      </c>
      <c r="AM14" s="204">
        <f t="shared" si="11"/>
        <v>419.68198638602945</v>
      </c>
      <c r="AN14" s="204">
        <f t="shared" si="11"/>
        <v>2589.6639076213232</v>
      </c>
      <c r="AO14" s="204">
        <f t="shared" si="11"/>
        <v>4734.374493588236</v>
      </c>
      <c r="AP14" s="204">
        <f t="shared" si="11"/>
        <v>3939.6456890330887</v>
      </c>
      <c r="AQ14" s="204">
        <f t="shared" si="11"/>
        <v>878.16643353676477</v>
      </c>
      <c r="AR14" s="204">
        <f t="shared" si="11"/>
        <v>2528.3611481029416</v>
      </c>
      <c r="AS14" s="204">
        <f t="shared" si="11"/>
        <v>8192.7488577941185</v>
      </c>
      <c r="AT14" s="204">
        <f t="shared" si="11"/>
        <v>1649.8526908198533</v>
      </c>
      <c r="AU14" s="204">
        <f t="shared" si="11"/>
        <v>1732.3444579080888</v>
      </c>
      <c r="AV14" s="204">
        <f t="shared" si="11"/>
        <v>4604.846688628676</v>
      </c>
      <c r="AW14">
        <v>13</v>
      </c>
      <c r="AX14" s="204">
        <f>SUM(AX152:AX167)</f>
        <v>437404</v>
      </c>
      <c r="AY14" s="204">
        <f t="shared" ref="AY14:CR14" si="12">SUM(AY152:AY167)</f>
        <v>24815</v>
      </c>
      <c r="AZ14" s="204">
        <f t="shared" si="12"/>
        <v>15125</v>
      </c>
      <c r="BA14" s="204">
        <f t="shared" si="12"/>
        <v>23237</v>
      </c>
      <c r="BB14" s="204">
        <f t="shared" si="12"/>
        <v>29045</v>
      </c>
      <c r="BC14" s="204">
        <f t="shared" si="12"/>
        <v>23314</v>
      </c>
      <c r="BD14" s="204">
        <f t="shared" si="12"/>
        <v>50486</v>
      </c>
      <c r="BE14" s="204">
        <f t="shared" si="12"/>
        <v>72881</v>
      </c>
      <c r="BF14" s="204">
        <f t="shared" si="12"/>
        <v>41654</v>
      </c>
      <c r="BG14" s="204">
        <f t="shared" si="12"/>
        <v>49706</v>
      </c>
      <c r="BH14" s="204">
        <f t="shared" si="12"/>
        <v>65600</v>
      </c>
      <c r="BI14" s="204">
        <f t="shared" si="12"/>
        <v>1541</v>
      </c>
      <c r="BJ14" s="204">
        <f t="shared" si="12"/>
        <v>3760</v>
      </c>
      <c r="BK14" s="204">
        <f t="shared" si="12"/>
        <v>29222</v>
      </c>
      <c r="BL14" s="204">
        <f t="shared" si="12"/>
        <v>7018</v>
      </c>
      <c r="BM14" s="204">
        <f t="shared" si="12"/>
        <v>15973</v>
      </c>
      <c r="BN14" s="204">
        <f t="shared" si="12"/>
        <v>20369</v>
      </c>
      <c r="BO14" s="204">
        <f t="shared" si="12"/>
        <v>11321</v>
      </c>
      <c r="BP14" s="204">
        <f t="shared" si="12"/>
        <v>12802</v>
      </c>
      <c r="BQ14" s="204">
        <f t="shared" si="12"/>
        <v>5348</v>
      </c>
      <c r="BR14" s="204">
        <f t="shared" si="12"/>
        <v>23237</v>
      </c>
      <c r="BS14" s="204">
        <f t="shared" si="12"/>
        <v>7973</v>
      </c>
      <c r="BT14" s="204">
        <f t="shared" si="12"/>
        <v>6549</v>
      </c>
      <c r="BU14" s="204">
        <f t="shared" si="12"/>
        <v>3991</v>
      </c>
      <c r="BV14" s="204">
        <f t="shared" si="12"/>
        <v>8233</v>
      </c>
      <c r="BW14" s="204">
        <f t="shared" si="12"/>
        <v>2589</v>
      </c>
      <c r="BX14" s="204">
        <f t="shared" si="12"/>
        <v>33405</v>
      </c>
      <c r="BY14" s="204">
        <f t="shared" si="12"/>
        <v>7018</v>
      </c>
      <c r="BZ14" s="204">
        <f t="shared" si="12"/>
        <v>12111</v>
      </c>
      <c r="CA14" s="204">
        <f t="shared" si="12"/>
        <v>29045</v>
      </c>
      <c r="CB14" s="204">
        <f t="shared" si="12"/>
        <v>32782</v>
      </c>
      <c r="CC14" s="204">
        <f t="shared" si="12"/>
        <v>28852</v>
      </c>
      <c r="CD14" s="204">
        <f t="shared" si="12"/>
        <v>4530</v>
      </c>
      <c r="CE14" s="204">
        <f t="shared" si="12"/>
        <v>8264</v>
      </c>
      <c r="CF14" s="204">
        <f t="shared" si="12"/>
        <v>14144</v>
      </c>
      <c r="CG14" s="204">
        <f t="shared" si="12"/>
        <v>8270</v>
      </c>
      <c r="CH14" s="204">
        <f t="shared" si="12"/>
        <v>25493</v>
      </c>
      <c r="CI14" s="204">
        <f t="shared" si="12"/>
        <v>1541</v>
      </c>
      <c r="CJ14" s="204">
        <f t="shared" si="12"/>
        <v>9928</v>
      </c>
      <c r="CK14" s="204">
        <f t="shared" si="12"/>
        <v>15277</v>
      </c>
      <c r="CL14" s="204">
        <f t="shared" si="12"/>
        <v>15125</v>
      </c>
      <c r="CM14" s="204">
        <f t="shared" si="12"/>
        <v>3760</v>
      </c>
      <c r="CN14" s="204">
        <f t="shared" si="12"/>
        <v>9996</v>
      </c>
      <c r="CO14" s="204">
        <f t="shared" si="12"/>
        <v>29980</v>
      </c>
      <c r="CP14" s="204">
        <f t="shared" si="12"/>
        <v>5855</v>
      </c>
      <c r="CQ14" s="204">
        <f t="shared" si="12"/>
        <v>7945</v>
      </c>
      <c r="CR14" s="204">
        <f t="shared" si="12"/>
        <v>15698</v>
      </c>
    </row>
    <row r="15" spans="1:96" x14ac:dyDescent="0.2">
      <c r="A15" s="75" t="s">
        <v>14</v>
      </c>
      <c r="B15" s="204">
        <f>SUM(B193:B209)</f>
        <v>123727.82831400001</v>
      </c>
      <c r="C15" s="204">
        <f t="shared" ref="C15:AV15" si="13">SUM(C193:C209)</f>
        <v>6269.3433711245298</v>
      </c>
      <c r="D15" s="204">
        <f t="shared" si="13"/>
        <v>5324.3972504812527</v>
      </c>
      <c r="E15" s="204">
        <f t="shared" si="13"/>
        <v>3836.3754904482917</v>
      </c>
      <c r="F15" s="204">
        <f t="shared" si="13"/>
        <v>8434.6459761449551</v>
      </c>
      <c r="G15" s="204">
        <f t="shared" si="13"/>
        <v>7464.2523081364761</v>
      </c>
      <c r="H15" s="204">
        <f t="shared" si="13"/>
        <v>17261.894883937912</v>
      </c>
      <c r="I15" s="204">
        <f t="shared" si="13"/>
        <v>18511.887346433723</v>
      </c>
      <c r="J15" s="204">
        <f t="shared" si="13"/>
        <v>11404.76578018179</v>
      </c>
      <c r="K15" s="204">
        <f t="shared" si="13"/>
        <v>8525.9931368523612</v>
      </c>
      <c r="L15" s="204">
        <f t="shared" si="13"/>
        <v>19778.83206729513</v>
      </c>
      <c r="M15" s="204">
        <f t="shared" si="13"/>
        <v>1493.3191716981837</v>
      </c>
      <c r="N15" s="204">
        <f t="shared" si="13"/>
        <v>1212.3652472760812</v>
      </c>
      <c r="O15" s="204">
        <f t="shared" si="13"/>
        <v>14336.518317334976</v>
      </c>
      <c r="P15" s="204">
        <f t="shared" si="13"/>
        <v>49.289501887372325</v>
      </c>
      <c r="Q15" s="204">
        <f t="shared" si="13"/>
        <v>3861.1821560073536</v>
      </c>
      <c r="R15" s="204">
        <f t="shared" si="13"/>
        <v>9403.7730051397066</v>
      </c>
      <c r="S15" s="204">
        <f t="shared" si="13"/>
        <v>4311.0907478051477</v>
      </c>
      <c r="T15" s="204">
        <f t="shared" si="13"/>
        <v>2915.4566180294123</v>
      </c>
      <c r="U15" s="204">
        <f t="shared" si="13"/>
        <v>1025.715412290441</v>
      </c>
      <c r="V15" s="204">
        <f t="shared" si="13"/>
        <v>3828.4448300073518</v>
      </c>
      <c r="W15" s="204">
        <f t="shared" si="13"/>
        <v>2390.9167970110293</v>
      </c>
      <c r="X15" s="204">
        <f t="shared" si="13"/>
        <v>2103.9582183088237</v>
      </c>
      <c r="Y15" s="204">
        <f t="shared" si="13"/>
        <v>2444.477452941177</v>
      </c>
      <c r="Z15" s="204">
        <f t="shared" si="13"/>
        <v>3840.7130460073522</v>
      </c>
      <c r="AA15" s="204">
        <f t="shared" si="13"/>
        <v>1888.6263706985301</v>
      </c>
      <c r="AB15" s="204">
        <f t="shared" si="13"/>
        <v>9910.6903728529396</v>
      </c>
      <c r="AC15" s="204">
        <f t="shared" si="13"/>
        <v>49.399144117647069</v>
      </c>
      <c r="AD15" s="204">
        <f t="shared" si="13"/>
        <v>3531.6835642058827</v>
      </c>
      <c r="AE15" s="204">
        <f t="shared" si="13"/>
        <v>8437.8048437977941</v>
      </c>
      <c r="AF15" s="204">
        <f t="shared" si="13"/>
        <v>7351.9705592941173</v>
      </c>
      <c r="AG15" s="204">
        <f t="shared" si="13"/>
        <v>8072.0267610294113</v>
      </c>
      <c r="AH15" s="204">
        <f t="shared" si="13"/>
        <v>1248.3225397830886</v>
      </c>
      <c r="AI15" s="204">
        <f t="shared" si="13"/>
        <v>2113.4607251102943</v>
      </c>
      <c r="AJ15" s="204">
        <f t="shared" si="13"/>
        <v>3379.8427091727945</v>
      </c>
      <c r="AK15" s="204">
        <f t="shared" si="13"/>
        <v>2565.9244426580876</v>
      </c>
      <c r="AL15" s="204">
        <f t="shared" si="13"/>
        <v>4141.3435184485297</v>
      </c>
      <c r="AM15" s="204">
        <f t="shared" si="13"/>
        <v>1494.7754869816176</v>
      </c>
      <c r="AN15" s="204">
        <f t="shared" si="13"/>
        <v>7181.8132431213235</v>
      </c>
      <c r="AO15" s="204">
        <f t="shared" si="13"/>
        <v>3068.5053046433823</v>
      </c>
      <c r="AP15" s="204">
        <f t="shared" si="13"/>
        <v>5327.6223599007344</v>
      </c>
      <c r="AQ15" s="204">
        <f t="shared" si="13"/>
        <v>1210.346339367647</v>
      </c>
      <c r="AR15" s="204">
        <f t="shared" si="13"/>
        <v>1603.5703218823533</v>
      </c>
      <c r="AS15" s="204">
        <f t="shared" si="13"/>
        <v>6338.7101647058835</v>
      </c>
      <c r="AT15" s="204">
        <f t="shared" si="13"/>
        <v>2801.4076547573536</v>
      </c>
      <c r="AU15" s="204">
        <f t="shared" si="13"/>
        <v>765.36542042279416</v>
      </c>
      <c r="AV15" s="204">
        <f t="shared" si="13"/>
        <v>3548.8611358345584</v>
      </c>
      <c r="AW15">
        <v>14</v>
      </c>
      <c r="AX15" s="204">
        <f>SUM(AX193:AX209)</f>
        <v>443284</v>
      </c>
      <c r="AY15" s="204">
        <f t="shared" ref="AY15:CR15" si="14">SUM(AY193:AY209)</f>
        <v>23284</v>
      </c>
      <c r="AZ15" s="204">
        <f t="shared" si="14"/>
        <v>19398</v>
      </c>
      <c r="BA15" s="204">
        <f t="shared" si="14"/>
        <v>16220</v>
      </c>
      <c r="BB15" s="204">
        <f t="shared" si="14"/>
        <v>29583</v>
      </c>
      <c r="BC15" s="204">
        <f t="shared" si="14"/>
        <v>25530</v>
      </c>
      <c r="BD15" s="204">
        <f t="shared" si="14"/>
        <v>63356</v>
      </c>
      <c r="BE15" s="204">
        <f t="shared" si="14"/>
        <v>67114</v>
      </c>
      <c r="BF15" s="204">
        <f t="shared" si="14"/>
        <v>41524</v>
      </c>
      <c r="BG15" s="204">
        <f t="shared" si="14"/>
        <v>30739</v>
      </c>
      <c r="BH15" s="204">
        <f t="shared" si="14"/>
        <v>64627</v>
      </c>
      <c r="BI15" s="204">
        <f t="shared" si="14"/>
        <v>5161</v>
      </c>
      <c r="BJ15" s="204">
        <f t="shared" si="14"/>
        <v>4856</v>
      </c>
      <c r="BK15" s="204">
        <f t="shared" si="14"/>
        <v>51650</v>
      </c>
      <c r="BL15" s="204">
        <f t="shared" si="14"/>
        <v>242</v>
      </c>
      <c r="BM15" s="204">
        <f t="shared" si="14"/>
        <v>12658</v>
      </c>
      <c r="BN15" s="204">
        <f t="shared" si="14"/>
        <v>37207</v>
      </c>
      <c r="BO15" s="204">
        <f t="shared" si="14"/>
        <v>17867</v>
      </c>
      <c r="BP15" s="204">
        <f t="shared" si="14"/>
        <v>9875</v>
      </c>
      <c r="BQ15" s="204">
        <f t="shared" si="14"/>
        <v>3582</v>
      </c>
      <c r="BR15" s="204">
        <f t="shared" si="14"/>
        <v>16220</v>
      </c>
      <c r="BS15" s="204">
        <f t="shared" si="14"/>
        <v>7672</v>
      </c>
      <c r="BT15" s="204">
        <f t="shared" si="14"/>
        <v>7561</v>
      </c>
      <c r="BU15" s="204">
        <f t="shared" si="14"/>
        <v>7525</v>
      </c>
      <c r="BV15" s="204">
        <f t="shared" si="14"/>
        <v>14290</v>
      </c>
      <c r="BW15" s="204">
        <f t="shared" si="14"/>
        <v>5806</v>
      </c>
      <c r="BX15" s="204">
        <f t="shared" si="14"/>
        <v>30920</v>
      </c>
      <c r="BY15" s="204">
        <f t="shared" si="14"/>
        <v>242</v>
      </c>
      <c r="BZ15" s="204">
        <f t="shared" si="14"/>
        <v>12279</v>
      </c>
      <c r="CA15" s="204">
        <f t="shared" si="14"/>
        <v>29583</v>
      </c>
      <c r="CB15" s="204">
        <f t="shared" si="14"/>
        <v>28650</v>
      </c>
      <c r="CC15" s="204">
        <f t="shared" si="14"/>
        <v>31649</v>
      </c>
      <c r="CD15" s="204">
        <f t="shared" si="14"/>
        <v>5489</v>
      </c>
      <c r="CE15" s="204">
        <f t="shared" si="14"/>
        <v>7825</v>
      </c>
      <c r="CF15" s="204">
        <f t="shared" si="14"/>
        <v>13491</v>
      </c>
      <c r="CG15" s="204">
        <f t="shared" si="14"/>
        <v>9671</v>
      </c>
      <c r="CH15" s="204">
        <f t="shared" si="14"/>
        <v>15774</v>
      </c>
      <c r="CI15" s="204">
        <f t="shared" si="14"/>
        <v>5161</v>
      </c>
      <c r="CJ15" s="204">
        <f t="shared" si="14"/>
        <v>26111</v>
      </c>
      <c r="CK15" s="204">
        <f t="shared" si="14"/>
        <v>9332</v>
      </c>
      <c r="CL15" s="204">
        <f t="shared" si="14"/>
        <v>19398</v>
      </c>
      <c r="CM15" s="204">
        <f t="shared" si="14"/>
        <v>4856</v>
      </c>
      <c r="CN15" s="204">
        <f t="shared" si="14"/>
        <v>6052</v>
      </c>
      <c r="CO15" s="204">
        <f t="shared" si="14"/>
        <v>21945</v>
      </c>
      <c r="CP15" s="204">
        <f t="shared" si="14"/>
        <v>9669</v>
      </c>
      <c r="CQ15" s="204">
        <f t="shared" si="14"/>
        <v>3332</v>
      </c>
      <c r="CR15" s="204">
        <f t="shared" si="14"/>
        <v>11592</v>
      </c>
    </row>
    <row r="16" spans="1:96" ht="13.5" thickBot="1" x14ac:dyDescent="0.25">
      <c r="A16" s="83" t="s">
        <v>15</v>
      </c>
      <c r="B16" s="204">
        <f>SUM(B234:B249)</f>
        <v>126498.39481699999</v>
      </c>
      <c r="C16" s="204">
        <f t="shared" ref="C16:AV16" si="15">SUM(C234:C249)</f>
        <v>6009.1047181417116</v>
      </c>
      <c r="D16" s="204">
        <f t="shared" si="15"/>
        <v>824.81095766547151</v>
      </c>
      <c r="E16" s="204">
        <f t="shared" si="15"/>
        <v>1098.0198543869103</v>
      </c>
      <c r="F16" s="204">
        <f t="shared" si="15"/>
        <v>9403.6194173422518</v>
      </c>
      <c r="G16" s="204">
        <f t="shared" si="15"/>
        <v>7857.5222598654391</v>
      </c>
      <c r="H16" s="204">
        <f t="shared" si="15"/>
        <v>22604.400245174307</v>
      </c>
      <c r="I16" s="204">
        <f t="shared" si="15"/>
        <v>25459.22599990173</v>
      </c>
      <c r="J16" s="204">
        <f t="shared" si="15"/>
        <v>3408.83123428423</v>
      </c>
      <c r="K16" s="204">
        <f t="shared" si="15"/>
        <v>8477.0861485991099</v>
      </c>
      <c r="L16" s="204">
        <f t="shared" si="15"/>
        <v>34220.70910948942</v>
      </c>
      <c r="M16" s="204">
        <f t="shared" si="15"/>
        <v>83.397507558711922</v>
      </c>
      <c r="N16" s="204">
        <f t="shared" si="15"/>
        <v>163.46966580126022</v>
      </c>
      <c r="O16" s="204">
        <f t="shared" si="15"/>
        <v>8655.921698726117</v>
      </c>
      <c r="P16" s="204">
        <f t="shared" si="15"/>
        <v>0</v>
      </c>
      <c r="Q16" s="204">
        <f t="shared" si="15"/>
        <v>11838.77621935294</v>
      </c>
      <c r="R16" s="204">
        <f t="shared" si="15"/>
        <v>9752.874069661766</v>
      </c>
      <c r="S16" s="204">
        <f t="shared" si="15"/>
        <v>1659.3898728419122</v>
      </c>
      <c r="T16" s="204">
        <f t="shared" si="15"/>
        <v>1156.1321377830884</v>
      </c>
      <c r="U16" s="204">
        <f t="shared" si="15"/>
        <v>863.5511827058823</v>
      </c>
      <c r="V16" s="204">
        <f t="shared" si="15"/>
        <v>1095.7499976838237</v>
      </c>
      <c r="W16" s="204">
        <f t="shared" si="15"/>
        <v>3306.2149509889714</v>
      </c>
      <c r="X16" s="204">
        <f t="shared" si="15"/>
        <v>1731.9700105147065</v>
      </c>
      <c r="Y16" s="204">
        <f t="shared" si="15"/>
        <v>7617.4701900551481</v>
      </c>
      <c r="Z16" s="204">
        <f t="shared" si="15"/>
        <v>2032.2802861470586</v>
      </c>
      <c r="AA16" s="204">
        <f t="shared" si="15"/>
        <v>7017.7026323713244</v>
      </c>
      <c r="AB16" s="204">
        <f t="shared" si="15"/>
        <v>27575.260643029407</v>
      </c>
      <c r="AC16" s="204">
        <f t="shared" si="15"/>
        <v>0</v>
      </c>
      <c r="AD16" s="204">
        <f t="shared" si="15"/>
        <v>3810.9964629338238</v>
      </c>
      <c r="AE16" s="204">
        <f t="shared" si="15"/>
        <v>9407.1411762022035</v>
      </c>
      <c r="AF16" s="204">
        <f t="shared" si="15"/>
        <v>5617.7522246470589</v>
      </c>
      <c r="AG16" s="204">
        <f t="shared" si="15"/>
        <v>2168.0899283088238</v>
      </c>
      <c r="AH16" s="204">
        <f t="shared" si="15"/>
        <v>937.74209450000012</v>
      </c>
      <c r="AI16" s="204">
        <f t="shared" si="15"/>
        <v>1603.9657222647061</v>
      </c>
      <c r="AJ16" s="204">
        <f t="shared" si="15"/>
        <v>1305.3889820588233</v>
      </c>
      <c r="AK16" s="204">
        <f t="shared" si="15"/>
        <v>1533.3947379522058</v>
      </c>
      <c r="AL16" s="204">
        <f t="shared" si="15"/>
        <v>3219.7628015073528</v>
      </c>
      <c r="AM16" s="204">
        <f t="shared" si="15"/>
        <v>83.478838507352947</v>
      </c>
      <c r="AN16" s="204">
        <f t="shared" si="15"/>
        <v>3737.9950951654414</v>
      </c>
      <c r="AO16" s="204">
        <f t="shared" si="15"/>
        <v>5294.0717273933833</v>
      </c>
      <c r="AP16" s="204">
        <f t="shared" si="15"/>
        <v>825.31056456250008</v>
      </c>
      <c r="AQ16" s="204">
        <f t="shared" si="15"/>
        <v>163.19744569117645</v>
      </c>
      <c r="AR16" s="204">
        <f t="shared" si="15"/>
        <v>2749.9709025294119</v>
      </c>
      <c r="AS16" s="204">
        <f t="shared" si="15"/>
        <v>6268.7785423529413</v>
      </c>
      <c r="AT16" s="204">
        <f t="shared" si="15"/>
        <v>3074.4094187426476</v>
      </c>
      <c r="AU16" s="204">
        <f t="shared" si="15"/>
        <v>478.18324686029433</v>
      </c>
      <c r="AV16" s="204">
        <f t="shared" si="15"/>
        <v>3769.2834245404406</v>
      </c>
      <c r="AW16">
        <v>15</v>
      </c>
      <c r="AX16" s="204">
        <f>SUM(AX234:AX249)</f>
        <v>426819</v>
      </c>
      <c r="AY16" s="204">
        <f t="shared" ref="AY16:CR16" si="16">SUM(AY234:AY249)</f>
        <v>20830</v>
      </c>
      <c r="AZ16" s="204">
        <f t="shared" si="16"/>
        <v>2777</v>
      </c>
      <c r="BA16" s="204">
        <f t="shared" si="16"/>
        <v>4282</v>
      </c>
      <c r="BB16" s="204">
        <f t="shared" si="16"/>
        <v>30901</v>
      </c>
      <c r="BC16" s="204">
        <f t="shared" si="16"/>
        <v>25128</v>
      </c>
      <c r="BD16" s="204">
        <f t="shared" si="16"/>
        <v>78762</v>
      </c>
      <c r="BE16" s="204">
        <f t="shared" si="16"/>
        <v>87772</v>
      </c>
      <c r="BF16" s="204">
        <f t="shared" si="16"/>
        <v>11577</v>
      </c>
      <c r="BG16" s="204">
        <f t="shared" si="16"/>
        <v>28631</v>
      </c>
      <c r="BH16" s="204">
        <f t="shared" si="16"/>
        <v>106120</v>
      </c>
      <c r="BI16" s="204">
        <f t="shared" si="16"/>
        <v>264</v>
      </c>
      <c r="BJ16" s="204">
        <f t="shared" si="16"/>
        <v>617</v>
      </c>
      <c r="BK16" s="204">
        <f t="shared" si="16"/>
        <v>29158</v>
      </c>
      <c r="BL16" s="204">
        <f t="shared" si="16"/>
        <v>0</v>
      </c>
      <c r="BM16" s="204">
        <f t="shared" si="16"/>
        <v>37451</v>
      </c>
      <c r="BN16" s="204">
        <f t="shared" si="16"/>
        <v>36381</v>
      </c>
      <c r="BO16" s="204">
        <f t="shared" si="16"/>
        <v>6379</v>
      </c>
      <c r="BP16" s="204">
        <f t="shared" si="16"/>
        <v>3628</v>
      </c>
      <c r="BQ16" s="204">
        <f t="shared" si="16"/>
        <v>2795</v>
      </c>
      <c r="BR16" s="204">
        <f t="shared" si="16"/>
        <v>4282</v>
      </c>
      <c r="BS16" s="204">
        <f t="shared" si="16"/>
        <v>10122</v>
      </c>
      <c r="BT16" s="204">
        <f t="shared" si="16"/>
        <v>5844</v>
      </c>
      <c r="BU16" s="204">
        <f t="shared" si="16"/>
        <v>22159</v>
      </c>
      <c r="BV16" s="204">
        <f t="shared" si="16"/>
        <v>7055</v>
      </c>
      <c r="BW16" s="204">
        <f t="shared" si="16"/>
        <v>20355</v>
      </c>
      <c r="BX16" s="204">
        <f t="shared" si="16"/>
        <v>81978</v>
      </c>
      <c r="BY16" s="204">
        <f t="shared" si="16"/>
        <v>0</v>
      </c>
      <c r="BZ16" s="204">
        <f t="shared" si="16"/>
        <v>12451</v>
      </c>
      <c r="CA16" s="204">
        <f t="shared" si="16"/>
        <v>30901</v>
      </c>
      <c r="CB16" s="204">
        <f t="shared" si="16"/>
        <v>21308</v>
      </c>
      <c r="CC16" s="204">
        <f t="shared" si="16"/>
        <v>7949</v>
      </c>
      <c r="CD16" s="204">
        <f t="shared" si="16"/>
        <v>3830</v>
      </c>
      <c r="CE16" s="204">
        <f t="shared" si="16"/>
        <v>5593</v>
      </c>
      <c r="CF16" s="204">
        <f t="shared" si="16"/>
        <v>4930</v>
      </c>
      <c r="CG16" s="204">
        <f t="shared" si="16"/>
        <v>5390</v>
      </c>
      <c r="CH16" s="204">
        <f t="shared" si="16"/>
        <v>11501</v>
      </c>
      <c r="CI16" s="204">
        <f t="shared" si="16"/>
        <v>264</v>
      </c>
      <c r="CJ16" s="204">
        <f t="shared" si="16"/>
        <v>12657</v>
      </c>
      <c r="CK16" s="204">
        <f t="shared" si="16"/>
        <v>14977</v>
      </c>
      <c r="CL16" s="204">
        <f t="shared" si="16"/>
        <v>2777</v>
      </c>
      <c r="CM16" s="204">
        <f t="shared" si="16"/>
        <v>617</v>
      </c>
      <c r="CN16" s="204">
        <f t="shared" si="16"/>
        <v>9596</v>
      </c>
      <c r="CO16" s="204">
        <f t="shared" si="16"/>
        <v>20344</v>
      </c>
      <c r="CP16" s="204">
        <f t="shared" si="16"/>
        <v>9882</v>
      </c>
      <c r="CQ16" s="204">
        <f t="shared" si="16"/>
        <v>1929</v>
      </c>
      <c r="CR16" s="204">
        <f t="shared" si="16"/>
        <v>11494</v>
      </c>
    </row>
    <row r="17" spans="1:96" ht="13.5" thickBot="1" x14ac:dyDescent="0.25">
      <c r="A17" s="90" t="s">
        <v>18</v>
      </c>
      <c r="AW17">
        <v>16</v>
      </c>
    </row>
    <row r="18" spans="1:96" x14ac:dyDescent="0.2">
      <c r="A18" s="75" t="s">
        <v>19</v>
      </c>
      <c r="AW18">
        <v>17</v>
      </c>
    </row>
    <row r="19" spans="1:96" x14ac:dyDescent="0.2">
      <c r="A19" s="75" t="s">
        <v>11</v>
      </c>
      <c r="B19" s="204">
        <f>SUM(B90:B105)</f>
        <v>68194.798634999999</v>
      </c>
      <c r="C19" s="204">
        <f t="shared" ref="C19:AV19" si="17">SUM(C90:C105)</f>
        <v>6549.5450195954663</v>
      </c>
      <c r="D19" s="204">
        <f t="shared" si="17"/>
        <v>390.47818238822623</v>
      </c>
      <c r="E19" s="204">
        <f t="shared" si="17"/>
        <v>742.50735585995437</v>
      </c>
      <c r="F19" s="204">
        <f t="shared" si="17"/>
        <v>4122.7400212380217</v>
      </c>
      <c r="G19" s="204">
        <f t="shared" si="17"/>
        <v>3004.5419908299614</v>
      </c>
      <c r="H19" s="204">
        <f t="shared" si="17"/>
        <v>2183.5735558241017</v>
      </c>
      <c r="I19" s="204">
        <f t="shared" si="17"/>
        <v>27772.548641143119</v>
      </c>
      <c r="J19" s="204">
        <f t="shared" si="17"/>
        <v>1728.4680004598133</v>
      </c>
      <c r="K19" s="204">
        <f t="shared" si="17"/>
        <v>9072.4872739877719</v>
      </c>
      <c r="L19" s="204">
        <f t="shared" si="17"/>
        <v>7413.8282406926983</v>
      </c>
      <c r="M19" s="204">
        <f t="shared" si="17"/>
        <v>0</v>
      </c>
      <c r="N19" s="204">
        <f t="shared" si="17"/>
        <v>0</v>
      </c>
      <c r="O19" s="204">
        <f t="shared" si="17"/>
        <v>4389.9399618198577</v>
      </c>
      <c r="P19" s="204">
        <f t="shared" si="17"/>
        <v>0</v>
      </c>
      <c r="Q19" s="204">
        <f t="shared" si="17"/>
        <v>1917.6633431229941</v>
      </c>
      <c r="R19" s="204">
        <f t="shared" si="17"/>
        <v>282.06370481283426</v>
      </c>
      <c r="S19" s="204">
        <f t="shared" si="17"/>
        <v>358.52106503743317</v>
      </c>
      <c r="T19" s="204">
        <f t="shared" si="17"/>
        <v>505.32848047058832</v>
      </c>
      <c r="U19" s="204">
        <f t="shared" si="17"/>
        <v>849.25246178609632</v>
      </c>
      <c r="V19" s="204">
        <f t="shared" si="17"/>
        <v>744.07358643850262</v>
      </c>
      <c r="W19" s="204">
        <f t="shared" si="17"/>
        <v>3411.2281608288772</v>
      </c>
      <c r="X19" s="204">
        <f t="shared" si="17"/>
        <v>2745.0990200213905</v>
      </c>
      <c r="Y19" s="204">
        <f t="shared" si="17"/>
        <v>287.10316067914442</v>
      </c>
      <c r="Z19" s="204">
        <f t="shared" si="17"/>
        <v>255.61088226737971</v>
      </c>
      <c r="AA19" s="204">
        <f t="shared" si="17"/>
        <v>531.30291957219231</v>
      </c>
      <c r="AB19" s="204">
        <f t="shared" si="17"/>
        <v>5131.8107393850278</v>
      </c>
      <c r="AC19" s="204">
        <f t="shared" si="17"/>
        <v>0</v>
      </c>
      <c r="AD19" s="204">
        <f t="shared" si="17"/>
        <v>1251.3558046524063</v>
      </c>
      <c r="AE19" s="204">
        <f t="shared" si="17"/>
        <v>4129.7466093422463</v>
      </c>
      <c r="AF19" s="204">
        <f t="shared" si="17"/>
        <v>18443.353633689847</v>
      </c>
      <c r="AG19" s="204">
        <f t="shared" si="17"/>
        <v>1200.1336201497329</v>
      </c>
      <c r="AH19" s="204">
        <f t="shared" si="17"/>
        <v>1691.1945387165779</v>
      </c>
      <c r="AI19" s="204">
        <f t="shared" si="17"/>
        <v>375.61222371122994</v>
      </c>
      <c r="AJ19" s="204">
        <f t="shared" si="17"/>
        <v>55.325130930481286</v>
      </c>
      <c r="AK19" s="204">
        <f t="shared" si="17"/>
        <v>2525.5896609625665</v>
      </c>
      <c r="AL19" s="204">
        <f t="shared" si="17"/>
        <v>6067.0161442139033</v>
      </c>
      <c r="AM19" s="204">
        <f t="shared" si="17"/>
        <v>0</v>
      </c>
      <c r="AN19" s="204">
        <f t="shared" si="17"/>
        <v>651.99547860962559</v>
      </c>
      <c r="AO19" s="204">
        <f t="shared" si="17"/>
        <v>3518.2379779251332</v>
      </c>
      <c r="AP19" s="204">
        <f t="shared" si="17"/>
        <v>390.05581039572189</v>
      </c>
      <c r="AQ19" s="204">
        <f t="shared" si="17"/>
        <v>0</v>
      </c>
      <c r="AR19" s="204">
        <f t="shared" si="17"/>
        <v>1196.6200762032088</v>
      </c>
      <c r="AS19" s="204">
        <f t="shared" si="17"/>
        <v>3815.7192885935829</v>
      </c>
      <c r="AT19" s="204">
        <f t="shared" si="17"/>
        <v>706.12758170053473</v>
      </c>
      <c r="AU19" s="204">
        <f t="shared" si="17"/>
        <v>1563.5010630160434</v>
      </c>
      <c r="AV19" s="204">
        <f t="shared" si="17"/>
        <v>1839.9401221016046</v>
      </c>
      <c r="AW19">
        <v>18</v>
      </c>
      <c r="AX19" s="204">
        <f>SUM(AX90:AX105)</f>
        <v>437546</v>
      </c>
      <c r="AY19" s="204">
        <f t="shared" ref="AY19:CR19" si="18">SUM(AY90:AY105)</f>
        <v>44007</v>
      </c>
      <c r="AZ19" s="204">
        <f t="shared" si="18"/>
        <v>2289</v>
      </c>
      <c r="BA19" s="204">
        <f t="shared" si="18"/>
        <v>4783</v>
      </c>
      <c r="BB19" s="204">
        <f t="shared" si="18"/>
        <v>27761</v>
      </c>
      <c r="BC19" s="204">
        <f t="shared" si="18"/>
        <v>18021</v>
      </c>
      <c r="BD19" s="204">
        <f t="shared" si="18"/>
        <v>14141</v>
      </c>
      <c r="BE19" s="204">
        <f t="shared" si="18"/>
        <v>187626</v>
      </c>
      <c r="BF19" s="204">
        <f t="shared" si="18"/>
        <v>10854</v>
      </c>
      <c r="BG19" s="204">
        <f t="shared" si="18"/>
        <v>58537</v>
      </c>
      <c r="BH19" s="204">
        <f t="shared" si="18"/>
        <v>39612</v>
      </c>
      <c r="BI19" s="204">
        <f t="shared" si="18"/>
        <v>0</v>
      </c>
      <c r="BJ19" s="204">
        <f t="shared" si="18"/>
        <v>0</v>
      </c>
      <c r="BK19" s="204">
        <f t="shared" si="18"/>
        <v>29915</v>
      </c>
      <c r="BL19" s="204">
        <f t="shared" si="18"/>
        <v>0</v>
      </c>
      <c r="BM19" s="204">
        <f t="shared" si="18"/>
        <v>11870</v>
      </c>
      <c r="BN19" s="204">
        <f t="shared" si="18"/>
        <v>1822</v>
      </c>
      <c r="BO19" s="204">
        <f t="shared" si="18"/>
        <v>3359</v>
      </c>
      <c r="BP19" s="204">
        <f t="shared" si="18"/>
        <v>2961</v>
      </c>
      <c r="BQ19" s="204">
        <f t="shared" si="18"/>
        <v>5659</v>
      </c>
      <c r="BR19" s="204">
        <f t="shared" si="18"/>
        <v>4783</v>
      </c>
      <c r="BS19" s="204">
        <f t="shared" si="18"/>
        <v>22992</v>
      </c>
      <c r="BT19" s="204">
        <f t="shared" si="18"/>
        <v>15619</v>
      </c>
      <c r="BU19" s="204">
        <f t="shared" si="18"/>
        <v>1601</v>
      </c>
      <c r="BV19" s="204">
        <f t="shared" si="18"/>
        <v>1643</v>
      </c>
      <c r="BW19" s="204">
        <f t="shared" si="18"/>
        <v>2950</v>
      </c>
      <c r="BX19" s="204">
        <f t="shared" si="18"/>
        <v>24719</v>
      </c>
      <c r="BY19" s="204">
        <f t="shared" si="18"/>
        <v>0</v>
      </c>
      <c r="BZ19" s="204">
        <f t="shared" si="18"/>
        <v>8782</v>
      </c>
      <c r="CA19" s="204">
        <f t="shared" si="18"/>
        <v>27761</v>
      </c>
      <c r="CB19" s="204">
        <f t="shared" si="18"/>
        <v>123863</v>
      </c>
      <c r="CC19" s="204">
        <f t="shared" si="18"/>
        <v>7893</v>
      </c>
      <c r="CD19" s="204">
        <f t="shared" si="18"/>
        <v>15016</v>
      </c>
      <c r="CE19" s="204">
        <f t="shared" si="18"/>
        <v>2494</v>
      </c>
      <c r="CF19" s="204">
        <f t="shared" si="18"/>
        <v>449</v>
      </c>
      <c r="CG19" s="204">
        <f t="shared" si="18"/>
        <v>20735</v>
      </c>
      <c r="CH19" s="204">
        <f t="shared" si="18"/>
        <v>44106</v>
      </c>
      <c r="CI19" s="204">
        <f t="shared" si="18"/>
        <v>0</v>
      </c>
      <c r="CJ19" s="204">
        <f t="shared" si="18"/>
        <v>3564</v>
      </c>
      <c r="CK19" s="204">
        <f t="shared" si="18"/>
        <v>20707</v>
      </c>
      <c r="CL19" s="204">
        <f t="shared" si="18"/>
        <v>2289</v>
      </c>
      <c r="CM19" s="204">
        <f t="shared" si="18"/>
        <v>0</v>
      </c>
      <c r="CN19" s="204">
        <f t="shared" si="18"/>
        <v>7653</v>
      </c>
      <c r="CO19" s="204">
        <f t="shared" si="18"/>
        <v>24723</v>
      </c>
      <c r="CP19" s="204">
        <f t="shared" si="18"/>
        <v>3580</v>
      </c>
      <c r="CQ19" s="204">
        <f t="shared" si="18"/>
        <v>13197</v>
      </c>
      <c r="CR19" s="204">
        <f t="shared" si="18"/>
        <v>10756</v>
      </c>
    </row>
    <row r="20" spans="1:96" x14ac:dyDescent="0.2">
      <c r="A20" s="75" t="s">
        <v>12</v>
      </c>
      <c r="B20" s="204">
        <f>SUM(B131:B146)</f>
        <v>70953.512558000002</v>
      </c>
      <c r="C20" s="204">
        <f t="shared" ref="C20:AV20" si="19">SUM(C131:C146)</f>
        <v>6433.718592883115</v>
      </c>
      <c r="D20" s="204">
        <f t="shared" si="19"/>
        <v>1084.8771475564736</v>
      </c>
      <c r="E20" s="204">
        <f t="shared" si="19"/>
        <v>2015.8563404109893</v>
      </c>
      <c r="F20" s="204">
        <f t="shared" si="19"/>
        <v>4831.147934668883</v>
      </c>
      <c r="G20" s="204">
        <f t="shared" si="19"/>
        <v>5118.8814414002936</v>
      </c>
      <c r="H20" s="204">
        <f t="shared" si="19"/>
        <v>4441.6376300329348</v>
      </c>
      <c r="I20" s="204">
        <f t="shared" si="19"/>
        <v>14387.133214088195</v>
      </c>
      <c r="J20" s="204">
        <f t="shared" si="19"/>
        <v>3983.2236227581252</v>
      </c>
      <c r="K20" s="204">
        <f t="shared" si="19"/>
        <v>10770.566837548729</v>
      </c>
      <c r="L20" s="204">
        <f t="shared" si="19"/>
        <v>13258.532683124698</v>
      </c>
      <c r="M20" s="204">
        <f t="shared" si="19"/>
        <v>230.18690331758629</v>
      </c>
      <c r="N20" s="204">
        <f t="shared" si="19"/>
        <v>46.521019414152086</v>
      </c>
      <c r="O20" s="204">
        <f t="shared" si="19"/>
        <v>4364.4635669918616</v>
      </c>
      <c r="P20" s="204">
        <f t="shared" si="19"/>
        <v>324.75439324932813</v>
      </c>
      <c r="Q20" s="204">
        <f t="shared" si="19"/>
        <v>2914.9014167486625</v>
      </c>
      <c r="R20" s="204">
        <f t="shared" si="19"/>
        <v>989.47303636363642</v>
      </c>
      <c r="S20" s="204">
        <f t="shared" si="19"/>
        <v>876.3371496577538</v>
      </c>
      <c r="T20" s="204">
        <f t="shared" si="19"/>
        <v>1096.1718402994654</v>
      </c>
      <c r="U20" s="204">
        <f t="shared" si="19"/>
        <v>586.6295950588235</v>
      </c>
      <c r="V20" s="204">
        <f t="shared" si="19"/>
        <v>2020.1085485775402</v>
      </c>
      <c r="W20" s="204">
        <f t="shared" si="19"/>
        <v>2122.4849723262037</v>
      </c>
      <c r="X20" s="204">
        <f t="shared" si="19"/>
        <v>2830.631588278075</v>
      </c>
      <c r="Y20" s="204">
        <f t="shared" si="19"/>
        <v>1322.3031316791446</v>
      </c>
      <c r="Z20" s="204">
        <f t="shared" si="19"/>
        <v>1299.9333641497326</v>
      </c>
      <c r="AA20" s="204">
        <f t="shared" si="19"/>
        <v>624.43357827807472</v>
      </c>
      <c r="AB20" s="204">
        <f t="shared" si="19"/>
        <v>6530.7552523529421</v>
      </c>
      <c r="AC20" s="204">
        <f t="shared" si="19"/>
        <v>326.09252342245998</v>
      </c>
      <c r="AD20" s="204">
        <f t="shared" si="19"/>
        <v>2683.2515621390371</v>
      </c>
      <c r="AE20" s="204">
        <f t="shared" si="19"/>
        <v>4839.3584605508031</v>
      </c>
      <c r="AF20" s="204">
        <f t="shared" si="19"/>
        <v>7788.4854194224608</v>
      </c>
      <c r="AG20" s="204">
        <f t="shared" si="19"/>
        <v>2823.2765192620318</v>
      </c>
      <c r="AH20" s="204">
        <f t="shared" si="19"/>
        <v>584.99089837433155</v>
      </c>
      <c r="AI20" s="204">
        <f t="shared" si="19"/>
        <v>1444.3102664171122</v>
      </c>
      <c r="AJ20" s="204">
        <f t="shared" si="19"/>
        <v>590.00075519251334</v>
      </c>
      <c r="AK20" s="204">
        <f t="shared" si="19"/>
        <v>1682.6878147058824</v>
      </c>
      <c r="AL20" s="204">
        <f t="shared" si="19"/>
        <v>5923.3081530748677</v>
      </c>
      <c r="AM20" s="204">
        <f t="shared" si="19"/>
        <v>229.52745858823531</v>
      </c>
      <c r="AN20" s="204">
        <f t="shared" si="19"/>
        <v>1304.4531279144385</v>
      </c>
      <c r="AO20" s="204">
        <f t="shared" si="19"/>
        <v>1976.3209462245986</v>
      </c>
      <c r="AP20" s="204">
        <f t="shared" si="19"/>
        <v>1083.7036588877004</v>
      </c>
      <c r="AQ20" s="204">
        <f t="shared" si="19"/>
        <v>46.513014695187181</v>
      </c>
      <c r="AR20" s="204">
        <f t="shared" si="19"/>
        <v>2068.6197277540109</v>
      </c>
      <c r="AS20" s="204">
        <f t="shared" si="19"/>
        <v>4941.0577430695184</v>
      </c>
      <c r="AT20" s="204">
        <f t="shared" si="19"/>
        <v>1580.8823136951867</v>
      </c>
      <c r="AU20" s="204">
        <f t="shared" si="19"/>
        <v>1383.4812403636365</v>
      </c>
      <c r="AV20" s="204">
        <f t="shared" si="19"/>
        <v>3734.5061753101609</v>
      </c>
      <c r="AW20">
        <v>19</v>
      </c>
      <c r="AX20" s="204">
        <f>SUM(AX131:AX146)</f>
        <v>451975</v>
      </c>
      <c r="AY20" s="204">
        <f t="shared" ref="AY20:CR20" si="20">SUM(AY131:AY146)</f>
        <v>43912</v>
      </c>
      <c r="AZ20" s="204">
        <f t="shared" si="20"/>
        <v>6765</v>
      </c>
      <c r="BA20" s="204">
        <f t="shared" si="20"/>
        <v>13912</v>
      </c>
      <c r="BB20" s="204">
        <f t="shared" si="20"/>
        <v>32679</v>
      </c>
      <c r="BC20" s="204">
        <f t="shared" si="20"/>
        <v>30691</v>
      </c>
      <c r="BD20" s="204">
        <f t="shared" si="20"/>
        <v>29328</v>
      </c>
      <c r="BE20" s="204">
        <f t="shared" si="20"/>
        <v>93605</v>
      </c>
      <c r="BF20" s="204">
        <f t="shared" si="20"/>
        <v>25756</v>
      </c>
      <c r="BG20" s="204">
        <f t="shared" si="20"/>
        <v>69489</v>
      </c>
      <c r="BH20" s="204">
        <f t="shared" si="20"/>
        <v>70550</v>
      </c>
      <c r="BI20" s="204">
        <f t="shared" si="20"/>
        <v>1903</v>
      </c>
      <c r="BJ20" s="204">
        <f t="shared" si="20"/>
        <v>287</v>
      </c>
      <c r="BK20" s="204">
        <f t="shared" si="20"/>
        <v>28891</v>
      </c>
      <c r="BL20" s="204">
        <f t="shared" si="20"/>
        <v>4207</v>
      </c>
      <c r="BM20" s="204">
        <f t="shared" si="20"/>
        <v>17773</v>
      </c>
      <c r="BN20" s="204">
        <f t="shared" si="20"/>
        <v>6813</v>
      </c>
      <c r="BO20" s="204">
        <f t="shared" si="20"/>
        <v>8496</v>
      </c>
      <c r="BP20" s="204">
        <f t="shared" si="20"/>
        <v>6640</v>
      </c>
      <c r="BQ20" s="204">
        <f t="shared" si="20"/>
        <v>4044</v>
      </c>
      <c r="BR20" s="204">
        <f t="shared" si="20"/>
        <v>13912</v>
      </c>
      <c r="BS20" s="204">
        <f t="shared" si="20"/>
        <v>13131</v>
      </c>
      <c r="BT20" s="204">
        <f t="shared" si="20"/>
        <v>16213</v>
      </c>
      <c r="BU20" s="204">
        <f t="shared" si="20"/>
        <v>7722</v>
      </c>
      <c r="BV20" s="204">
        <f t="shared" si="20"/>
        <v>9016</v>
      </c>
      <c r="BW20" s="204">
        <f t="shared" si="20"/>
        <v>3589</v>
      </c>
      <c r="BX20" s="204">
        <f t="shared" si="20"/>
        <v>30165</v>
      </c>
      <c r="BY20" s="204">
        <f t="shared" si="20"/>
        <v>4207</v>
      </c>
      <c r="BZ20" s="204">
        <f t="shared" si="20"/>
        <v>18766</v>
      </c>
      <c r="CA20" s="204">
        <f t="shared" si="20"/>
        <v>32679</v>
      </c>
      <c r="CB20" s="204">
        <f t="shared" si="20"/>
        <v>48342</v>
      </c>
      <c r="CC20" s="204">
        <f t="shared" si="20"/>
        <v>19116</v>
      </c>
      <c r="CD20" s="204">
        <f t="shared" si="20"/>
        <v>5074</v>
      </c>
      <c r="CE20" s="204">
        <f t="shared" si="20"/>
        <v>9801</v>
      </c>
      <c r="CF20" s="204">
        <f t="shared" si="20"/>
        <v>4742</v>
      </c>
      <c r="CG20" s="204">
        <f t="shared" si="20"/>
        <v>13815</v>
      </c>
      <c r="CH20" s="204">
        <f t="shared" si="20"/>
        <v>42377</v>
      </c>
      <c r="CI20" s="204">
        <f t="shared" si="20"/>
        <v>1903</v>
      </c>
      <c r="CJ20" s="204">
        <f t="shared" si="20"/>
        <v>7264</v>
      </c>
      <c r="CK20" s="204">
        <f t="shared" si="20"/>
        <v>11712</v>
      </c>
      <c r="CL20" s="204">
        <f t="shared" si="20"/>
        <v>6765</v>
      </c>
      <c r="CM20" s="204">
        <f t="shared" si="20"/>
        <v>287</v>
      </c>
      <c r="CN20" s="204">
        <f t="shared" si="20"/>
        <v>13884</v>
      </c>
      <c r="CO20" s="204">
        <f t="shared" si="20"/>
        <v>32230</v>
      </c>
      <c r="CP20" s="204">
        <f t="shared" si="20"/>
        <v>7881</v>
      </c>
      <c r="CQ20" s="204">
        <f t="shared" si="20"/>
        <v>12048</v>
      </c>
      <c r="CR20" s="204">
        <f t="shared" si="20"/>
        <v>21568</v>
      </c>
    </row>
    <row r="21" spans="1:96" x14ac:dyDescent="0.2">
      <c r="A21" s="75" t="s">
        <v>13</v>
      </c>
      <c r="B21" s="204">
        <f>SUM(B172:B187)</f>
        <v>87529.393068999998</v>
      </c>
      <c r="C21" s="204">
        <f t="shared" ref="C21:AV21" si="21">SUM(C172:C187)</f>
        <v>4782.1582482090571</v>
      </c>
      <c r="D21" s="204">
        <f t="shared" si="21"/>
        <v>3105.1703929623172</v>
      </c>
      <c r="E21" s="204">
        <f t="shared" si="21"/>
        <v>4409.2808448517726</v>
      </c>
      <c r="F21" s="204">
        <f t="shared" si="21"/>
        <v>5650.9694129349027</v>
      </c>
      <c r="G21" s="204">
        <f t="shared" si="21"/>
        <v>4958.3723350435075</v>
      </c>
      <c r="H21" s="204">
        <f t="shared" si="21"/>
        <v>9304.4646953752908</v>
      </c>
      <c r="I21" s="204">
        <f t="shared" si="21"/>
        <v>14468.108814505898</v>
      </c>
      <c r="J21" s="204">
        <f t="shared" si="21"/>
        <v>8267.2751378048542</v>
      </c>
      <c r="K21" s="204">
        <f t="shared" si="21"/>
        <v>10272.532504735602</v>
      </c>
      <c r="L21" s="204">
        <f t="shared" si="21"/>
        <v>15309.413106936669</v>
      </c>
      <c r="M21" s="204">
        <f t="shared" si="21"/>
        <v>231.67525282250281</v>
      </c>
      <c r="N21" s="204">
        <f t="shared" si="21"/>
        <v>707.31833242283574</v>
      </c>
      <c r="O21" s="204">
        <f t="shared" si="21"/>
        <v>5453.9890167346739</v>
      </c>
      <c r="P21" s="204">
        <f t="shared" si="21"/>
        <v>727.79212950389251</v>
      </c>
      <c r="Q21" s="204">
        <f t="shared" si="21"/>
        <v>3058.1962417326199</v>
      </c>
      <c r="R21" s="204">
        <f t="shared" si="21"/>
        <v>3714.2996788770051</v>
      </c>
      <c r="S21" s="204">
        <f t="shared" si="21"/>
        <v>1506.1209794759361</v>
      </c>
      <c r="T21" s="204">
        <f t="shared" si="21"/>
        <v>2888.3825414759367</v>
      </c>
      <c r="U21" s="204">
        <f t="shared" si="21"/>
        <v>922.78468251336892</v>
      </c>
      <c r="V21" s="204">
        <f t="shared" si="21"/>
        <v>4418.5816961283417</v>
      </c>
      <c r="W21" s="204">
        <f t="shared" si="21"/>
        <v>1612.5692124331554</v>
      </c>
      <c r="X21" s="204">
        <f t="shared" si="21"/>
        <v>1383.7167232941179</v>
      </c>
      <c r="Y21" s="204">
        <f t="shared" si="21"/>
        <v>814.12282651336898</v>
      </c>
      <c r="Z21" s="204">
        <f t="shared" si="21"/>
        <v>1720.0112814545462</v>
      </c>
      <c r="AA21" s="204">
        <f t="shared" si="21"/>
        <v>599.48279329946524</v>
      </c>
      <c r="AB21" s="204">
        <f t="shared" si="21"/>
        <v>8368.3142335026769</v>
      </c>
      <c r="AC21" s="204">
        <f t="shared" si="21"/>
        <v>730.7909514705882</v>
      </c>
      <c r="AD21" s="204">
        <f t="shared" si="21"/>
        <v>2261.1147094010698</v>
      </c>
      <c r="AE21" s="204">
        <f t="shared" si="21"/>
        <v>5660.5732237165785</v>
      </c>
      <c r="AF21" s="204">
        <f t="shared" si="21"/>
        <v>6598.2138174331558</v>
      </c>
      <c r="AG21" s="204">
        <f t="shared" si="21"/>
        <v>5343.0559126524076</v>
      </c>
      <c r="AH21" s="204">
        <f t="shared" si="21"/>
        <v>721.84527247058816</v>
      </c>
      <c r="AI21" s="204">
        <f t="shared" si="21"/>
        <v>1613.8418764385026</v>
      </c>
      <c r="AJ21" s="204">
        <f t="shared" si="21"/>
        <v>2392.6034201016041</v>
      </c>
      <c r="AK21" s="204">
        <f t="shared" si="21"/>
        <v>1352.6189959893049</v>
      </c>
      <c r="AL21" s="204">
        <f t="shared" si="21"/>
        <v>4667.4561228235307</v>
      </c>
      <c r="AM21" s="204">
        <f t="shared" si="21"/>
        <v>231.01154423529417</v>
      </c>
      <c r="AN21" s="204">
        <f t="shared" si="21"/>
        <v>2192.7758460962564</v>
      </c>
      <c r="AO21" s="204">
        <f t="shared" si="21"/>
        <v>3498.1191178609624</v>
      </c>
      <c r="AP21" s="204">
        <f t="shared" si="21"/>
        <v>3101.8115958128342</v>
      </c>
      <c r="AQ21" s="204">
        <f t="shared" si="21"/>
        <v>707.1966264812836</v>
      </c>
      <c r="AR21" s="204">
        <f t="shared" si="21"/>
        <v>2042.1248465240644</v>
      </c>
      <c r="AS21" s="204">
        <f t="shared" si="21"/>
        <v>6330.1539460267386</v>
      </c>
      <c r="AT21" s="204">
        <f t="shared" si="21"/>
        <v>1520.1154588663101</v>
      </c>
      <c r="AU21" s="204">
        <f t="shared" si="21"/>
        <v>1240.5012353368984</v>
      </c>
      <c r="AV21" s="204">
        <f t="shared" si="21"/>
        <v>3409.1679702032084</v>
      </c>
      <c r="AW21">
        <v>20</v>
      </c>
      <c r="AX21" s="204">
        <f>SUM(AX172:AX187)</f>
        <v>466004</v>
      </c>
      <c r="AY21" s="204">
        <f t="shared" ref="AY21:CR21" si="22">SUM(AY172:AY187)</f>
        <v>26622</v>
      </c>
      <c r="AZ21" s="204">
        <f t="shared" si="22"/>
        <v>15933</v>
      </c>
      <c r="BA21" s="204">
        <f t="shared" si="22"/>
        <v>24873</v>
      </c>
      <c r="BB21" s="204">
        <f t="shared" si="22"/>
        <v>31455</v>
      </c>
      <c r="BC21" s="204">
        <f t="shared" si="22"/>
        <v>24509</v>
      </c>
      <c r="BD21" s="204">
        <f t="shared" si="22"/>
        <v>52940</v>
      </c>
      <c r="BE21" s="204">
        <f t="shared" si="22"/>
        <v>78330</v>
      </c>
      <c r="BF21" s="204">
        <f t="shared" si="22"/>
        <v>44052</v>
      </c>
      <c r="BG21" s="204">
        <f t="shared" si="22"/>
        <v>54343</v>
      </c>
      <c r="BH21" s="204">
        <f t="shared" si="22"/>
        <v>68656</v>
      </c>
      <c r="BI21" s="204">
        <f t="shared" si="22"/>
        <v>1549</v>
      </c>
      <c r="BJ21" s="204">
        <f t="shared" si="22"/>
        <v>3627</v>
      </c>
      <c r="BK21" s="204">
        <f t="shared" si="22"/>
        <v>31884</v>
      </c>
      <c r="BL21" s="204">
        <f t="shared" si="22"/>
        <v>7231</v>
      </c>
      <c r="BM21" s="204">
        <f t="shared" si="22"/>
        <v>16185</v>
      </c>
      <c r="BN21" s="204">
        <f t="shared" si="22"/>
        <v>21506</v>
      </c>
      <c r="BO21" s="204">
        <f t="shared" si="22"/>
        <v>12194</v>
      </c>
      <c r="BP21" s="204">
        <f t="shared" si="22"/>
        <v>14081</v>
      </c>
      <c r="BQ21" s="204">
        <f t="shared" si="22"/>
        <v>5078</v>
      </c>
      <c r="BR21" s="204">
        <f t="shared" si="22"/>
        <v>24873</v>
      </c>
      <c r="BS21" s="204">
        <f t="shared" si="22"/>
        <v>8859</v>
      </c>
      <c r="BT21" s="204">
        <f t="shared" si="22"/>
        <v>6438</v>
      </c>
      <c r="BU21" s="204">
        <f t="shared" si="22"/>
        <v>3816</v>
      </c>
      <c r="BV21" s="204">
        <f t="shared" si="22"/>
        <v>9575</v>
      </c>
      <c r="BW21" s="204">
        <f t="shared" si="22"/>
        <v>2923</v>
      </c>
      <c r="BX21" s="204">
        <f t="shared" si="22"/>
        <v>33703</v>
      </c>
      <c r="BY21" s="204">
        <f t="shared" si="22"/>
        <v>7231</v>
      </c>
      <c r="BZ21" s="204">
        <f t="shared" si="22"/>
        <v>12993</v>
      </c>
      <c r="CA21" s="204">
        <f t="shared" si="22"/>
        <v>31455</v>
      </c>
      <c r="CB21" s="204">
        <f t="shared" si="22"/>
        <v>34348</v>
      </c>
      <c r="CC21" s="204">
        <f t="shared" si="22"/>
        <v>29971</v>
      </c>
      <c r="CD21" s="204">
        <f t="shared" si="22"/>
        <v>5012</v>
      </c>
      <c r="CE21" s="204">
        <f t="shared" si="22"/>
        <v>9221</v>
      </c>
      <c r="CF21" s="204">
        <f t="shared" si="22"/>
        <v>15249</v>
      </c>
      <c r="CG21" s="204">
        <f t="shared" si="22"/>
        <v>9262</v>
      </c>
      <c r="CH21" s="204">
        <f t="shared" si="22"/>
        <v>27603</v>
      </c>
      <c r="CI21" s="204">
        <f t="shared" si="22"/>
        <v>1549</v>
      </c>
      <c r="CJ21" s="204">
        <f t="shared" si="22"/>
        <v>10831</v>
      </c>
      <c r="CK21" s="204">
        <f t="shared" si="22"/>
        <v>16852</v>
      </c>
      <c r="CL21" s="204">
        <f t="shared" si="22"/>
        <v>15933</v>
      </c>
      <c r="CM21" s="204">
        <f t="shared" si="22"/>
        <v>3627</v>
      </c>
      <c r="CN21" s="204">
        <f t="shared" si="22"/>
        <v>10922</v>
      </c>
      <c r="CO21" s="204">
        <f t="shared" si="22"/>
        <v>33383</v>
      </c>
      <c r="CP21" s="204">
        <f t="shared" si="22"/>
        <v>6438</v>
      </c>
      <c r="CQ21" s="204">
        <f t="shared" si="22"/>
        <v>8736</v>
      </c>
      <c r="CR21" s="204">
        <f t="shared" si="22"/>
        <v>16157</v>
      </c>
    </row>
    <row r="22" spans="1:96" x14ac:dyDescent="0.2">
      <c r="A22" s="75" t="s">
        <v>14</v>
      </c>
      <c r="B22" s="204">
        <f>SUM(B213:B228)</f>
        <v>94561.328170000008</v>
      </c>
      <c r="C22" s="204">
        <f t="shared" ref="C22:AV22" si="23">SUM(C213:C228)</f>
        <v>4918.8321628285439</v>
      </c>
      <c r="D22" s="204">
        <f t="shared" si="23"/>
        <v>4381.7319540140625</v>
      </c>
      <c r="E22" s="204">
        <f t="shared" si="23"/>
        <v>3219.1485743362923</v>
      </c>
      <c r="F22" s="204">
        <f t="shared" si="23"/>
        <v>6088.1213846764058</v>
      </c>
      <c r="G22" s="204">
        <f t="shared" si="23"/>
        <v>5856.0991014590609</v>
      </c>
      <c r="H22" s="204">
        <f t="shared" si="23"/>
        <v>12278.890177418551</v>
      </c>
      <c r="I22" s="204">
        <f t="shared" si="23"/>
        <v>14471.886598211682</v>
      </c>
      <c r="J22" s="204">
        <f t="shared" si="23"/>
        <v>8889.5036640653343</v>
      </c>
      <c r="K22" s="204">
        <f t="shared" si="23"/>
        <v>6746.3650618255278</v>
      </c>
      <c r="L22" s="204">
        <f t="shared" si="23"/>
        <v>16098.75119857991</v>
      </c>
      <c r="M22" s="204">
        <f t="shared" si="23"/>
        <v>874.52014599527683</v>
      </c>
      <c r="N22" s="204">
        <f t="shared" si="23"/>
        <v>1009.7966819588561</v>
      </c>
      <c r="O22" s="204">
        <f t="shared" si="23"/>
        <v>9903.6730308844344</v>
      </c>
      <c r="P22" s="204">
        <f t="shared" si="23"/>
        <v>31.655388863779411</v>
      </c>
      <c r="Q22" s="204">
        <f t="shared" si="23"/>
        <v>2681.1092319679142</v>
      </c>
      <c r="R22" s="204">
        <f t="shared" si="23"/>
        <v>7164.6535283422463</v>
      </c>
      <c r="S22" s="204">
        <f t="shared" si="23"/>
        <v>2448.9966612513372</v>
      </c>
      <c r="T22" s="204">
        <f t="shared" si="23"/>
        <v>2363.707485048129</v>
      </c>
      <c r="U22" s="204">
        <f t="shared" si="23"/>
        <v>721.15272097326226</v>
      </c>
      <c r="V22" s="204">
        <f t="shared" si="23"/>
        <v>3225.9389837433159</v>
      </c>
      <c r="W22" s="204">
        <f t="shared" si="23"/>
        <v>1641.4884050802139</v>
      </c>
      <c r="X22" s="204">
        <f t="shared" si="23"/>
        <v>1894.8762577540106</v>
      </c>
      <c r="Y22" s="204">
        <f t="shared" si="23"/>
        <v>1871.5869860641712</v>
      </c>
      <c r="Z22" s="204">
        <f t="shared" si="23"/>
        <v>2942.4082530053474</v>
      </c>
      <c r="AA22" s="204">
        <f t="shared" si="23"/>
        <v>1482.9405459037434</v>
      </c>
      <c r="AB22" s="204">
        <f t="shared" si="23"/>
        <v>8404.7144378609628</v>
      </c>
      <c r="AC22" s="204">
        <f t="shared" si="23"/>
        <v>31.785822914438498</v>
      </c>
      <c r="AD22" s="204">
        <f t="shared" si="23"/>
        <v>2454.807553925134</v>
      </c>
      <c r="AE22" s="204">
        <f t="shared" si="23"/>
        <v>6098.4681343262037</v>
      </c>
      <c r="AF22" s="204">
        <f t="shared" si="23"/>
        <v>6329.7288186417118</v>
      </c>
      <c r="AG22" s="204">
        <f t="shared" si="23"/>
        <v>6370.4555343208567</v>
      </c>
      <c r="AH22" s="204">
        <f t="shared" si="23"/>
        <v>932.57709963636364</v>
      </c>
      <c r="AI22" s="204">
        <f t="shared" si="23"/>
        <v>1582.7474505133691</v>
      </c>
      <c r="AJ22" s="204">
        <f t="shared" si="23"/>
        <v>2295.8851787219251</v>
      </c>
      <c r="AK22" s="204">
        <f t="shared" si="23"/>
        <v>1672.772957486631</v>
      </c>
      <c r="AL22" s="204">
        <f t="shared" si="23"/>
        <v>3115.0041989197862</v>
      </c>
      <c r="AM22" s="204">
        <f t="shared" si="23"/>
        <v>872.01480058823518</v>
      </c>
      <c r="AN22" s="204">
        <f t="shared" si="23"/>
        <v>6002.3323264171131</v>
      </c>
      <c r="AO22" s="204">
        <f t="shared" si="23"/>
        <v>2266.040309903743</v>
      </c>
      <c r="AP22" s="204">
        <f t="shared" si="23"/>
        <v>4376.9923272192518</v>
      </c>
      <c r="AQ22" s="204">
        <f t="shared" si="23"/>
        <v>1009.6229295614974</v>
      </c>
      <c r="AR22" s="204">
        <f t="shared" si="23"/>
        <v>1329.0821699465241</v>
      </c>
      <c r="AS22" s="204">
        <f t="shared" si="23"/>
        <v>4866.2293023048123</v>
      </c>
      <c r="AT22" s="204">
        <f t="shared" si="23"/>
        <v>2546.9246744652414</v>
      </c>
      <c r="AU22" s="204">
        <f t="shared" si="23"/>
        <v>534.89229905882348</v>
      </c>
      <c r="AV22" s="204">
        <f t="shared" si="23"/>
        <v>2763.6190805401079</v>
      </c>
      <c r="AW22">
        <v>21</v>
      </c>
      <c r="AX22" s="204">
        <f>SUM(AX213:AX228)</f>
        <v>473977</v>
      </c>
      <c r="AY22" s="204">
        <f t="shared" ref="AY22:CR22" si="24">SUM(AY213:AY228)</f>
        <v>25653</v>
      </c>
      <c r="AZ22" s="204">
        <f t="shared" si="24"/>
        <v>21071</v>
      </c>
      <c r="BA22" s="204">
        <f t="shared" si="24"/>
        <v>17362</v>
      </c>
      <c r="BB22" s="204">
        <f t="shared" si="24"/>
        <v>32009</v>
      </c>
      <c r="BC22" s="204">
        <f t="shared" si="24"/>
        <v>27626</v>
      </c>
      <c r="BD22" s="204">
        <f t="shared" si="24"/>
        <v>65264</v>
      </c>
      <c r="BE22" s="204">
        <f t="shared" si="24"/>
        <v>73612</v>
      </c>
      <c r="BF22" s="204">
        <f t="shared" si="24"/>
        <v>44016</v>
      </c>
      <c r="BG22" s="204">
        <f t="shared" si="24"/>
        <v>32830</v>
      </c>
      <c r="BH22" s="204">
        <f t="shared" si="24"/>
        <v>68950</v>
      </c>
      <c r="BI22" s="204">
        <f t="shared" si="24"/>
        <v>5365</v>
      </c>
      <c r="BJ22" s="204">
        <f t="shared" si="24"/>
        <v>4801</v>
      </c>
      <c r="BK22" s="204">
        <f t="shared" si="24"/>
        <v>55118</v>
      </c>
      <c r="BL22" s="204">
        <f t="shared" si="24"/>
        <v>300</v>
      </c>
      <c r="BM22" s="204">
        <f t="shared" si="24"/>
        <v>13127</v>
      </c>
      <c r="BN22" s="204">
        <f t="shared" si="24"/>
        <v>38065</v>
      </c>
      <c r="BO22" s="204">
        <f t="shared" si="24"/>
        <v>18731</v>
      </c>
      <c r="BP22" s="204">
        <f t="shared" si="24"/>
        <v>10686</v>
      </c>
      <c r="BQ22" s="204">
        <f t="shared" si="24"/>
        <v>3824</v>
      </c>
      <c r="BR22" s="204">
        <f t="shared" si="24"/>
        <v>17362</v>
      </c>
      <c r="BS22" s="204">
        <f t="shared" si="24"/>
        <v>8699</v>
      </c>
      <c r="BT22" s="204">
        <f t="shared" si="24"/>
        <v>8152</v>
      </c>
      <c r="BU22" s="204">
        <f t="shared" si="24"/>
        <v>8339</v>
      </c>
      <c r="BV22" s="204">
        <f t="shared" si="24"/>
        <v>15350</v>
      </c>
      <c r="BW22" s="204">
        <f t="shared" si="24"/>
        <v>6713</v>
      </c>
      <c r="BX22" s="204">
        <f t="shared" si="24"/>
        <v>32946</v>
      </c>
      <c r="BY22" s="204">
        <f t="shared" si="24"/>
        <v>300</v>
      </c>
      <c r="BZ22" s="204">
        <f t="shared" si="24"/>
        <v>13138</v>
      </c>
      <c r="CA22" s="204">
        <f t="shared" si="24"/>
        <v>32009</v>
      </c>
      <c r="CB22" s="204">
        <f t="shared" si="24"/>
        <v>30913</v>
      </c>
      <c r="CC22" s="204">
        <f t="shared" si="24"/>
        <v>33330</v>
      </c>
      <c r="CD22" s="204">
        <f t="shared" si="24"/>
        <v>6329</v>
      </c>
      <c r="CE22" s="204">
        <f t="shared" si="24"/>
        <v>8242</v>
      </c>
      <c r="CF22" s="204">
        <f t="shared" si="24"/>
        <v>14072</v>
      </c>
      <c r="CG22" s="204">
        <f t="shared" si="24"/>
        <v>10587</v>
      </c>
      <c r="CH22" s="204">
        <f t="shared" si="24"/>
        <v>16809</v>
      </c>
      <c r="CI22" s="204">
        <f t="shared" si="24"/>
        <v>5365</v>
      </c>
      <c r="CJ22" s="204">
        <f t="shared" si="24"/>
        <v>27688</v>
      </c>
      <c r="CK22" s="204">
        <f t="shared" si="24"/>
        <v>10290</v>
      </c>
      <c r="CL22" s="204">
        <f t="shared" si="24"/>
        <v>21071</v>
      </c>
      <c r="CM22" s="204">
        <f t="shared" si="24"/>
        <v>4801</v>
      </c>
      <c r="CN22" s="204">
        <f t="shared" si="24"/>
        <v>6914</v>
      </c>
      <c r="CO22" s="204">
        <f t="shared" si="24"/>
        <v>23501</v>
      </c>
      <c r="CP22" s="204">
        <f t="shared" si="24"/>
        <v>10664</v>
      </c>
      <c r="CQ22" s="204">
        <f t="shared" si="24"/>
        <v>3548</v>
      </c>
      <c r="CR22" s="204">
        <f t="shared" si="24"/>
        <v>12412</v>
      </c>
    </row>
    <row r="23" spans="1:96" ht="13.5" thickBot="1" x14ac:dyDescent="0.25">
      <c r="A23" s="83" t="s">
        <v>15</v>
      </c>
      <c r="B23" s="204">
        <f>SUM(B254:B269)</f>
        <v>109415.00766800001</v>
      </c>
      <c r="C23" s="204">
        <f t="shared" ref="C23:AV23" si="25">SUM(C254:C269)</f>
        <v>5227.2812893938435</v>
      </c>
      <c r="D23" s="204">
        <f t="shared" si="25"/>
        <v>768.83282041735379</v>
      </c>
      <c r="E23" s="204">
        <f t="shared" si="25"/>
        <v>1085.6916074482026</v>
      </c>
      <c r="F23" s="204">
        <f t="shared" si="25"/>
        <v>7733.6967311027493</v>
      </c>
      <c r="G23" s="204">
        <f t="shared" si="25"/>
        <v>6833.4471977719531</v>
      </c>
      <c r="H23" s="204">
        <f t="shared" si="25"/>
        <v>18022.465596818667</v>
      </c>
      <c r="I23" s="204">
        <f t="shared" si="25"/>
        <v>21926.39751092673</v>
      </c>
      <c r="J23" s="204">
        <f t="shared" si="25"/>
        <v>2977.6391978655242</v>
      </c>
      <c r="K23" s="204">
        <f t="shared" si="25"/>
        <v>7515.278961947025</v>
      </c>
      <c r="L23" s="204">
        <f t="shared" si="25"/>
        <v>31518.406573672568</v>
      </c>
      <c r="M23" s="204">
        <f t="shared" si="25"/>
        <v>56.088491363441463</v>
      </c>
      <c r="N23" s="204">
        <f t="shared" si="25"/>
        <v>156.64607177811578</v>
      </c>
      <c r="O23" s="204">
        <f t="shared" si="25"/>
        <v>7051.2973118277978</v>
      </c>
      <c r="P23" s="204">
        <f t="shared" si="25"/>
        <v>0</v>
      </c>
      <c r="Q23" s="204">
        <f t="shared" si="25"/>
        <v>8967.7532251550838</v>
      </c>
      <c r="R23" s="204">
        <f t="shared" si="25"/>
        <v>8401.996973663101</v>
      </c>
      <c r="S23" s="204">
        <f t="shared" si="25"/>
        <v>1116.2536640855617</v>
      </c>
      <c r="T23" s="204">
        <f t="shared" si="25"/>
        <v>949.31286506951881</v>
      </c>
      <c r="U23" s="204">
        <f t="shared" si="25"/>
        <v>695.07646819251352</v>
      </c>
      <c r="V23" s="204">
        <f t="shared" si="25"/>
        <v>1087.9817442139038</v>
      </c>
      <c r="W23" s="204">
        <f t="shared" si="25"/>
        <v>2535.4607212566843</v>
      </c>
      <c r="X23" s="204">
        <f t="shared" si="25"/>
        <v>1759.3085762566848</v>
      </c>
      <c r="Y23" s="204">
        <f t="shared" si="25"/>
        <v>6413.3996614117659</v>
      </c>
      <c r="Z23" s="204">
        <f t="shared" si="25"/>
        <v>1723.2263983636362</v>
      </c>
      <c r="AA23" s="204">
        <f t="shared" si="25"/>
        <v>6070.4312166203217</v>
      </c>
      <c r="AB23" s="204">
        <f t="shared" si="25"/>
        <v>26713.17147387701</v>
      </c>
      <c r="AC23" s="204">
        <f t="shared" si="25"/>
        <v>0</v>
      </c>
      <c r="AD23" s="204">
        <f t="shared" si="25"/>
        <v>2841.735558770054</v>
      </c>
      <c r="AE23" s="204">
        <f t="shared" si="25"/>
        <v>7746.8401326363628</v>
      </c>
      <c r="AF23" s="204">
        <f t="shared" si="25"/>
        <v>5347.2625199358281</v>
      </c>
      <c r="AG23" s="204">
        <f t="shared" si="25"/>
        <v>2001.0947368663101</v>
      </c>
      <c r="AH23" s="204">
        <f t="shared" si="25"/>
        <v>757.46029550802143</v>
      </c>
      <c r="AI23" s="204">
        <f t="shared" si="25"/>
        <v>1375.646094395722</v>
      </c>
      <c r="AJ23" s="204">
        <f t="shared" si="25"/>
        <v>925.11844402673773</v>
      </c>
      <c r="AK23" s="204">
        <f t="shared" si="25"/>
        <v>1086.3451500000001</v>
      </c>
      <c r="AL23" s="204">
        <f t="shared" si="25"/>
        <v>2662.7344434866309</v>
      </c>
      <c r="AM23" s="204">
        <f t="shared" si="25"/>
        <v>55.927807764705889</v>
      </c>
      <c r="AN23" s="204">
        <f t="shared" si="25"/>
        <v>3679.1718959358286</v>
      </c>
      <c r="AO23" s="204">
        <f t="shared" si="25"/>
        <v>4354.2163472085567</v>
      </c>
      <c r="AP23" s="204">
        <f t="shared" si="25"/>
        <v>768.00119021390378</v>
      </c>
      <c r="AQ23" s="204">
        <f t="shared" si="25"/>
        <v>156.61911820320853</v>
      </c>
      <c r="AR23" s="204">
        <f t="shared" si="25"/>
        <v>2511.8727222459897</v>
      </c>
      <c r="AS23" s="204">
        <f t="shared" si="25"/>
        <v>5450.8160793208572</v>
      </c>
      <c r="AT23" s="204">
        <f t="shared" si="25"/>
        <v>3188.4324951336894</v>
      </c>
      <c r="AU23" s="204">
        <f t="shared" si="25"/>
        <v>380.94473343315508</v>
      </c>
      <c r="AV23" s="204">
        <f t="shared" si="25"/>
        <v>3118.8725445668456</v>
      </c>
      <c r="AW23">
        <v>22</v>
      </c>
      <c r="AX23" s="204">
        <f>SUM(AX254:AX269)</f>
        <v>460167</v>
      </c>
      <c r="AY23" s="204">
        <f t="shared" ref="AY23:CR23" si="26">SUM(AY254:AY269)</f>
        <v>23000</v>
      </c>
      <c r="AZ23" s="204">
        <f t="shared" si="26"/>
        <v>3059</v>
      </c>
      <c r="BA23" s="204">
        <f t="shared" si="26"/>
        <v>4707</v>
      </c>
      <c r="BB23" s="204">
        <f t="shared" si="26"/>
        <v>33522</v>
      </c>
      <c r="BC23" s="204">
        <f t="shared" si="26"/>
        <v>26725</v>
      </c>
      <c r="BD23" s="204">
        <f t="shared" si="26"/>
        <v>80870</v>
      </c>
      <c r="BE23" s="204">
        <f t="shared" si="26"/>
        <v>96265</v>
      </c>
      <c r="BF23" s="204">
        <f t="shared" si="26"/>
        <v>12319</v>
      </c>
      <c r="BG23" s="204">
        <f t="shared" si="26"/>
        <v>30526</v>
      </c>
      <c r="BH23" s="204">
        <f t="shared" si="26"/>
        <v>115495</v>
      </c>
      <c r="BI23" s="204">
        <f t="shared" si="26"/>
        <v>284</v>
      </c>
      <c r="BJ23" s="204">
        <f t="shared" si="26"/>
        <v>610</v>
      </c>
      <c r="BK23" s="204">
        <f t="shared" si="26"/>
        <v>32785</v>
      </c>
      <c r="BL23" s="204">
        <f t="shared" si="26"/>
        <v>0</v>
      </c>
      <c r="BM23" s="204">
        <f t="shared" si="26"/>
        <v>38738</v>
      </c>
      <c r="BN23" s="204">
        <f t="shared" si="26"/>
        <v>37417</v>
      </c>
      <c r="BO23" s="204">
        <f t="shared" si="26"/>
        <v>7195</v>
      </c>
      <c r="BP23" s="204">
        <f t="shared" si="26"/>
        <v>3524</v>
      </c>
      <c r="BQ23" s="204">
        <f t="shared" si="26"/>
        <v>3073</v>
      </c>
      <c r="BR23" s="204">
        <f t="shared" si="26"/>
        <v>4707</v>
      </c>
      <c r="BS23" s="204">
        <f t="shared" si="26"/>
        <v>11478</v>
      </c>
      <c r="BT23" s="204">
        <f t="shared" si="26"/>
        <v>6353</v>
      </c>
      <c r="BU23" s="204">
        <f t="shared" si="26"/>
        <v>24213</v>
      </c>
      <c r="BV23" s="204">
        <f t="shared" si="26"/>
        <v>7664</v>
      </c>
      <c r="BW23" s="204">
        <f t="shared" si="26"/>
        <v>22746</v>
      </c>
      <c r="BX23" s="204">
        <f t="shared" si="26"/>
        <v>90213</v>
      </c>
      <c r="BY23" s="204">
        <f t="shared" si="26"/>
        <v>0</v>
      </c>
      <c r="BZ23" s="204">
        <f t="shared" si="26"/>
        <v>12658</v>
      </c>
      <c r="CA23" s="204">
        <f t="shared" si="26"/>
        <v>33522</v>
      </c>
      <c r="CB23" s="204">
        <f t="shared" si="26"/>
        <v>23429</v>
      </c>
      <c r="CC23" s="204">
        <f t="shared" si="26"/>
        <v>8795</v>
      </c>
      <c r="CD23" s="204">
        <f t="shared" si="26"/>
        <v>4234</v>
      </c>
      <c r="CE23" s="204">
        <f t="shared" si="26"/>
        <v>5993</v>
      </c>
      <c r="CF23" s="204">
        <f t="shared" si="26"/>
        <v>4715</v>
      </c>
      <c r="CG23" s="204">
        <f t="shared" si="26"/>
        <v>5879</v>
      </c>
      <c r="CH23" s="204">
        <f t="shared" si="26"/>
        <v>12044</v>
      </c>
      <c r="CI23" s="204">
        <f t="shared" si="26"/>
        <v>284</v>
      </c>
      <c r="CJ23" s="204">
        <f t="shared" si="26"/>
        <v>14112</v>
      </c>
      <c r="CK23" s="204">
        <f t="shared" si="26"/>
        <v>16002</v>
      </c>
      <c r="CL23" s="204">
        <f t="shared" si="26"/>
        <v>3059</v>
      </c>
      <c r="CM23" s="204">
        <f t="shared" si="26"/>
        <v>610</v>
      </c>
      <c r="CN23" s="204">
        <f t="shared" si="26"/>
        <v>10768</v>
      </c>
      <c r="CO23" s="204">
        <f t="shared" si="26"/>
        <v>22123</v>
      </c>
      <c r="CP23" s="204">
        <f t="shared" si="26"/>
        <v>10994</v>
      </c>
      <c r="CQ23" s="204">
        <f t="shared" si="26"/>
        <v>2000</v>
      </c>
      <c r="CR23" s="204">
        <f t="shared" si="26"/>
        <v>11625</v>
      </c>
    </row>
    <row r="24" spans="1:96" ht="13.5" thickBot="1" x14ac:dyDescent="0.25">
      <c r="A24" s="102" t="s">
        <v>20</v>
      </c>
      <c r="AW24">
        <v>23</v>
      </c>
    </row>
    <row r="25" spans="1:96" x14ac:dyDescent="0.2">
      <c r="A25" s="112" t="s">
        <v>21</v>
      </c>
      <c r="AW25">
        <v>24</v>
      </c>
    </row>
    <row r="26" spans="1:96" x14ac:dyDescent="0.2">
      <c r="A26" s="112" t="s">
        <v>22</v>
      </c>
      <c r="AW26">
        <v>25</v>
      </c>
    </row>
    <row r="27" spans="1:96" x14ac:dyDescent="0.2">
      <c r="A27" s="112" t="s">
        <v>23</v>
      </c>
      <c r="AW27">
        <v>26</v>
      </c>
    </row>
    <row r="28" spans="1:96" x14ac:dyDescent="0.2">
      <c r="A28" s="112" t="s">
        <v>24</v>
      </c>
      <c r="AW28">
        <v>27</v>
      </c>
    </row>
    <row r="29" spans="1:96" x14ac:dyDescent="0.2">
      <c r="A29" s="112" t="s">
        <v>229</v>
      </c>
      <c r="B29" s="204">
        <f>B70+B111+B152+B193+B234</f>
        <v>41718.297361999998</v>
      </c>
      <c r="C29" s="204">
        <f t="shared" ref="C29:AV34" si="27">C70+C111+C152+C193+C234</f>
        <v>2776.9052902700087</v>
      </c>
      <c r="D29" s="204">
        <f t="shared" si="27"/>
        <v>879.30195463542441</v>
      </c>
      <c r="E29" s="204">
        <f t="shared" si="27"/>
        <v>1024.954720988459</v>
      </c>
      <c r="F29" s="204">
        <f t="shared" si="27"/>
        <v>2946.3523934511372</v>
      </c>
      <c r="G29" s="204">
        <f t="shared" si="27"/>
        <v>2595.7339309517165</v>
      </c>
      <c r="H29" s="204">
        <f t="shared" si="27"/>
        <v>4489.1779202678645</v>
      </c>
      <c r="I29" s="204">
        <f t="shared" si="27"/>
        <v>9116.0503946107638</v>
      </c>
      <c r="J29" s="204">
        <f t="shared" si="27"/>
        <v>2493.4085664624345</v>
      </c>
      <c r="K29" s="204">
        <f t="shared" si="27"/>
        <v>4495.2582586778799</v>
      </c>
      <c r="L29" s="204">
        <f t="shared" si="27"/>
        <v>7026.6513292927393</v>
      </c>
      <c r="M29" s="204">
        <f t="shared" si="27"/>
        <v>186.29568856407707</v>
      </c>
      <c r="N29" s="204">
        <f t="shared" si="27"/>
        <v>191.2778062043725</v>
      </c>
      <c r="O29" s="204">
        <f t="shared" si="27"/>
        <v>3395.7854128974941</v>
      </c>
      <c r="P29" s="204">
        <f t="shared" si="27"/>
        <v>143.17039316202744</v>
      </c>
      <c r="Q29" s="204">
        <f t="shared" si="27"/>
        <v>1783.6204435220586</v>
      </c>
      <c r="R29" s="204">
        <f t="shared" si="27"/>
        <v>1918.6998092647059</v>
      </c>
      <c r="S29" s="204">
        <f t="shared" si="27"/>
        <v>819.98298356249995</v>
      </c>
      <c r="T29" s="204">
        <f t="shared" si="27"/>
        <v>751.03520806985284</v>
      </c>
      <c r="U29" s="204">
        <f t="shared" si="27"/>
        <v>423.11452870588232</v>
      </c>
      <c r="V29" s="204">
        <f t="shared" si="27"/>
        <v>1022.8359065294115</v>
      </c>
      <c r="W29" s="204">
        <f t="shared" si="27"/>
        <v>1361.1908271911764</v>
      </c>
      <c r="X29" s="204">
        <f t="shared" si="27"/>
        <v>945.79801180147058</v>
      </c>
      <c r="Y29" s="204">
        <f t="shared" si="27"/>
        <v>1072.5249439522058</v>
      </c>
      <c r="Z29" s="204">
        <f t="shared" si="27"/>
        <v>813.00175274999992</v>
      </c>
      <c r="AA29" s="204">
        <f t="shared" si="27"/>
        <v>925.97692417279427</v>
      </c>
      <c r="AB29" s="204">
        <f t="shared" si="27"/>
        <v>3965.1042749117642</v>
      </c>
      <c r="AC29" s="204">
        <f t="shared" si="27"/>
        <v>143.48886911764708</v>
      </c>
      <c r="AD29" s="204">
        <f t="shared" si="27"/>
        <v>1282.0602736948531</v>
      </c>
      <c r="AE29" s="204">
        <f t="shared" si="27"/>
        <v>2947.4558348161763</v>
      </c>
      <c r="AF29" s="204">
        <f t="shared" si="27"/>
        <v>3957.8232683676465</v>
      </c>
      <c r="AG29" s="204">
        <f t="shared" si="27"/>
        <v>1667.1535974264707</v>
      </c>
      <c r="AH29" s="204">
        <f t="shared" si="27"/>
        <v>494.967553382353</v>
      </c>
      <c r="AI29" s="204">
        <f t="shared" si="27"/>
        <v>646.32974380882354</v>
      </c>
      <c r="AJ29" s="204">
        <f t="shared" si="27"/>
        <v>751.92668790441178</v>
      </c>
      <c r="AK29" s="204">
        <f t="shared" si="27"/>
        <v>1050.5848746544118</v>
      </c>
      <c r="AL29" s="204">
        <f t="shared" si="27"/>
        <v>2482.1190868051472</v>
      </c>
      <c r="AM29" s="204">
        <f t="shared" si="27"/>
        <v>186.47736791544122</v>
      </c>
      <c r="AN29" s="204">
        <f t="shared" si="27"/>
        <v>1215.4650331764706</v>
      </c>
      <c r="AO29" s="204">
        <f t="shared" si="27"/>
        <v>1572.620743819853</v>
      </c>
      <c r="AP29" s="204">
        <f t="shared" si="27"/>
        <v>879.83456797794122</v>
      </c>
      <c r="AQ29" s="204">
        <f t="shared" si="27"/>
        <v>190.95927820588236</v>
      </c>
      <c r="AR29" s="204">
        <f t="shared" si="27"/>
        <v>783.74961361029409</v>
      </c>
      <c r="AS29" s="204">
        <f t="shared" si="27"/>
        <v>2514.597476176471</v>
      </c>
      <c r="AT29" s="204">
        <f t="shared" si="27"/>
        <v>852.55400139705898</v>
      </c>
      <c r="AU29" s="204">
        <f t="shared" si="27"/>
        <v>580.70237851838237</v>
      </c>
      <c r="AV29" s="204">
        <f t="shared" si="27"/>
        <v>1581.4916715772056</v>
      </c>
      <c r="AW29">
        <v>28</v>
      </c>
      <c r="AX29" s="204">
        <f>AX70+AX111+AX152+AX193+AX234</f>
        <v>131719</v>
      </c>
      <c r="AY29" s="204">
        <f t="shared" ref="AY29:CR29" si="28">AY70+AY111+AY152+AY193+AY234</f>
        <v>9305</v>
      </c>
      <c r="AZ29" s="204">
        <f t="shared" si="28"/>
        <v>2618</v>
      </c>
      <c r="BA29" s="204">
        <f t="shared" si="28"/>
        <v>3636</v>
      </c>
      <c r="BB29" s="204">
        <f t="shared" si="28"/>
        <v>9084</v>
      </c>
      <c r="BC29" s="204">
        <f t="shared" si="28"/>
        <v>7795</v>
      </c>
      <c r="BD29" s="204">
        <f t="shared" si="28"/>
        <v>14099</v>
      </c>
      <c r="BE29" s="204">
        <f t="shared" si="28"/>
        <v>30323</v>
      </c>
      <c r="BF29" s="204">
        <f t="shared" si="28"/>
        <v>7645</v>
      </c>
      <c r="BG29" s="204">
        <f t="shared" si="28"/>
        <v>14676</v>
      </c>
      <c r="BH29" s="204">
        <f t="shared" si="28"/>
        <v>20255</v>
      </c>
      <c r="BI29" s="204">
        <f t="shared" si="28"/>
        <v>526</v>
      </c>
      <c r="BJ29" s="204">
        <f t="shared" si="28"/>
        <v>618</v>
      </c>
      <c r="BK29" s="204">
        <f t="shared" si="28"/>
        <v>10538</v>
      </c>
      <c r="BL29" s="204">
        <f t="shared" si="28"/>
        <v>601</v>
      </c>
      <c r="BM29" s="204">
        <f t="shared" si="28"/>
        <v>5267</v>
      </c>
      <c r="BN29" s="204">
        <f t="shared" si="28"/>
        <v>6362</v>
      </c>
      <c r="BO29" s="204">
        <f t="shared" si="28"/>
        <v>2855</v>
      </c>
      <c r="BP29" s="204">
        <f t="shared" si="28"/>
        <v>2138</v>
      </c>
      <c r="BQ29" s="204">
        <f t="shared" si="28"/>
        <v>1312</v>
      </c>
      <c r="BR29" s="204">
        <f t="shared" si="28"/>
        <v>3636</v>
      </c>
      <c r="BS29" s="204">
        <f t="shared" si="28"/>
        <v>4031</v>
      </c>
      <c r="BT29" s="204">
        <f t="shared" si="28"/>
        <v>3117</v>
      </c>
      <c r="BU29" s="204">
        <f t="shared" si="28"/>
        <v>2917</v>
      </c>
      <c r="BV29" s="204">
        <f t="shared" si="28"/>
        <v>2565</v>
      </c>
      <c r="BW29" s="204">
        <f t="shared" si="28"/>
        <v>2520</v>
      </c>
      <c r="BX29" s="204">
        <f t="shared" si="28"/>
        <v>10985</v>
      </c>
      <c r="BY29" s="204">
        <f t="shared" si="28"/>
        <v>601</v>
      </c>
      <c r="BZ29" s="204">
        <f t="shared" si="28"/>
        <v>3938</v>
      </c>
      <c r="CA29" s="204">
        <f t="shared" si="28"/>
        <v>9084</v>
      </c>
      <c r="CB29" s="204">
        <f t="shared" si="28"/>
        <v>14560</v>
      </c>
      <c r="CC29" s="204">
        <f t="shared" si="28"/>
        <v>5507</v>
      </c>
      <c r="CD29" s="204">
        <f t="shared" si="28"/>
        <v>1970</v>
      </c>
      <c r="CE29" s="204">
        <f t="shared" si="28"/>
        <v>2095</v>
      </c>
      <c r="CF29" s="204">
        <f t="shared" si="28"/>
        <v>2470</v>
      </c>
      <c r="CG29" s="204">
        <f t="shared" si="28"/>
        <v>3587</v>
      </c>
      <c r="CH29" s="204">
        <f t="shared" si="28"/>
        <v>8707</v>
      </c>
      <c r="CI29" s="204">
        <f t="shared" si="28"/>
        <v>526</v>
      </c>
      <c r="CJ29" s="204">
        <f t="shared" si="28"/>
        <v>3652</v>
      </c>
      <c r="CK29" s="204">
        <f t="shared" si="28"/>
        <v>4279</v>
      </c>
      <c r="CL29" s="204">
        <f t="shared" si="28"/>
        <v>2618</v>
      </c>
      <c r="CM29" s="204">
        <f t="shared" si="28"/>
        <v>618</v>
      </c>
      <c r="CN29" s="204">
        <f t="shared" si="28"/>
        <v>2601</v>
      </c>
      <c r="CO29" s="204">
        <f t="shared" si="28"/>
        <v>7720</v>
      </c>
      <c r="CP29" s="204">
        <f t="shared" si="28"/>
        <v>2545</v>
      </c>
      <c r="CQ29" s="204">
        <f t="shared" si="28"/>
        <v>2326</v>
      </c>
      <c r="CR29" s="204">
        <f t="shared" si="28"/>
        <v>4610</v>
      </c>
    </row>
    <row r="30" spans="1:96" x14ac:dyDescent="0.2">
      <c r="A30" s="112" t="s">
        <v>26</v>
      </c>
      <c r="B30" s="204">
        <f t="shared" ref="B30:Q44" si="29">B71+B112+B153+B194+B235</f>
        <v>58207.921087999988</v>
      </c>
      <c r="C30" s="204">
        <f t="shared" si="29"/>
        <v>3189.3768913553158</v>
      </c>
      <c r="D30" s="204">
        <f t="shared" si="29"/>
        <v>876.33007973873612</v>
      </c>
      <c r="E30" s="204">
        <f t="shared" si="29"/>
        <v>1076.5879695946994</v>
      </c>
      <c r="F30" s="204">
        <f t="shared" si="29"/>
        <v>3843.0746047600128</v>
      </c>
      <c r="G30" s="204">
        <f t="shared" si="29"/>
        <v>3217.9608247038755</v>
      </c>
      <c r="H30" s="204">
        <f t="shared" si="29"/>
        <v>6743.6256438812125</v>
      </c>
      <c r="I30" s="204">
        <f t="shared" si="29"/>
        <v>14328.562725856127</v>
      </c>
      <c r="J30" s="204">
        <f t="shared" si="29"/>
        <v>2709.3657881505706</v>
      </c>
      <c r="K30" s="204">
        <f t="shared" si="29"/>
        <v>5403.5705024810577</v>
      </c>
      <c r="L30" s="204">
        <f t="shared" si="29"/>
        <v>11727.242372430519</v>
      </c>
      <c r="M30" s="204">
        <f t="shared" si="29"/>
        <v>210.8682131837129</v>
      </c>
      <c r="N30" s="204">
        <f t="shared" si="29"/>
        <v>201.46948030194514</v>
      </c>
      <c r="O30" s="204">
        <f t="shared" si="29"/>
        <v>4787.1467102145762</v>
      </c>
      <c r="P30" s="204">
        <f t="shared" si="29"/>
        <v>158.88814005100176</v>
      </c>
      <c r="Q30" s="204">
        <f t="shared" si="29"/>
        <v>3990.8356233382356</v>
      </c>
      <c r="R30" s="204">
        <f t="shared" si="27"/>
        <v>2093.5622989191179</v>
      </c>
      <c r="S30" s="204">
        <f t="shared" si="27"/>
        <v>925.52290431617644</v>
      </c>
      <c r="T30" s="204">
        <f t="shared" si="27"/>
        <v>798.84270902205867</v>
      </c>
      <c r="U30" s="204">
        <f t="shared" si="27"/>
        <v>471.22159708455871</v>
      </c>
      <c r="V30" s="204">
        <f t="shared" si="27"/>
        <v>1074.3624174705881</v>
      </c>
      <c r="W30" s="204">
        <f t="shared" si="27"/>
        <v>2635.9099096029413</v>
      </c>
      <c r="X30" s="204">
        <f t="shared" si="27"/>
        <v>1132.2196726102941</v>
      </c>
      <c r="Y30" s="204">
        <f t="shared" si="27"/>
        <v>1231.1430005514708</v>
      </c>
      <c r="Z30" s="204">
        <f t="shared" si="27"/>
        <v>847.92088157352941</v>
      </c>
      <c r="AA30" s="204">
        <f t="shared" si="27"/>
        <v>1013.8949794852941</v>
      </c>
      <c r="AB30" s="204">
        <f t="shared" si="27"/>
        <v>8495.6135859705864</v>
      </c>
      <c r="AC30" s="204">
        <f t="shared" si="27"/>
        <v>159.24157941176472</v>
      </c>
      <c r="AD30" s="204">
        <f t="shared" si="27"/>
        <v>1460.4193541066179</v>
      </c>
      <c r="AE30" s="204">
        <f t="shared" si="27"/>
        <v>3844.5138784522055</v>
      </c>
      <c r="AF30" s="204">
        <f t="shared" si="27"/>
        <v>7762.7658402205871</v>
      </c>
      <c r="AG30" s="204">
        <f t="shared" si="27"/>
        <v>1826.359353860294</v>
      </c>
      <c r="AH30" s="204">
        <f t="shared" si="27"/>
        <v>652.81847231617644</v>
      </c>
      <c r="AI30" s="204">
        <f t="shared" si="27"/>
        <v>769.78458208088227</v>
      </c>
      <c r="AJ30" s="204">
        <f t="shared" si="27"/>
        <v>818.39970058823531</v>
      </c>
      <c r="AK30" s="204">
        <f t="shared" si="27"/>
        <v>1145.5945254816174</v>
      </c>
      <c r="AL30" s="204">
        <f t="shared" si="27"/>
        <v>3039.6430362941173</v>
      </c>
      <c r="AM30" s="204">
        <f t="shared" si="27"/>
        <v>211.07385616176472</v>
      </c>
      <c r="AN30" s="204">
        <f t="shared" si="27"/>
        <v>1331.4363168602943</v>
      </c>
      <c r="AO30" s="204">
        <f t="shared" si="27"/>
        <v>2048.9625387647061</v>
      </c>
      <c r="AP30" s="204">
        <f t="shared" si="27"/>
        <v>876.86089294852957</v>
      </c>
      <c r="AQ30" s="204">
        <f t="shared" si="27"/>
        <v>201.13398047794118</v>
      </c>
      <c r="AR30" s="204">
        <f t="shared" si="27"/>
        <v>917.33736641911764</v>
      </c>
      <c r="AS30" s="204">
        <f t="shared" si="27"/>
        <v>2963.3139498529417</v>
      </c>
      <c r="AT30" s="204">
        <f t="shared" si="27"/>
        <v>1240.8868084448532</v>
      </c>
      <c r="AU30" s="204">
        <f t="shared" si="27"/>
        <v>724.83765949632357</v>
      </c>
      <c r="AV30" s="204">
        <f t="shared" si="27"/>
        <v>1778.8811451286763</v>
      </c>
      <c r="AW30">
        <v>29</v>
      </c>
      <c r="AX30" s="204">
        <f t="shared" ref="AX30:CR30" si="30">AX71+AX112+AX153+AX194+AX235</f>
        <v>184447</v>
      </c>
      <c r="AY30" s="204">
        <f t="shared" si="30"/>
        <v>10758</v>
      </c>
      <c r="AZ30" s="204">
        <f t="shared" si="30"/>
        <v>2640</v>
      </c>
      <c r="BA30" s="204">
        <f t="shared" si="30"/>
        <v>3839</v>
      </c>
      <c r="BB30" s="204">
        <f t="shared" si="30"/>
        <v>11911</v>
      </c>
      <c r="BC30" s="204">
        <f t="shared" si="30"/>
        <v>9716</v>
      </c>
      <c r="BD30" s="204">
        <f t="shared" si="30"/>
        <v>21333</v>
      </c>
      <c r="BE30" s="204">
        <f t="shared" si="30"/>
        <v>47520</v>
      </c>
      <c r="BF30" s="204">
        <f t="shared" si="30"/>
        <v>8360</v>
      </c>
      <c r="BG30" s="204">
        <f t="shared" si="30"/>
        <v>17712</v>
      </c>
      <c r="BH30" s="204">
        <f t="shared" si="30"/>
        <v>33660</v>
      </c>
      <c r="BI30" s="204">
        <f t="shared" si="30"/>
        <v>601</v>
      </c>
      <c r="BJ30" s="204">
        <f t="shared" si="30"/>
        <v>649</v>
      </c>
      <c r="BK30" s="204">
        <f t="shared" si="30"/>
        <v>15074</v>
      </c>
      <c r="BL30" s="204">
        <f t="shared" si="30"/>
        <v>674</v>
      </c>
      <c r="BM30" s="204">
        <f t="shared" si="30"/>
        <v>11664</v>
      </c>
      <c r="BN30" s="204">
        <f t="shared" si="30"/>
        <v>6964</v>
      </c>
      <c r="BO30" s="204">
        <f t="shared" si="30"/>
        <v>3226</v>
      </c>
      <c r="BP30" s="204">
        <f t="shared" si="30"/>
        <v>2302</v>
      </c>
      <c r="BQ30" s="204">
        <f t="shared" si="30"/>
        <v>1455</v>
      </c>
      <c r="BR30" s="204">
        <f t="shared" si="30"/>
        <v>3839</v>
      </c>
      <c r="BS30" s="204">
        <f t="shared" si="30"/>
        <v>7764</v>
      </c>
      <c r="BT30" s="204">
        <f t="shared" si="30"/>
        <v>3742</v>
      </c>
      <c r="BU30" s="204">
        <f t="shared" si="30"/>
        <v>3340</v>
      </c>
      <c r="BV30" s="204">
        <f t="shared" si="30"/>
        <v>2681</v>
      </c>
      <c r="BW30" s="204">
        <f t="shared" si="30"/>
        <v>2751</v>
      </c>
      <c r="BX30" s="204">
        <f t="shared" si="30"/>
        <v>23278</v>
      </c>
      <c r="BY30" s="204">
        <f t="shared" si="30"/>
        <v>674</v>
      </c>
      <c r="BZ30" s="204">
        <f t="shared" si="30"/>
        <v>4507</v>
      </c>
      <c r="CA30" s="204">
        <f t="shared" si="30"/>
        <v>11911</v>
      </c>
      <c r="CB30" s="204">
        <f t="shared" si="30"/>
        <v>28182</v>
      </c>
      <c r="CC30" s="204">
        <f t="shared" si="30"/>
        <v>6058</v>
      </c>
      <c r="CD30" s="204">
        <f t="shared" si="30"/>
        <v>2596</v>
      </c>
      <c r="CE30" s="204">
        <f t="shared" si="30"/>
        <v>2492</v>
      </c>
      <c r="CF30" s="204">
        <f t="shared" si="30"/>
        <v>2705</v>
      </c>
      <c r="CG30" s="204">
        <f t="shared" si="30"/>
        <v>3944</v>
      </c>
      <c r="CH30" s="204">
        <f t="shared" si="30"/>
        <v>10702</v>
      </c>
      <c r="CI30" s="204">
        <f t="shared" si="30"/>
        <v>601</v>
      </c>
      <c r="CJ30" s="204">
        <f t="shared" si="30"/>
        <v>4084</v>
      </c>
      <c r="CK30" s="204">
        <f t="shared" si="30"/>
        <v>5610</v>
      </c>
      <c r="CL30" s="204">
        <f t="shared" si="30"/>
        <v>2640</v>
      </c>
      <c r="CM30" s="204">
        <f t="shared" si="30"/>
        <v>649</v>
      </c>
      <c r="CN30" s="204">
        <f t="shared" si="30"/>
        <v>3072</v>
      </c>
      <c r="CO30" s="204">
        <f t="shared" si="30"/>
        <v>9142</v>
      </c>
      <c r="CP30" s="204">
        <f t="shared" si="30"/>
        <v>3754</v>
      </c>
      <c r="CQ30" s="204">
        <f t="shared" si="30"/>
        <v>2909</v>
      </c>
      <c r="CR30" s="204">
        <f t="shared" si="30"/>
        <v>5209</v>
      </c>
    </row>
    <row r="31" spans="1:96" x14ac:dyDescent="0.2">
      <c r="A31" s="112" t="s">
        <v>27</v>
      </c>
      <c r="B31" s="204">
        <f t="shared" si="29"/>
        <v>45748.783722</v>
      </c>
      <c r="C31" s="204">
        <f t="shared" si="27"/>
        <v>2529.3083696437129</v>
      </c>
      <c r="D31" s="204">
        <f t="shared" si="27"/>
        <v>623.46286774008513</v>
      </c>
      <c r="E31" s="204">
        <f t="shared" si="27"/>
        <v>832.85043427721075</v>
      </c>
      <c r="F31" s="204">
        <f t="shared" si="27"/>
        <v>2749.3853003151316</v>
      </c>
      <c r="G31" s="204">
        <f t="shared" si="27"/>
        <v>2359.1963021064425</v>
      </c>
      <c r="H31" s="204">
        <f t="shared" si="27"/>
        <v>5242.5133938878625</v>
      </c>
      <c r="I31" s="204">
        <f t="shared" si="27"/>
        <v>11643.193232652049</v>
      </c>
      <c r="J31" s="204">
        <f t="shared" si="27"/>
        <v>2168.0745138729098</v>
      </c>
      <c r="K31" s="204">
        <f t="shared" si="27"/>
        <v>4458.8734800182237</v>
      </c>
      <c r="L31" s="204">
        <f t="shared" si="27"/>
        <v>9398.3207588044806</v>
      </c>
      <c r="M31" s="204">
        <f t="shared" si="27"/>
        <v>156.0284046559097</v>
      </c>
      <c r="N31" s="204">
        <f t="shared" si="27"/>
        <v>146.22564025193174</v>
      </c>
      <c r="O31" s="204">
        <f t="shared" si="27"/>
        <v>3518.8540030740214</v>
      </c>
      <c r="P31" s="204">
        <f t="shared" si="27"/>
        <v>124.04584953572711</v>
      </c>
      <c r="Q31" s="204">
        <f t="shared" si="27"/>
        <v>3201.4896710698522</v>
      </c>
      <c r="R31" s="204">
        <f t="shared" si="27"/>
        <v>1567.5981352720592</v>
      </c>
      <c r="S31" s="204">
        <f t="shared" si="27"/>
        <v>680.68233961764702</v>
      </c>
      <c r="T31" s="204">
        <f t="shared" si="27"/>
        <v>569.12040419117648</v>
      </c>
      <c r="U31" s="204">
        <f t="shared" si="27"/>
        <v>387.21930981617646</v>
      </c>
      <c r="V31" s="204">
        <f t="shared" si="27"/>
        <v>831.12874305882349</v>
      </c>
      <c r="W31" s="204">
        <f t="shared" si="27"/>
        <v>1838.5735006985292</v>
      </c>
      <c r="X31" s="204">
        <f t="shared" si="27"/>
        <v>953.7184955514706</v>
      </c>
      <c r="Y31" s="204">
        <f t="shared" si="27"/>
        <v>776.45104841911768</v>
      </c>
      <c r="Z31" s="204">
        <f t="shared" si="27"/>
        <v>606.86716799264696</v>
      </c>
      <c r="AA31" s="204">
        <f t="shared" si="27"/>
        <v>556.87457051470597</v>
      </c>
      <c r="AB31" s="204">
        <f t="shared" si="27"/>
        <v>6776.6673630882342</v>
      </c>
      <c r="AC31" s="204">
        <f t="shared" si="27"/>
        <v>124.32178382352942</v>
      </c>
      <c r="AD31" s="204">
        <f t="shared" si="27"/>
        <v>1251.3585597794117</v>
      </c>
      <c r="AE31" s="204">
        <f t="shared" si="27"/>
        <v>2750.4149753382353</v>
      </c>
      <c r="AF31" s="204">
        <f t="shared" si="27"/>
        <v>6666.362470367646</v>
      </c>
      <c r="AG31" s="204">
        <f t="shared" si="27"/>
        <v>1521.7248529411766</v>
      </c>
      <c r="AH31" s="204">
        <f t="shared" si="27"/>
        <v>508.39226570220592</v>
      </c>
      <c r="AI31" s="204">
        <f t="shared" si="27"/>
        <v>579.59865686029411</v>
      </c>
      <c r="AJ31" s="204">
        <f t="shared" si="27"/>
        <v>613.14156582720591</v>
      </c>
      <c r="AK31" s="204">
        <f t="shared" si="27"/>
        <v>875.00965925367643</v>
      </c>
      <c r="AL31" s="204">
        <f t="shared" si="27"/>
        <v>2600.0471584595589</v>
      </c>
      <c r="AM31" s="204">
        <f t="shared" si="27"/>
        <v>156.18056673529412</v>
      </c>
      <c r="AN31" s="204">
        <f t="shared" si="27"/>
        <v>1067.392736415441</v>
      </c>
      <c r="AO31" s="204">
        <f t="shared" si="27"/>
        <v>1667.0052605330882</v>
      </c>
      <c r="AP31" s="204">
        <f t="shared" si="27"/>
        <v>623.8405134852942</v>
      </c>
      <c r="AQ31" s="204">
        <f t="shared" si="27"/>
        <v>145.98213599264704</v>
      </c>
      <c r="AR31" s="204">
        <f t="shared" si="27"/>
        <v>707.20169971323514</v>
      </c>
      <c r="AS31" s="204">
        <f t="shared" si="27"/>
        <v>2339.3183882352942</v>
      </c>
      <c r="AT31" s="204">
        <f t="shared" si="27"/>
        <v>685.42538613970589</v>
      </c>
      <c r="AU31" s="204">
        <f t="shared" si="27"/>
        <v>626.14106676102938</v>
      </c>
      <c r="AV31" s="204">
        <f t="shared" si="27"/>
        <v>1580.5494008602939</v>
      </c>
      <c r="AW31">
        <v>30</v>
      </c>
      <c r="AX31" s="204">
        <f t="shared" ref="AX31:CR31" si="31">AX72+AX113+AX154+AX195+AX236</f>
        <v>170737</v>
      </c>
      <c r="AY31" s="204">
        <f t="shared" si="31"/>
        <v>9516</v>
      </c>
      <c r="AZ31" s="204">
        <f t="shared" si="31"/>
        <v>2413</v>
      </c>
      <c r="BA31" s="204">
        <f t="shared" si="31"/>
        <v>3654</v>
      </c>
      <c r="BB31" s="204">
        <f t="shared" si="31"/>
        <v>9999</v>
      </c>
      <c r="BC31" s="204">
        <f t="shared" si="31"/>
        <v>8265</v>
      </c>
      <c r="BD31" s="204">
        <f t="shared" si="31"/>
        <v>20401</v>
      </c>
      <c r="BE31" s="204">
        <f t="shared" si="31"/>
        <v>44563</v>
      </c>
      <c r="BF31" s="204">
        <f t="shared" si="31"/>
        <v>8299</v>
      </c>
      <c r="BG31" s="204">
        <f t="shared" si="31"/>
        <v>16528</v>
      </c>
      <c r="BH31" s="204">
        <f t="shared" si="31"/>
        <v>32173</v>
      </c>
      <c r="BI31" s="204">
        <f t="shared" si="31"/>
        <v>558</v>
      </c>
      <c r="BJ31" s="204">
        <f t="shared" si="31"/>
        <v>665</v>
      </c>
      <c r="BK31" s="204">
        <f t="shared" si="31"/>
        <v>13074</v>
      </c>
      <c r="BL31" s="204">
        <f t="shared" si="31"/>
        <v>629</v>
      </c>
      <c r="BM31" s="204">
        <f t="shared" si="31"/>
        <v>11039</v>
      </c>
      <c r="BN31" s="204">
        <f t="shared" si="31"/>
        <v>6708</v>
      </c>
      <c r="BO31" s="204">
        <f t="shared" si="31"/>
        <v>2945</v>
      </c>
      <c r="BP31" s="204">
        <f t="shared" si="31"/>
        <v>2021</v>
      </c>
      <c r="BQ31" s="204">
        <f t="shared" si="31"/>
        <v>1433</v>
      </c>
      <c r="BR31" s="204">
        <f t="shared" si="31"/>
        <v>3654</v>
      </c>
      <c r="BS31" s="204">
        <f t="shared" si="31"/>
        <v>6122</v>
      </c>
      <c r="BT31" s="204">
        <f t="shared" si="31"/>
        <v>3468</v>
      </c>
      <c r="BU31" s="204">
        <f t="shared" si="31"/>
        <v>2478</v>
      </c>
      <c r="BV31" s="204">
        <f t="shared" si="31"/>
        <v>2358</v>
      </c>
      <c r="BW31" s="204">
        <f t="shared" si="31"/>
        <v>1811</v>
      </c>
      <c r="BX31" s="204">
        <f t="shared" si="31"/>
        <v>22340</v>
      </c>
      <c r="BY31" s="204">
        <f t="shared" si="31"/>
        <v>629</v>
      </c>
      <c r="BZ31" s="204">
        <f t="shared" si="31"/>
        <v>4409</v>
      </c>
      <c r="CA31" s="204">
        <f t="shared" si="31"/>
        <v>9999</v>
      </c>
      <c r="CB31" s="204">
        <f t="shared" si="31"/>
        <v>27678</v>
      </c>
      <c r="CC31" s="204">
        <f t="shared" si="31"/>
        <v>6278</v>
      </c>
      <c r="CD31" s="204">
        <f t="shared" si="31"/>
        <v>2346</v>
      </c>
      <c r="CE31" s="204">
        <f t="shared" si="31"/>
        <v>2209</v>
      </c>
      <c r="CF31" s="204">
        <f t="shared" si="31"/>
        <v>2654</v>
      </c>
      <c r="CG31" s="204">
        <f t="shared" si="31"/>
        <v>3379</v>
      </c>
      <c r="CH31" s="204">
        <f t="shared" si="31"/>
        <v>10191</v>
      </c>
      <c r="CI31" s="204">
        <f t="shared" si="31"/>
        <v>558</v>
      </c>
      <c r="CJ31" s="204">
        <f t="shared" si="31"/>
        <v>4007</v>
      </c>
      <c r="CK31" s="204">
        <f t="shared" si="31"/>
        <v>5365</v>
      </c>
      <c r="CL31" s="204">
        <f t="shared" si="31"/>
        <v>2413</v>
      </c>
      <c r="CM31" s="204">
        <f t="shared" si="31"/>
        <v>665</v>
      </c>
      <c r="CN31" s="204">
        <f t="shared" si="31"/>
        <v>2669</v>
      </c>
      <c r="CO31" s="204">
        <f t="shared" si="31"/>
        <v>8428</v>
      </c>
      <c r="CP31" s="204">
        <f t="shared" si="31"/>
        <v>2423</v>
      </c>
      <c r="CQ31" s="204">
        <f t="shared" si="31"/>
        <v>2794</v>
      </c>
      <c r="CR31" s="204">
        <f t="shared" si="31"/>
        <v>5266</v>
      </c>
    </row>
    <row r="32" spans="1:96" x14ac:dyDescent="0.2">
      <c r="A32" s="112" t="s">
        <v>28</v>
      </c>
      <c r="B32" s="204">
        <f t="shared" si="29"/>
        <v>43635.608467999991</v>
      </c>
      <c r="C32" s="204">
        <f t="shared" si="27"/>
        <v>2469.8016614378594</v>
      </c>
      <c r="D32" s="204">
        <f t="shared" si="27"/>
        <v>640.80288443581446</v>
      </c>
      <c r="E32" s="204">
        <f t="shared" si="27"/>
        <v>748.36721765600328</v>
      </c>
      <c r="F32" s="204">
        <f t="shared" si="27"/>
        <v>2816.5499757329508</v>
      </c>
      <c r="G32" s="204">
        <f t="shared" si="27"/>
        <v>2409.1223187312457</v>
      </c>
      <c r="H32" s="204">
        <f t="shared" si="27"/>
        <v>4937.7297147749459</v>
      </c>
      <c r="I32" s="204">
        <f t="shared" si="27"/>
        <v>10611.366212451565</v>
      </c>
      <c r="J32" s="204">
        <f t="shared" si="27"/>
        <v>2177.7808544766549</v>
      </c>
      <c r="K32" s="204">
        <f t="shared" si="27"/>
        <v>4653.0951803390226</v>
      </c>
      <c r="L32" s="204">
        <f t="shared" si="27"/>
        <v>8833.4620558043353</v>
      </c>
      <c r="M32" s="204">
        <f t="shared" si="27"/>
        <v>144.98854117630648</v>
      </c>
      <c r="N32" s="204">
        <f t="shared" si="27"/>
        <v>150.63391935376941</v>
      </c>
      <c r="O32" s="204">
        <f t="shared" si="27"/>
        <v>3111.2112182778801</v>
      </c>
      <c r="P32" s="204">
        <f t="shared" si="27"/>
        <v>130.58036307556597</v>
      </c>
      <c r="Q32" s="204">
        <f t="shared" si="27"/>
        <v>2740.8054102058823</v>
      </c>
      <c r="R32" s="204">
        <f t="shared" si="27"/>
        <v>1707.4895163529413</v>
      </c>
      <c r="S32" s="204">
        <f t="shared" si="27"/>
        <v>686.41458804044123</v>
      </c>
      <c r="T32" s="204">
        <f t="shared" si="27"/>
        <v>533.4714855661764</v>
      </c>
      <c r="U32" s="204">
        <f t="shared" si="27"/>
        <v>402.05515840808818</v>
      </c>
      <c r="V32" s="204">
        <f t="shared" si="27"/>
        <v>746.82017245588224</v>
      </c>
      <c r="W32" s="204">
        <f t="shared" si="27"/>
        <v>1392.0621673566179</v>
      </c>
      <c r="X32" s="204">
        <f t="shared" si="27"/>
        <v>905.15472419117646</v>
      </c>
      <c r="Y32" s="204">
        <f t="shared" si="27"/>
        <v>678.94136007352949</v>
      </c>
      <c r="Z32" s="204">
        <f t="shared" si="27"/>
        <v>610.9156334117647</v>
      </c>
      <c r="AA32" s="204">
        <f t="shared" si="27"/>
        <v>578.25480176470592</v>
      </c>
      <c r="AB32" s="204">
        <f t="shared" si="27"/>
        <v>6131.7725854411756</v>
      </c>
      <c r="AC32" s="204">
        <f t="shared" si="27"/>
        <v>130.87083308823532</v>
      </c>
      <c r="AD32" s="204">
        <f t="shared" si="27"/>
        <v>1368.7984414779412</v>
      </c>
      <c r="AE32" s="204">
        <f t="shared" si="27"/>
        <v>2817.6048046654405</v>
      </c>
      <c r="AF32" s="204">
        <f t="shared" si="27"/>
        <v>5893.1885692647056</v>
      </c>
      <c r="AG32" s="204">
        <f t="shared" si="27"/>
        <v>1561.3526764705884</v>
      </c>
      <c r="AH32" s="204">
        <f t="shared" si="27"/>
        <v>459.42275369117652</v>
      </c>
      <c r="AI32" s="204">
        <f t="shared" si="27"/>
        <v>593.81849783823532</v>
      </c>
      <c r="AJ32" s="204">
        <f t="shared" si="27"/>
        <v>576.98821738970582</v>
      </c>
      <c r="AK32" s="204">
        <f t="shared" si="27"/>
        <v>865.95514304044116</v>
      </c>
      <c r="AL32" s="204">
        <f t="shared" si="27"/>
        <v>2716.6654481838236</v>
      </c>
      <c r="AM32" s="204">
        <f t="shared" si="27"/>
        <v>145.12993695588236</v>
      </c>
      <c r="AN32" s="204">
        <f t="shared" si="27"/>
        <v>1057.266098084559</v>
      </c>
      <c r="AO32" s="204">
        <f t="shared" si="27"/>
        <v>1548.2677982830883</v>
      </c>
      <c r="AP32" s="204">
        <f t="shared" si="27"/>
        <v>641.19103342647065</v>
      </c>
      <c r="AQ32" s="204">
        <f t="shared" si="27"/>
        <v>150.38307414705881</v>
      </c>
      <c r="AR32" s="204">
        <f t="shared" si="27"/>
        <v>704.24982758823523</v>
      </c>
      <c r="AS32" s="204">
        <f t="shared" si="27"/>
        <v>2522.3762498529413</v>
      </c>
      <c r="AT32" s="204">
        <f t="shared" si="27"/>
        <v>601.58829980514713</v>
      </c>
      <c r="AU32" s="204">
        <f t="shared" si="27"/>
        <v>564.26373921323534</v>
      </c>
      <c r="AV32" s="204">
        <f t="shared" si="27"/>
        <v>1610.1909584669113</v>
      </c>
      <c r="AW32">
        <v>31</v>
      </c>
      <c r="AX32" s="204">
        <f t="shared" ref="AX32:CR32" si="32">AX73+AX114+AX155+AX196+AX237</f>
        <v>163281</v>
      </c>
      <c r="AY32" s="204">
        <f t="shared" si="32"/>
        <v>9372</v>
      </c>
      <c r="AZ32" s="204">
        <f t="shared" si="32"/>
        <v>2472</v>
      </c>
      <c r="BA32" s="204">
        <f t="shared" si="32"/>
        <v>3278</v>
      </c>
      <c r="BB32" s="204">
        <f t="shared" si="32"/>
        <v>10234</v>
      </c>
      <c r="BC32" s="204">
        <f t="shared" si="32"/>
        <v>8491</v>
      </c>
      <c r="BD32" s="204">
        <f t="shared" si="32"/>
        <v>19323</v>
      </c>
      <c r="BE32" s="204">
        <f t="shared" si="32"/>
        <v>40689</v>
      </c>
      <c r="BF32" s="204">
        <f t="shared" si="32"/>
        <v>8342</v>
      </c>
      <c r="BG32" s="204">
        <f t="shared" si="32"/>
        <v>17310</v>
      </c>
      <c r="BH32" s="204">
        <f t="shared" si="32"/>
        <v>30283</v>
      </c>
      <c r="BI32" s="204">
        <f t="shared" si="32"/>
        <v>526</v>
      </c>
      <c r="BJ32" s="204">
        <f t="shared" si="32"/>
        <v>687</v>
      </c>
      <c r="BK32" s="204">
        <f t="shared" si="32"/>
        <v>11609</v>
      </c>
      <c r="BL32" s="204">
        <f t="shared" si="32"/>
        <v>665</v>
      </c>
      <c r="BM32" s="204">
        <f t="shared" si="32"/>
        <v>9493</v>
      </c>
      <c r="BN32" s="204">
        <f t="shared" si="32"/>
        <v>7327</v>
      </c>
      <c r="BO32" s="204">
        <f t="shared" si="32"/>
        <v>2966</v>
      </c>
      <c r="BP32" s="204">
        <f t="shared" si="32"/>
        <v>1900</v>
      </c>
      <c r="BQ32" s="204">
        <f t="shared" si="32"/>
        <v>1496</v>
      </c>
      <c r="BR32" s="204">
        <f t="shared" si="32"/>
        <v>3278</v>
      </c>
      <c r="BS32" s="204">
        <f t="shared" si="32"/>
        <v>4642</v>
      </c>
      <c r="BT32" s="204">
        <f t="shared" si="32"/>
        <v>3307</v>
      </c>
      <c r="BU32" s="204">
        <f t="shared" si="32"/>
        <v>2163</v>
      </c>
      <c r="BV32" s="204">
        <f t="shared" si="32"/>
        <v>2381</v>
      </c>
      <c r="BW32" s="204">
        <f t="shared" si="32"/>
        <v>1879</v>
      </c>
      <c r="BX32" s="204">
        <f t="shared" si="32"/>
        <v>20191</v>
      </c>
      <c r="BY32" s="204">
        <f t="shared" si="32"/>
        <v>665</v>
      </c>
      <c r="BZ32" s="204">
        <f t="shared" si="32"/>
        <v>4852</v>
      </c>
      <c r="CA32" s="204">
        <f t="shared" si="32"/>
        <v>10234</v>
      </c>
      <c r="CB32" s="204">
        <f t="shared" si="32"/>
        <v>24507</v>
      </c>
      <c r="CC32" s="204">
        <f t="shared" si="32"/>
        <v>6442</v>
      </c>
      <c r="CD32" s="204">
        <f t="shared" si="32"/>
        <v>2101</v>
      </c>
      <c r="CE32" s="204">
        <f t="shared" si="32"/>
        <v>2283</v>
      </c>
      <c r="CF32" s="204">
        <f t="shared" si="32"/>
        <v>2503</v>
      </c>
      <c r="CG32" s="204">
        <f t="shared" si="32"/>
        <v>3391</v>
      </c>
      <c r="CH32" s="204">
        <f t="shared" si="32"/>
        <v>10679</v>
      </c>
      <c r="CI32" s="204">
        <f t="shared" si="32"/>
        <v>526</v>
      </c>
      <c r="CJ32" s="204">
        <f t="shared" si="32"/>
        <v>4001</v>
      </c>
      <c r="CK32" s="204">
        <f t="shared" si="32"/>
        <v>5014</v>
      </c>
      <c r="CL32" s="204">
        <f t="shared" si="32"/>
        <v>2472</v>
      </c>
      <c r="CM32" s="204">
        <f t="shared" si="32"/>
        <v>687</v>
      </c>
      <c r="CN32" s="204">
        <f t="shared" si="32"/>
        <v>2674</v>
      </c>
      <c r="CO32" s="204">
        <f t="shared" si="32"/>
        <v>9151</v>
      </c>
      <c r="CP32" s="204">
        <f t="shared" si="32"/>
        <v>2143</v>
      </c>
      <c r="CQ32" s="204">
        <f t="shared" si="32"/>
        <v>2505</v>
      </c>
      <c r="CR32" s="204">
        <f t="shared" si="32"/>
        <v>5428</v>
      </c>
    </row>
    <row r="33" spans="1:96" x14ac:dyDescent="0.2">
      <c r="A33" s="112" t="s">
        <v>29</v>
      </c>
      <c r="B33" s="204">
        <f t="shared" si="29"/>
        <v>41740.406765999993</v>
      </c>
      <c r="C33" s="204">
        <f t="shared" si="27"/>
        <v>2506.9192225470915</v>
      </c>
      <c r="D33" s="204">
        <f t="shared" si="27"/>
        <v>767.79628942191925</v>
      </c>
      <c r="E33" s="204">
        <f t="shared" si="27"/>
        <v>812.60796467369892</v>
      </c>
      <c r="F33" s="204">
        <f t="shared" si="27"/>
        <v>2868.3606287612597</v>
      </c>
      <c r="G33" s="204">
        <f t="shared" si="27"/>
        <v>2474.2729808113208</v>
      </c>
      <c r="H33" s="204">
        <f t="shared" si="27"/>
        <v>4762.1857568668229</v>
      </c>
      <c r="I33" s="204">
        <f t="shared" si="27"/>
        <v>9401.4829366229696</v>
      </c>
      <c r="J33" s="204">
        <f t="shared" si="27"/>
        <v>2200.1495597486223</v>
      </c>
      <c r="K33" s="204">
        <f t="shared" si="27"/>
        <v>4559.0338929818627</v>
      </c>
      <c r="L33" s="204">
        <f t="shared" si="27"/>
        <v>8227.4763451426661</v>
      </c>
      <c r="M33" s="204">
        <f t="shared" si="27"/>
        <v>152.74452782494723</v>
      </c>
      <c r="N33" s="204">
        <f t="shared" si="27"/>
        <v>189.50918538863721</v>
      </c>
      <c r="O33" s="204">
        <f t="shared" si="27"/>
        <v>2840.1561740958628</v>
      </c>
      <c r="P33" s="204">
        <f t="shared" si="27"/>
        <v>144.13599375732002</v>
      </c>
      <c r="Q33" s="204">
        <f t="shared" si="27"/>
        <v>2159.3383571911763</v>
      </c>
      <c r="R33" s="204">
        <f t="shared" si="27"/>
        <v>2011.5093281250001</v>
      </c>
      <c r="S33" s="204">
        <f t="shared" si="27"/>
        <v>717.02670262499998</v>
      </c>
      <c r="T33" s="204">
        <f t="shared" si="27"/>
        <v>575.06938459191178</v>
      </c>
      <c r="U33" s="204">
        <f t="shared" si="27"/>
        <v>423.22560045220581</v>
      </c>
      <c r="V33" s="204">
        <f t="shared" si="27"/>
        <v>810.92811924264697</v>
      </c>
      <c r="W33" s="204">
        <f t="shared" si="27"/>
        <v>1105.2878312720588</v>
      </c>
      <c r="X33" s="204">
        <f t="shared" si="27"/>
        <v>910.56743702205893</v>
      </c>
      <c r="Y33" s="204">
        <f t="shared" si="27"/>
        <v>766.08492882352937</v>
      </c>
      <c r="Z33" s="204">
        <f t="shared" si="27"/>
        <v>767.34343464705876</v>
      </c>
      <c r="AA33" s="204">
        <f t="shared" si="27"/>
        <v>703.13834216911778</v>
      </c>
      <c r="AB33" s="204">
        <f t="shared" si="27"/>
        <v>5224.0436934705876</v>
      </c>
      <c r="AC33" s="204">
        <f t="shared" si="27"/>
        <v>144.45661764705883</v>
      </c>
      <c r="AD33" s="204">
        <f t="shared" si="27"/>
        <v>1376.8600122536766</v>
      </c>
      <c r="AE33" s="204">
        <f t="shared" si="27"/>
        <v>2869.434861352941</v>
      </c>
      <c r="AF33" s="204">
        <f t="shared" si="27"/>
        <v>4666.8548845441182</v>
      </c>
      <c r="AG33" s="204">
        <f t="shared" si="27"/>
        <v>1546.3602591911765</v>
      </c>
      <c r="AH33" s="204">
        <f t="shared" si="27"/>
        <v>458.66641885661767</v>
      </c>
      <c r="AI33" s="204">
        <f t="shared" si="27"/>
        <v>618.42708864705889</v>
      </c>
      <c r="AJ33" s="204">
        <f t="shared" si="27"/>
        <v>597.96690444852948</v>
      </c>
      <c r="AK33" s="204">
        <f t="shared" si="27"/>
        <v>895.75362532352938</v>
      </c>
      <c r="AL33" s="204">
        <f t="shared" si="27"/>
        <v>2600.4874342683829</v>
      </c>
      <c r="AM33" s="204">
        <f t="shared" si="27"/>
        <v>152.8934874007353</v>
      </c>
      <c r="AN33" s="204">
        <f t="shared" si="27"/>
        <v>1010.7707287132355</v>
      </c>
      <c r="AO33" s="204">
        <f t="shared" si="27"/>
        <v>1508.5857240882353</v>
      </c>
      <c r="AP33" s="204">
        <f t="shared" si="27"/>
        <v>768.26136122794128</v>
      </c>
      <c r="AQ33" s="204">
        <f t="shared" si="27"/>
        <v>189.19360261029411</v>
      </c>
      <c r="AR33" s="204">
        <f t="shared" si="27"/>
        <v>705.80262838235296</v>
      </c>
      <c r="AS33" s="204">
        <f t="shared" si="27"/>
        <v>2580.1650205882356</v>
      </c>
      <c r="AT33" s="204">
        <f t="shared" si="27"/>
        <v>636.57344129411774</v>
      </c>
      <c r="AU33" s="204">
        <f t="shared" si="27"/>
        <v>524.79834700735296</v>
      </c>
      <c r="AV33" s="204">
        <f t="shared" si="27"/>
        <v>1664.4874720698526</v>
      </c>
      <c r="AW33">
        <v>32</v>
      </c>
      <c r="AX33" s="204">
        <f t="shared" ref="AX33:CR33" si="33">AX74+AX115+AX156+AX197+AX238</f>
        <v>158158</v>
      </c>
      <c r="AY33" s="204">
        <f t="shared" si="33"/>
        <v>9821</v>
      </c>
      <c r="AZ33" s="204">
        <f t="shared" si="33"/>
        <v>2858</v>
      </c>
      <c r="BA33" s="204">
        <f t="shared" si="33"/>
        <v>3558</v>
      </c>
      <c r="BB33" s="204">
        <f t="shared" si="33"/>
        <v>10638</v>
      </c>
      <c r="BC33" s="204">
        <f t="shared" si="33"/>
        <v>8999</v>
      </c>
      <c r="BD33" s="204">
        <f t="shared" si="33"/>
        <v>18614</v>
      </c>
      <c r="BE33" s="204">
        <f t="shared" si="33"/>
        <v>36248</v>
      </c>
      <c r="BF33" s="204">
        <f t="shared" si="33"/>
        <v>8305</v>
      </c>
      <c r="BG33" s="204">
        <f t="shared" si="33"/>
        <v>17614</v>
      </c>
      <c r="BH33" s="204">
        <f t="shared" si="33"/>
        <v>28782</v>
      </c>
      <c r="BI33" s="204">
        <f t="shared" si="33"/>
        <v>546</v>
      </c>
      <c r="BJ33" s="204">
        <f t="shared" si="33"/>
        <v>775</v>
      </c>
      <c r="BK33" s="204">
        <f t="shared" si="33"/>
        <v>10640</v>
      </c>
      <c r="BL33" s="204">
        <f t="shared" si="33"/>
        <v>760</v>
      </c>
      <c r="BM33" s="204">
        <f t="shared" si="33"/>
        <v>7748</v>
      </c>
      <c r="BN33" s="204">
        <f t="shared" si="33"/>
        <v>8394</v>
      </c>
      <c r="BO33" s="204">
        <f t="shared" si="33"/>
        <v>3083</v>
      </c>
      <c r="BP33" s="204">
        <f t="shared" si="33"/>
        <v>2018</v>
      </c>
      <c r="BQ33" s="204">
        <f t="shared" si="33"/>
        <v>1543</v>
      </c>
      <c r="BR33" s="204">
        <f t="shared" si="33"/>
        <v>3558</v>
      </c>
      <c r="BS33" s="204">
        <f t="shared" si="33"/>
        <v>3759</v>
      </c>
      <c r="BT33" s="204">
        <f t="shared" si="33"/>
        <v>3489</v>
      </c>
      <c r="BU33" s="204">
        <f t="shared" si="33"/>
        <v>2586</v>
      </c>
      <c r="BV33" s="204">
        <f t="shared" si="33"/>
        <v>2990</v>
      </c>
      <c r="BW33" s="204">
        <f t="shared" si="33"/>
        <v>2358</v>
      </c>
      <c r="BX33" s="204">
        <f t="shared" si="33"/>
        <v>17480</v>
      </c>
      <c r="BY33" s="204">
        <f t="shared" si="33"/>
        <v>760</v>
      </c>
      <c r="BZ33" s="204">
        <f t="shared" si="33"/>
        <v>5117</v>
      </c>
      <c r="CA33" s="204">
        <f t="shared" si="33"/>
        <v>10638</v>
      </c>
      <c r="CB33" s="204">
        <f t="shared" si="33"/>
        <v>19435</v>
      </c>
      <c r="CC33" s="204">
        <f t="shared" si="33"/>
        <v>6287</v>
      </c>
      <c r="CD33" s="204">
        <f t="shared" si="33"/>
        <v>2082</v>
      </c>
      <c r="CE33" s="204">
        <f t="shared" si="33"/>
        <v>2452</v>
      </c>
      <c r="CF33" s="204">
        <f t="shared" si="33"/>
        <v>2472</v>
      </c>
      <c r="CG33" s="204">
        <f t="shared" si="33"/>
        <v>3520</v>
      </c>
      <c r="CH33" s="204">
        <f t="shared" si="33"/>
        <v>10629</v>
      </c>
      <c r="CI33" s="204">
        <f t="shared" si="33"/>
        <v>546</v>
      </c>
      <c r="CJ33" s="204">
        <f t="shared" si="33"/>
        <v>3798</v>
      </c>
      <c r="CK33" s="204">
        <f t="shared" si="33"/>
        <v>4854</v>
      </c>
      <c r="CL33" s="204">
        <f t="shared" si="33"/>
        <v>2858</v>
      </c>
      <c r="CM33" s="204">
        <f t="shared" si="33"/>
        <v>775</v>
      </c>
      <c r="CN33" s="204">
        <f t="shared" si="33"/>
        <v>2812</v>
      </c>
      <c r="CO33" s="204">
        <f t="shared" si="33"/>
        <v>9495</v>
      </c>
      <c r="CP33" s="204">
        <f t="shared" si="33"/>
        <v>2339</v>
      </c>
      <c r="CQ33" s="204">
        <f t="shared" si="33"/>
        <v>2423</v>
      </c>
      <c r="CR33" s="204">
        <f t="shared" si="33"/>
        <v>5860</v>
      </c>
    </row>
    <row r="34" spans="1:96" x14ac:dyDescent="0.2">
      <c r="A34" s="112" t="s">
        <v>30</v>
      </c>
      <c r="B34" s="204">
        <f t="shared" si="29"/>
        <v>49166.374822999998</v>
      </c>
      <c r="C34" s="204">
        <f t="shared" si="27"/>
        <v>3203.9482155585038</v>
      </c>
      <c r="D34" s="204">
        <f t="shared" si="27"/>
        <v>1095.9864268670372</v>
      </c>
      <c r="E34" s="204">
        <f t="shared" si="27"/>
        <v>1099.1843072964318</v>
      </c>
      <c r="F34" s="204">
        <f t="shared" si="27"/>
        <v>3491.1222745125269</v>
      </c>
      <c r="G34" s="204">
        <f t="shared" si="27"/>
        <v>3111.6032089851619</v>
      </c>
      <c r="H34" s="204">
        <f t="shared" si="27"/>
        <v>5234.9265689639597</v>
      </c>
      <c r="I34" s="204">
        <f t="shared" si="27"/>
        <v>10890.398461184273</v>
      </c>
      <c r="J34" s="204">
        <f t="shared" si="27"/>
        <v>2778.8010381612517</v>
      </c>
      <c r="K34" s="204">
        <f t="shared" si="27"/>
        <v>5516.078131420245</v>
      </c>
      <c r="L34" s="204">
        <f t="shared" si="27"/>
        <v>8682.244932561116</v>
      </c>
      <c r="M34" s="204">
        <f t="shared" si="27"/>
        <v>203.33544463132478</v>
      </c>
      <c r="N34" s="204">
        <f t="shared" si="27"/>
        <v>197.23995162406328</v>
      </c>
      <c r="O34" s="204">
        <f t="shared" si="27"/>
        <v>3564.1424404957856</v>
      </c>
      <c r="P34" s="204">
        <f t="shared" si="27"/>
        <v>193.43814984893811</v>
      </c>
      <c r="Q34" s="204">
        <f t="shared" si="27"/>
        <v>2078.4744053308823</v>
      </c>
      <c r="R34" s="204">
        <f t="shared" si="27"/>
        <v>2298.7907599632354</v>
      </c>
      <c r="S34" s="204">
        <f t="shared" si="27"/>
        <v>911.28293880882359</v>
      </c>
      <c r="T34" s="204">
        <f t="shared" si="27"/>
        <v>770.71100938235281</v>
      </c>
      <c r="U34" s="204">
        <f t="shared" si="27"/>
        <v>548.09823255882338</v>
      </c>
      <c r="V34" s="204">
        <f t="shared" si="27"/>
        <v>1096.9120434044116</v>
      </c>
      <c r="W34" s="204">
        <f t="shared" si="27"/>
        <v>1318.2539053455882</v>
      </c>
      <c r="X34" s="204">
        <f t="shared" si="27"/>
        <v>1157.9291262132353</v>
      </c>
      <c r="Y34" s="204">
        <f t="shared" si="27"/>
        <v>1050.5405079595589</v>
      </c>
      <c r="Z34" s="204">
        <f t="shared" si="27"/>
        <v>936.61544008088231</v>
      </c>
      <c r="AA34" s="204">
        <f t="shared" si="27"/>
        <v>906.51500470588235</v>
      </c>
      <c r="AB34" s="204">
        <f t="shared" si="27"/>
        <v>4982.66054267647</v>
      </c>
      <c r="AC34" s="204">
        <f t="shared" si="27"/>
        <v>193.86844411764704</v>
      </c>
      <c r="AD34" s="204">
        <f t="shared" si="27"/>
        <v>1660.162448772059</v>
      </c>
      <c r="AE34" s="204">
        <f t="shared" si="27"/>
        <v>3492.4297381874994</v>
      </c>
      <c r="AF34" s="204">
        <f t="shared" si="27"/>
        <v>4974.7518705294115</v>
      </c>
      <c r="AG34" s="204">
        <f t="shared" si="27"/>
        <v>1914.9213345588234</v>
      </c>
      <c r="AH34" s="204">
        <f t="shared" si="27"/>
        <v>580.97006870220594</v>
      </c>
      <c r="AI34" s="204">
        <f t="shared" si="27"/>
        <v>744.58177816176476</v>
      </c>
      <c r="AJ34" s="204">
        <f t="shared" si="27"/>
        <v>816.94054904411769</v>
      </c>
      <c r="AK34" s="204">
        <f t="shared" si="27"/>
        <v>1152.5641526360296</v>
      </c>
      <c r="AL34" s="204">
        <f t="shared" si="27"/>
        <v>3069.451818125</v>
      </c>
      <c r="AM34" s="204">
        <f t="shared" si="27"/>
        <v>203.53374149999999</v>
      </c>
      <c r="AN34" s="204">
        <f t="shared" si="27"/>
        <v>1317.2300246029413</v>
      </c>
      <c r="AO34" s="204">
        <f t="shared" si="27"/>
        <v>1884.5546217316178</v>
      </c>
      <c r="AP34" s="204">
        <f t="shared" si="27"/>
        <v>1096.650290959559</v>
      </c>
      <c r="AQ34" s="204">
        <f t="shared" ref="C34:AV40" si="34">AQ75+AQ116+AQ157+AQ198+AQ239</f>
        <v>196.91149508088233</v>
      </c>
      <c r="AR34" s="204">
        <f t="shared" si="34"/>
        <v>899.84438159558817</v>
      </c>
      <c r="AS34" s="204">
        <f t="shared" si="34"/>
        <v>3192.2470927941181</v>
      </c>
      <c r="AT34" s="204">
        <f t="shared" si="34"/>
        <v>856.32040990073551</v>
      </c>
      <c r="AU34" s="204">
        <f t="shared" si="34"/>
        <v>658.82294572058834</v>
      </c>
      <c r="AV34" s="204">
        <f t="shared" si="34"/>
        <v>2013.0804154191173</v>
      </c>
      <c r="AW34">
        <v>33</v>
      </c>
      <c r="AX34" s="204">
        <f t="shared" ref="AX34:CR34" si="35">AX75+AX116+AX157+AX198+AX239</f>
        <v>186186</v>
      </c>
      <c r="AY34" s="204">
        <f t="shared" si="35"/>
        <v>12583</v>
      </c>
      <c r="AZ34" s="204">
        <f t="shared" si="35"/>
        <v>4067</v>
      </c>
      <c r="BA34" s="204">
        <f t="shared" si="35"/>
        <v>4808</v>
      </c>
      <c r="BB34" s="204">
        <f t="shared" si="35"/>
        <v>12949</v>
      </c>
      <c r="BC34" s="204">
        <f t="shared" si="35"/>
        <v>11318</v>
      </c>
      <c r="BD34" s="204">
        <f t="shared" si="35"/>
        <v>20449</v>
      </c>
      <c r="BE34" s="204">
        <f t="shared" si="35"/>
        <v>41973</v>
      </c>
      <c r="BF34" s="204">
        <f t="shared" si="35"/>
        <v>10483</v>
      </c>
      <c r="BG34" s="204">
        <f t="shared" si="35"/>
        <v>21298</v>
      </c>
      <c r="BH34" s="204">
        <f t="shared" si="35"/>
        <v>30408</v>
      </c>
      <c r="BI34" s="204">
        <f t="shared" si="35"/>
        <v>719</v>
      </c>
      <c r="BJ34" s="204">
        <f t="shared" si="35"/>
        <v>808</v>
      </c>
      <c r="BK34" s="204">
        <f t="shared" si="35"/>
        <v>13303</v>
      </c>
      <c r="BL34" s="204">
        <f t="shared" si="35"/>
        <v>1020</v>
      </c>
      <c r="BM34" s="204">
        <f t="shared" si="35"/>
        <v>7482</v>
      </c>
      <c r="BN34" s="204">
        <f t="shared" si="35"/>
        <v>9587</v>
      </c>
      <c r="BO34" s="204">
        <f t="shared" si="35"/>
        <v>3902</v>
      </c>
      <c r="BP34" s="204">
        <f t="shared" si="35"/>
        <v>2700</v>
      </c>
      <c r="BQ34" s="204">
        <f t="shared" si="35"/>
        <v>2011</v>
      </c>
      <c r="BR34" s="204">
        <f t="shared" si="35"/>
        <v>4808</v>
      </c>
      <c r="BS34" s="204">
        <f t="shared" si="35"/>
        <v>4471</v>
      </c>
      <c r="BT34" s="204">
        <f t="shared" si="35"/>
        <v>4441</v>
      </c>
      <c r="BU34" s="204">
        <f t="shared" si="35"/>
        <v>3541</v>
      </c>
      <c r="BV34" s="204">
        <f t="shared" si="35"/>
        <v>3648</v>
      </c>
      <c r="BW34" s="204">
        <f t="shared" si="35"/>
        <v>3039</v>
      </c>
      <c r="BX34" s="204">
        <f t="shared" si="35"/>
        <v>16730</v>
      </c>
      <c r="BY34" s="204">
        <f t="shared" si="35"/>
        <v>1020</v>
      </c>
      <c r="BZ34" s="204">
        <f t="shared" si="35"/>
        <v>6165</v>
      </c>
      <c r="CA34" s="204">
        <f t="shared" si="35"/>
        <v>12949</v>
      </c>
      <c r="CB34" s="204">
        <f t="shared" si="35"/>
        <v>20659</v>
      </c>
      <c r="CC34" s="204">
        <f t="shared" si="35"/>
        <v>7783</v>
      </c>
      <c r="CD34" s="204">
        <f t="shared" si="35"/>
        <v>2630</v>
      </c>
      <c r="CE34" s="204">
        <f t="shared" si="35"/>
        <v>2956</v>
      </c>
      <c r="CF34" s="204">
        <f t="shared" si="35"/>
        <v>3380</v>
      </c>
      <c r="CG34" s="204">
        <f t="shared" si="35"/>
        <v>4539</v>
      </c>
      <c r="CH34" s="204">
        <f t="shared" si="35"/>
        <v>12524</v>
      </c>
      <c r="CI34" s="204">
        <f t="shared" si="35"/>
        <v>719</v>
      </c>
      <c r="CJ34" s="204">
        <f t="shared" si="35"/>
        <v>4930</v>
      </c>
      <c r="CK34" s="204">
        <f t="shared" si="35"/>
        <v>6054</v>
      </c>
      <c r="CL34" s="204">
        <f t="shared" si="35"/>
        <v>4067</v>
      </c>
      <c r="CM34" s="204">
        <f t="shared" si="35"/>
        <v>808</v>
      </c>
      <c r="CN34" s="204">
        <f t="shared" si="35"/>
        <v>3603</v>
      </c>
      <c r="CO34" s="204">
        <f t="shared" si="35"/>
        <v>11771</v>
      </c>
      <c r="CP34" s="204">
        <f t="shared" si="35"/>
        <v>3142</v>
      </c>
      <c r="CQ34" s="204">
        <f t="shared" si="35"/>
        <v>3053</v>
      </c>
      <c r="CR34" s="204">
        <f t="shared" si="35"/>
        <v>7074</v>
      </c>
    </row>
    <row r="35" spans="1:96" x14ac:dyDescent="0.2">
      <c r="A35" s="112" t="s">
        <v>31</v>
      </c>
      <c r="B35" s="204">
        <f t="shared" si="29"/>
        <v>58898.503925000005</v>
      </c>
      <c r="C35" s="204">
        <f t="shared" si="34"/>
        <v>3917.3410039031178</v>
      </c>
      <c r="D35" s="204">
        <f t="shared" si="34"/>
        <v>1305.2124544560927</v>
      </c>
      <c r="E35" s="204">
        <f t="shared" si="34"/>
        <v>1446.8945276698914</v>
      </c>
      <c r="F35" s="204">
        <f t="shared" si="34"/>
        <v>4139.4736995329058</v>
      </c>
      <c r="G35" s="204">
        <f t="shared" si="34"/>
        <v>3648.7248415684035</v>
      </c>
      <c r="H35" s="204">
        <f t="shared" si="34"/>
        <v>6232.7988209251153</v>
      </c>
      <c r="I35" s="204">
        <f t="shared" si="34"/>
        <v>12968.380889968499</v>
      </c>
      <c r="J35" s="204">
        <f t="shared" si="34"/>
        <v>3527.9199013023836</v>
      </c>
      <c r="K35" s="204">
        <f t="shared" si="34"/>
        <v>6501.4728611144601</v>
      </c>
      <c r="L35" s="204">
        <f t="shared" si="34"/>
        <v>10133.697379313209</v>
      </c>
      <c r="M35" s="204">
        <f t="shared" si="34"/>
        <v>263.77454414955378</v>
      </c>
      <c r="N35" s="204">
        <f t="shared" si="34"/>
        <v>245.69650417518579</v>
      </c>
      <c r="O35" s="204">
        <f t="shared" si="34"/>
        <v>4418.3635670684962</v>
      </c>
      <c r="P35" s="204">
        <f t="shared" si="34"/>
        <v>219.49695382609104</v>
      </c>
      <c r="Q35" s="204">
        <f t="shared" si="34"/>
        <v>2481.9944448308825</v>
      </c>
      <c r="R35" s="204">
        <f t="shared" si="34"/>
        <v>2758.904805220589</v>
      </c>
      <c r="S35" s="204">
        <f t="shared" si="34"/>
        <v>1122.465861375</v>
      </c>
      <c r="T35" s="204">
        <f t="shared" si="34"/>
        <v>1015.3554721875</v>
      </c>
      <c r="U35" s="204">
        <f t="shared" si="34"/>
        <v>639.23162750735287</v>
      </c>
      <c r="V35" s="204">
        <f t="shared" si="34"/>
        <v>1443.9034676911765</v>
      </c>
      <c r="W35" s="204">
        <f t="shared" si="34"/>
        <v>1571.2512342830883</v>
      </c>
      <c r="X35" s="204">
        <f t="shared" si="34"/>
        <v>1373.5467277941175</v>
      </c>
      <c r="Y35" s="204">
        <f t="shared" si="34"/>
        <v>1464.5313981066179</v>
      </c>
      <c r="Z35" s="204">
        <f t="shared" si="34"/>
        <v>1128.8607671764707</v>
      </c>
      <c r="AA35" s="204">
        <f t="shared" si="34"/>
        <v>1288.6712351470592</v>
      </c>
      <c r="AB35" s="204">
        <f t="shared" si="34"/>
        <v>5804.6578807941169</v>
      </c>
      <c r="AC35" s="204">
        <f t="shared" si="34"/>
        <v>219.98521470588238</v>
      </c>
      <c r="AD35" s="204">
        <f t="shared" si="34"/>
        <v>1897.5921249742648</v>
      </c>
      <c r="AE35" s="204">
        <f t="shared" si="34"/>
        <v>4141.023977944853</v>
      </c>
      <c r="AF35" s="204">
        <f t="shared" si="34"/>
        <v>5442.9987518529406</v>
      </c>
      <c r="AG35" s="204">
        <f t="shared" si="34"/>
        <v>2399.4742297794123</v>
      </c>
      <c r="AH35" s="204">
        <f t="shared" si="34"/>
        <v>788.97242998161767</v>
      </c>
      <c r="AI35" s="204">
        <f t="shared" si="34"/>
        <v>891.92138504411764</v>
      </c>
      <c r="AJ35" s="204">
        <f t="shared" si="34"/>
        <v>944.70569722426467</v>
      </c>
      <c r="AK35" s="204">
        <f t="shared" si="34"/>
        <v>1397.4311720404412</v>
      </c>
      <c r="AL35" s="204">
        <f t="shared" si="34"/>
        <v>3555.8301677977947</v>
      </c>
      <c r="AM35" s="204">
        <f t="shared" si="34"/>
        <v>264.03178245955888</v>
      </c>
      <c r="AN35" s="204">
        <f t="shared" si="34"/>
        <v>1697.8689270073532</v>
      </c>
      <c r="AO35" s="204">
        <f t="shared" si="34"/>
        <v>2395.8402079522061</v>
      </c>
      <c r="AP35" s="204">
        <f t="shared" si="34"/>
        <v>1306.0030515477945</v>
      </c>
      <c r="AQ35" s="204">
        <f t="shared" si="34"/>
        <v>245.28735469117643</v>
      </c>
      <c r="AR35" s="204">
        <f t="shared" si="34"/>
        <v>1153.0608903529412</v>
      </c>
      <c r="AS35" s="204">
        <f t="shared" si="34"/>
        <v>3682.285882058824</v>
      </c>
      <c r="AT35" s="204">
        <f t="shared" si="34"/>
        <v>1057.1617299779414</v>
      </c>
      <c r="AU35" s="204">
        <f t="shared" si="34"/>
        <v>848.23391423897056</v>
      </c>
      <c r="AV35" s="204">
        <f t="shared" si="34"/>
        <v>2293.7166053272058</v>
      </c>
      <c r="AW35">
        <v>34</v>
      </c>
      <c r="AX35" s="204">
        <f t="shared" ref="AX35:CR35" si="36">AX76+AX117+AX158+AX199+AX240</f>
        <v>199540</v>
      </c>
      <c r="AY35" s="204">
        <f t="shared" si="36"/>
        <v>13868</v>
      </c>
      <c r="AZ35" s="204">
        <f t="shared" si="36"/>
        <v>4547</v>
      </c>
      <c r="BA35" s="204">
        <f t="shared" si="36"/>
        <v>5778</v>
      </c>
      <c r="BB35" s="204">
        <f t="shared" si="36"/>
        <v>13722</v>
      </c>
      <c r="BC35" s="204">
        <f t="shared" si="36"/>
        <v>11831</v>
      </c>
      <c r="BD35" s="204">
        <f t="shared" si="36"/>
        <v>21336</v>
      </c>
      <c r="BE35" s="204">
        <f t="shared" si="36"/>
        <v>44696</v>
      </c>
      <c r="BF35" s="204">
        <f t="shared" si="36"/>
        <v>12272</v>
      </c>
      <c r="BG35" s="204">
        <f t="shared" si="36"/>
        <v>22523</v>
      </c>
      <c r="BH35" s="204">
        <f t="shared" si="36"/>
        <v>31011</v>
      </c>
      <c r="BI35" s="204">
        <f t="shared" si="36"/>
        <v>904</v>
      </c>
      <c r="BJ35" s="204">
        <f t="shared" si="36"/>
        <v>949</v>
      </c>
      <c r="BK35" s="204">
        <f t="shared" si="36"/>
        <v>15072</v>
      </c>
      <c r="BL35" s="204">
        <f t="shared" si="36"/>
        <v>1031</v>
      </c>
      <c r="BM35" s="204">
        <f t="shared" si="36"/>
        <v>7588</v>
      </c>
      <c r="BN35" s="204">
        <f t="shared" si="36"/>
        <v>10168</v>
      </c>
      <c r="BO35" s="204">
        <f t="shared" si="36"/>
        <v>4450</v>
      </c>
      <c r="BP35" s="204">
        <f t="shared" si="36"/>
        <v>3259</v>
      </c>
      <c r="BQ35" s="204">
        <f t="shared" si="36"/>
        <v>2111</v>
      </c>
      <c r="BR35" s="204">
        <f t="shared" si="36"/>
        <v>5778</v>
      </c>
      <c r="BS35" s="204">
        <f t="shared" si="36"/>
        <v>4790</v>
      </c>
      <c r="BT35" s="204">
        <f t="shared" si="36"/>
        <v>4763</v>
      </c>
      <c r="BU35" s="204">
        <f t="shared" si="36"/>
        <v>4148</v>
      </c>
      <c r="BV35" s="204">
        <f t="shared" si="36"/>
        <v>4032</v>
      </c>
      <c r="BW35" s="204">
        <f t="shared" si="36"/>
        <v>3591</v>
      </c>
      <c r="BX35" s="204">
        <f t="shared" si="36"/>
        <v>16636</v>
      </c>
      <c r="BY35" s="204">
        <f t="shared" si="36"/>
        <v>1031</v>
      </c>
      <c r="BZ35" s="204">
        <f t="shared" si="36"/>
        <v>6272</v>
      </c>
      <c r="CA35" s="204">
        <f t="shared" si="36"/>
        <v>13722</v>
      </c>
      <c r="CB35" s="204">
        <f t="shared" si="36"/>
        <v>20573</v>
      </c>
      <c r="CC35" s="204">
        <f t="shared" si="36"/>
        <v>9013</v>
      </c>
      <c r="CD35" s="204">
        <f t="shared" si="36"/>
        <v>3252</v>
      </c>
      <c r="CE35" s="204">
        <f t="shared" si="36"/>
        <v>3174</v>
      </c>
      <c r="CF35" s="204">
        <f t="shared" si="36"/>
        <v>3580</v>
      </c>
      <c r="CG35" s="204">
        <f t="shared" si="36"/>
        <v>5042</v>
      </c>
      <c r="CH35" s="204">
        <f t="shared" si="36"/>
        <v>13118</v>
      </c>
      <c r="CI35" s="204">
        <f t="shared" si="36"/>
        <v>904</v>
      </c>
      <c r="CJ35" s="204">
        <f t="shared" si="36"/>
        <v>5832</v>
      </c>
      <c r="CK35" s="204">
        <f t="shared" si="36"/>
        <v>6810</v>
      </c>
      <c r="CL35" s="204">
        <f t="shared" si="36"/>
        <v>4547</v>
      </c>
      <c r="CM35" s="204">
        <f t="shared" si="36"/>
        <v>949</v>
      </c>
      <c r="CN35" s="204">
        <f t="shared" si="36"/>
        <v>4063</v>
      </c>
      <c r="CO35" s="204">
        <f t="shared" si="36"/>
        <v>12178</v>
      </c>
      <c r="CP35" s="204">
        <f t="shared" si="36"/>
        <v>3448</v>
      </c>
      <c r="CQ35" s="204">
        <f t="shared" si="36"/>
        <v>3549</v>
      </c>
      <c r="CR35" s="204">
        <f t="shared" si="36"/>
        <v>7169</v>
      </c>
    </row>
    <row r="36" spans="1:96" x14ac:dyDescent="0.2">
      <c r="A36" s="112" t="s">
        <v>32</v>
      </c>
      <c r="B36" s="204">
        <f t="shared" si="29"/>
        <v>55580.953928000003</v>
      </c>
      <c r="C36" s="204">
        <f t="shared" si="34"/>
        <v>3831.0731723066338</v>
      </c>
      <c r="D36" s="204">
        <f t="shared" si="34"/>
        <v>1252.8819218213273</v>
      </c>
      <c r="E36" s="204">
        <f t="shared" si="34"/>
        <v>1401.7292292211107</v>
      </c>
      <c r="F36" s="204">
        <f t="shared" si="34"/>
        <v>3960.4869758817254</v>
      </c>
      <c r="G36" s="204">
        <f t="shared" si="34"/>
        <v>3318.0889843329974</v>
      </c>
      <c r="H36" s="204">
        <f t="shared" si="34"/>
        <v>5893.7438871481008</v>
      </c>
      <c r="I36" s="204">
        <f t="shared" si="34"/>
        <v>12296.605414211914</v>
      </c>
      <c r="J36" s="204">
        <f t="shared" si="34"/>
        <v>3438.7385168239198</v>
      </c>
      <c r="K36" s="204">
        <f t="shared" si="34"/>
        <v>6060.0468427597043</v>
      </c>
      <c r="L36" s="204">
        <f t="shared" si="34"/>
        <v>9246.5011697823447</v>
      </c>
      <c r="M36" s="204">
        <f t="shared" si="34"/>
        <v>244.42369378355599</v>
      </c>
      <c r="N36" s="204">
        <f t="shared" si="34"/>
        <v>222.80737046564843</v>
      </c>
      <c r="O36" s="204">
        <f t="shared" si="34"/>
        <v>4202.875447417432</v>
      </c>
      <c r="P36" s="204">
        <f t="shared" si="34"/>
        <v>227.31509728432431</v>
      </c>
      <c r="Q36" s="204">
        <f t="shared" si="34"/>
        <v>2371.880920209559</v>
      </c>
      <c r="R36" s="204">
        <f t="shared" si="34"/>
        <v>2610.2677569485295</v>
      </c>
      <c r="S36" s="204">
        <f t="shared" si="34"/>
        <v>1064.5548207573529</v>
      </c>
      <c r="T36" s="204">
        <f t="shared" si="34"/>
        <v>1008.8444520330883</v>
      </c>
      <c r="U36" s="204">
        <f t="shared" si="34"/>
        <v>574.34650434926459</v>
      </c>
      <c r="V36" s="204">
        <f t="shared" si="34"/>
        <v>1398.8315361838236</v>
      </c>
      <c r="W36" s="204">
        <f t="shared" si="34"/>
        <v>1564.4184490735297</v>
      </c>
      <c r="X36" s="204">
        <f t="shared" si="34"/>
        <v>1275.903765</v>
      </c>
      <c r="Y36" s="204">
        <f t="shared" si="34"/>
        <v>1447.9142320588237</v>
      </c>
      <c r="Z36" s="204">
        <f t="shared" si="34"/>
        <v>1064.1414655294118</v>
      </c>
      <c r="AA36" s="204">
        <f t="shared" si="34"/>
        <v>1258.4149640073531</v>
      </c>
      <c r="AB36" s="204">
        <f t="shared" si="34"/>
        <v>5272.788165794117</v>
      </c>
      <c r="AC36" s="204">
        <f t="shared" si="34"/>
        <v>227.82074926470594</v>
      </c>
      <c r="AD36" s="204">
        <f t="shared" si="34"/>
        <v>1723.7796121654414</v>
      </c>
      <c r="AE36" s="204">
        <f t="shared" si="34"/>
        <v>3961.9702217977938</v>
      </c>
      <c r="AF36" s="204">
        <f t="shared" si="34"/>
        <v>4980.0120099705873</v>
      </c>
      <c r="AG36" s="204">
        <f t="shared" si="34"/>
        <v>2322.3615836397062</v>
      </c>
      <c r="AH36" s="204">
        <f t="shared" si="34"/>
        <v>772.21497282352959</v>
      </c>
      <c r="AI36" s="204">
        <f t="shared" si="34"/>
        <v>843.90400256617659</v>
      </c>
      <c r="AJ36" s="204">
        <f t="shared" si="34"/>
        <v>871.05419444852942</v>
      </c>
      <c r="AK36" s="204">
        <f t="shared" si="34"/>
        <v>1366.8634273823529</v>
      </c>
      <c r="AL36" s="204">
        <f t="shared" si="34"/>
        <v>3224.3204876801478</v>
      </c>
      <c r="AM36" s="204">
        <f t="shared" si="34"/>
        <v>244.66206075000005</v>
      </c>
      <c r="AN36" s="204">
        <f t="shared" si="34"/>
        <v>1555.8416578713238</v>
      </c>
      <c r="AO36" s="204">
        <f t="shared" si="34"/>
        <v>2339.1070301985292</v>
      </c>
      <c r="AP36" s="204">
        <f t="shared" si="34"/>
        <v>1253.6408211102942</v>
      </c>
      <c r="AQ36" s="204">
        <f t="shared" si="34"/>
        <v>222.43633742647057</v>
      </c>
      <c r="AR36" s="204">
        <f t="shared" si="34"/>
        <v>1192.8569960220589</v>
      </c>
      <c r="AS36" s="204">
        <f t="shared" si="34"/>
        <v>3584.9638207352946</v>
      </c>
      <c r="AT36" s="204">
        <f t="shared" si="34"/>
        <v>970.29682976470599</v>
      </c>
      <c r="AU36" s="204">
        <f t="shared" si="34"/>
        <v>799.23006924632375</v>
      </c>
      <c r="AV36" s="204">
        <f t="shared" si="34"/>
        <v>2042.6877055588234</v>
      </c>
      <c r="AW36">
        <v>35</v>
      </c>
      <c r="AX36" s="204">
        <f t="shared" ref="AX36:CR36" si="37">AX77+AX118+AX159+AX200+AX241</f>
        <v>188241</v>
      </c>
      <c r="AY36" s="204">
        <f t="shared" si="37"/>
        <v>13538</v>
      </c>
      <c r="AZ36" s="204">
        <f t="shared" si="37"/>
        <v>4366</v>
      </c>
      <c r="BA36" s="204">
        <f t="shared" si="37"/>
        <v>5589</v>
      </c>
      <c r="BB36" s="204">
        <f t="shared" si="37"/>
        <v>13115</v>
      </c>
      <c r="BC36" s="204">
        <f t="shared" si="37"/>
        <v>10768</v>
      </c>
      <c r="BD36" s="204">
        <f t="shared" si="37"/>
        <v>20166</v>
      </c>
      <c r="BE36" s="204">
        <f t="shared" si="37"/>
        <v>42386</v>
      </c>
      <c r="BF36" s="204">
        <f t="shared" si="37"/>
        <v>11967</v>
      </c>
      <c r="BG36" s="204">
        <f t="shared" si="37"/>
        <v>20973</v>
      </c>
      <c r="BH36" s="204">
        <f t="shared" si="37"/>
        <v>28287</v>
      </c>
      <c r="BI36" s="204">
        <f t="shared" si="37"/>
        <v>834</v>
      </c>
      <c r="BJ36" s="204">
        <f t="shared" si="37"/>
        <v>863</v>
      </c>
      <c r="BK36" s="204">
        <f t="shared" si="37"/>
        <v>14320</v>
      </c>
      <c r="BL36" s="204">
        <f t="shared" si="37"/>
        <v>1069</v>
      </c>
      <c r="BM36" s="204">
        <f t="shared" si="37"/>
        <v>7248</v>
      </c>
      <c r="BN36" s="204">
        <f t="shared" si="37"/>
        <v>9611</v>
      </c>
      <c r="BO36" s="204">
        <f t="shared" si="37"/>
        <v>4213</v>
      </c>
      <c r="BP36" s="204">
        <f t="shared" si="37"/>
        <v>3231</v>
      </c>
      <c r="BQ36" s="204">
        <f t="shared" si="37"/>
        <v>1898</v>
      </c>
      <c r="BR36" s="204">
        <f t="shared" si="37"/>
        <v>5589</v>
      </c>
      <c r="BS36" s="204">
        <f t="shared" si="37"/>
        <v>4761</v>
      </c>
      <c r="BT36" s="204">
        <f t="shared" si="37"/>
        <v>4424</v>
      </c>
      <c r="BU36" s="204">
        <f t="shared" si="37"/>
        <v>4103</v>
      </c>
      <c r="BV36" s="204">
        <f t="shared" si="37"/>
        <v>3795</v>
      </c>
      <c r="BW36" s="204">
        <f t="shared" si="37"/>
        <v>3513</v>
      </c>
      <c r="BX36" s="204">
        <f t="shared" si="37"/>
        <v>15100</v>
      </c>
      <c r="BY36" s="204">
        <f t="shared" si="37"/>
        <v>1069</v>
      </c>
      <c r="BZ36" s="204">
        <f t="shared" si="37"/>
        <v>5697</v>
      </c>
      <c r="CA36" s="204">
        <f t="shared" si="37"/>
        <v>13115</v>
      </c>
      <c r="CB36" s="204">
        <f t="shared" si="37"/>
        <v>18842</v>
      </c>
      <c r="CC36" s="204">
        <f t="shared" si="37"/>
        <v>8736</v>
      </c>
      <c r="CD36" s="204">
        <f t="shared" si="37"/>
        <v>3184</v>
      </c>
      <c r="CE36" s="204">
        <f t="shared" si="37"/>
        <v>3007</v>
      </c>
      <c r="CF36" s="204">
        <f t="shared" si="37"/>
        <v>3307</v>
      </c>
      <c r="CG36" s="204">
        <f t="shared" si="37"/>
        <v>4922</v>
      </c>
      <c r="CH36" s="204">
        <f t="shared" si="37"/>
        <v>11880</v>
      </c>
      <c r="CI36" s="204">
        <f t="shared" si="37"/>
        <v>834</v>
      </c>
      <c r="CJ36" s="204">
        <f t="shared" si="37"/>
        <v>5346</v>
      </c>
      <c r="CK36" s="204">
        <f t="shared" si="37"/>
        <v>6643</v>
      </c>
      <c r="CL36" s="204">
        <f t="shared" si="37"/>
        <v>4366</v>
      </c>
      <c r="CM36" s="204">
        <f t="shared" si="37"/>
        <v>863</v>
      </c>
      <c r="CN36" s="204">
        <f t="shared" si="37"/>
        <v>4192</v>
      </c>
      <c r="CO36" s="204">
        <f t="shared" si="37"/>
        <v>11835</v>
      </c>
      <c r="CP36" s="204">
        <f t="shared" si="37"/>
        <v>3173</v>
      </c>
      <c r="CQ36" s="204">
        <f t="shared" si="37"/>
        <v>3359</v>
      </c>
      <c r="CR36" s="204">
        <f t="shared" si="37"/>
        <v>6385</v>
      </c>
    </row>
    <row r="37" spans="1:96" x14ac:dyDescent="0.2">
      <c r="A37" s="112" t="s">
        <v>33</v>
      </c>
      <c r="B37" s="204">
        <f t="shared" si="29"/>
        <v>48364.168326999999</v>
      </c>
      <c r="C37" s="204">
        <f t="shared" si="34"/>
        <v>3383.0246715337976</v>
      </c>
      <c r="D37" s="204">
        <f t="shared" si="34"/>
        <v>1143.6575585834412</v>
      </c>
      <c r="E37" s="204">
        <f t="shared" si="34"/>
        <v>1266.1840265629914</v>
      </c>
      <c r="F37" s="204">
        <f t="shared" si="34"/>
        <v>3444.9926469475758</v>
      </c>
      <c r="G37" s="204">
        <f t="shared" si="34"/>
        <v>2803.4104902241083</v>
      </c>
      <c r="H37" s="204">
        <f t="shared" si="34"/>
        <v>5434.2467075326513</v>
      </c>
      <c r="I37" s="204">
        <f t="shared" si="34"/>
        <v>10293.915519344871</v>
      </c>
      <c r="J37" s="204">
        <f t="shared" si="34"/>
        <v>3187.4210801400086</v>
      </c>
      <c r="K37" s="204">
        <f t="shared" si="34"/>
        <v>5087.9222273177957</v>
      </c>
      <c r="L37" s="204">
        <f t="shared" si="34"/>
        <v>7887.1526239866598</v>
      </c>
      <c r="M37" s="204">
        <f t="shared" si="34"/>
        <v>240.11234390274706</v>
      </c>
      <c r="N37" s="204">
        <f t="shared" si="34"/>
        <v>196.9770728689524</v>
      </c>
      <c r="O37" s="204">
        <f t="shared" si="34"/>
        <v>3791.7183996811859</v>
      </c>
      <c r="P37" s="204">
        <f t="shared" si="34"/>
        <v>195.09778233749461</v>
      </c>
      <c r="Q37" s="204">
        <f t="shared" si="34"/>
        <v>2191.9597394816178</v>
      </c>
      <c r="R37" s="204">
        <f t="shared" si="34"/>
        <v>2426.08482019853</v>
      </c>
      <c r="S37" s="204">
        <f t="shared" si="34"/>
        <v>975.94472750735304</v>
      </c>
      <c r="T37" s="204">
        <f t="shared" si="34"/>
        <v>943.89583251838246</v>
      </c>
      <c r="U37" s="204">
        <f t="shared" si="34"/>
        <v>488.74647639705881</v>
      </c>
      <c r="V37" s="204">
        <f t="shared" si="34"/>
        <v>1263.5665362794118</v>
      </c>
      <c r="W37" s="204">
        <f t="shared" si="34"/>
        <v>1314.229273077206</v>
      </c>
      <c r="X37" s="204">
        <f t="shared" si="34"/>
        <v>1119.9057756617647</v>
      </c>
      <c r="Y37" s="204">
        <f t="shared" si="34"/>
        <v>1348.5368264889707</v>
      </c>
      <c r="Z37" s="204">
        <f t="shared" si="34"/>
        <v>926.86798726470602</v>
      </c>
      <c r="AA37" s="204">
        <f t="shared" si="34"/>
        <v>1124.6318652573532</v>
      </c>
      <c r="AB37" s="204">
        <f t="shared" si="34"/>
        <v>4585.6916246470591</v>
      </c>
      <c r="AC37" s="204">
        <f t="shared" si="34"/>
        <v>195.53176838235299</v>
      </c>
      <c r="AD37" s="204">
        <f t="shared" si="34"/>
        <v>1413.927298716912</v>
      </c>
      <c r="AE37" s="204">
        <f t="shared" si="34"/>
        <v>3446.2828345698526</v>
      </c>
      <c r="AF37" s="204">
        <f t="shared" si="34"/>
        <v>4063.6178585588232</v>
      </c>
      <c r="AG37" s="204">
        <f t="shared" si="34"/>
        <v>2145.0890128676474</v>
      </c>
      <c r="AH37" s="204">
        <f t="shared" si="34"/>
        <v>613.92656724264714</v>
      </c>
      <c r="AI37" s="204">
        <f t="shared" si="34"/>
        <v>750.31443737500013</v>
      </c>
      <c r="AJ37" s="204">
        <f t="shared" si="34"/>
        <v>779.71936180147065</v>
      </c>
      <c r="AK37" s="204">
        <f t="shared" si="34"/>
        <v>1202.0592421249999</v>
      </c>
      <c r="AL37" s="204">
        <f t="shared" si="34"/>
        <v>2675.221585154412</v>
      </c>
      <c r="AM37" s="204">
        <f t="shared" si="34"/>
        <v>240.34650635294122</v>
      </c>
      <c r="AN37" s="204">
        <f t="shared" si="34"/>
        <v>1473.3400558272062</v>
      </c>
      <c r="AO37" s="204">
        <f t="shared" si="34"/>
        <v>1883.5970587904412</v>
      </c>
      <c r="AP37" s="204">
        <f t="shared" si="34"/>
        <v>1144.3502981727943</v>
      </c>
      <c r="AQ37" s="204">
        <f t="shared" si="34"/>
        <v>196.64905408823529</v>
      </c>
      <c r="AR37" s="204">
        <f t="shared" si="34"/>
        <v>1064.9348593235295</v>
      </c>
      <c r="AS37" s="204">
        <f t="shared" si="34"/>
        <v>3081.876773088236</v>
      </c>
      <c r="AT37" s="204">
        <f t="shared" si="34"/>
        <v>859.02679716544139</v>
      </c>
      <c r="AU37" s="204">
        <f t="shared" si="34"/>
        <v>672.11696118382361</v>
      </c>
      <c r="AV37" s="204">
        <f t="shared" si="34"/>
        <v>1602.2793938492646</v>
      </c>
      <c r="AW37">
        <v>36</v>
      </c>
      <c r="AX37" s="204">
        <f t="shared" ref="AX37:CR37" si="38">AX78+AX119+AX160+AX201+AX242</f>
        <v>166198</v>
      </c>
      <c r="AY37" s="204">
        <f t="shared" si="38"/>
        <v>12207</v>
      </c>
      <c r="AZ37" s="204">
        <f t="shared" si="38"/>
        <v>4031</v>
      </c>
      <c r="BA37" s="204">
        <f t="shared" si="38"/>
        <v>5250</v>
      </c>
      <c r="BB37" s="204">
        <f t="shared" si="38"/>
        <v>11560</v>
      </c>
      <c r="BC37" s="204">
        <f t="shared" si="38"/>
        <v>9129</v>
      </c>
      <c r="BD37" s="204">
        <f t="shared" si="38"/>
        <v>18536</v>
      </c>
      <c r="BE37" s="204">
        <f t="shared" si="38"/>
        <v>36378</v>
      </c>
      <c r="BF37" s="204">
        <f t="shared" si="38"/>
        <v>11366</v>
      </c>
      <c r="BG37" s="204">
        <f t="shared" si="38"/>
        <v>18113</v>
      </c>
      <c r="BH37" s="204">
        <f t="shared" si="38"/>
        <v>24112</v>
      </c>
      <c r="BI37" s="204">
        <f t="shared" si="38"/>
        <v>802</v>
      </c>
      <c r="BJ37" s="204">
        <f t="shared" si="38"/>
        <v>782</v>
      </c>
      <c r="BK37" s="204">
        <f t="shared" si="38"/>
        <v>12931</v>
      </c>
      <c r="BL37" s="204">
        <f t="shared" si="38"/>
        <v>1001</v>
      </c>
      <c r="BM37" s="204">
        <f t="shared" si="38"/>
        <v>6691</v>
      </c>
      <c r="BN37" s="204">
        <f t="shared" si="38"/>
        <v>8811</v>
      </c>
      <c r="BO37" s="204">
        <f t="shared" si="38"/>
        <v>3852</v>
      </c>
      <c r="BP37" s="204">
        <f t="shared" si="38"/>
        <v>3133</v>
      </c>
      <c r="BQ37" s="204">
        <f t="shared" si="38"/>
        <v>1663</v>
      </c>
      <c r="BR37" s="204">
        <f t="shared" si="38"/>
        <v>5250</v>
      </c>
      <c r="BS37" s="204">
        <f t="shared" si="38"/>
        <v>4109</v>
      </c>
      <c r="BT37" s="204">
        <f t="shared" si="38"/>
        <v>3942</v>
      </c>
      <c r="BU37" s="204">
        <f t="shared" si="38"/>
        <v>3697</v>
      </c>
      <c r="BV37" s="204">
        <f t="shared" si="38"/>
        <v>3272</v>
      </c>
      <c r="BW37" s="204">
        <f t="shared" si="38"/>
        <v>3053</v>
      </c>
      <c r="BX37" s="204">
        <f t="shared" si="38"/>
        <v>13071</v>
      </c>
      <c r="BY37" s="204">
        <f t="shared" si="38"/>
        <v>1001</v>
      </c>
      <c r="BZ37" s="204">
        <f t="shared" si="38"/>
        <v>4705</v>
      </c>
      <c r="CA37" s="204">
        <f t="shared" si="38"/>
        <v>11560</v>
      </c>
      <c r="CB37" s="204">
        <f t="shared" si="38"/>
        <v>16055</v>
      </c>
      <c r="CC37" s="204">
        <f t="shared" si="38"/>
        <v>8233</v>
      </c>
      <c r="CD37" s="204">
        <f t="shared" si="38"/>
        <v>2622</v>
      </c>
      <c r="CE37" s="204">
        <f t="shared" si="38"/>
        <v>2705</v>
      </c>
      <c r="CF37" s="204">
        <f t="shared" si="38"/>
        <v>3034</v>
      </c>
      <c r="CG37" s="204">
        <f t="shared" si="38"/>
        <v>4443</v>
      </c>
      <c r="CH37" s="204">
        <f t="shared" si="38"/>
        <v>10197</v>
      </c>
      <c r="CI37" s="204">
        <f t="shared" si="38"/>
        <v>802</v>
      </c>
      <c r="CJ37" s="204">
        <f t="shared" si="38"/>
        <v>4970</v>
      </c>
      <c r="CK37" s="204">
        <f t="shared" si="38"/>
        <v>5499</v>
      </c>
      <c r="CL37" s="204">
        <f t="shared" si="38"/>
        <v>4031</v>
      </c>
      <c r="CM37" s="204">
        <f t="shared" si="38"/>
        <v>782</v>
      </c>
      <c r="CN37" s="204">
        <f t="shared" si="38"/>
        <v>3822</v>
      </c>
      <c r="CO37" s="204">
        <f t="shared" si="38"/>
        <v>10423</v>
      </c>
      <c r="CP37" s="204">
        <f t="shared" si="38"/>
        <v>2761</v>
      </c>
      <c r="CQ37" s="204">
        <f t="shared" si="38"/>
        <v>2945</v>
      </c>
      <c r="CR37" s="204">
        <f t="shared" si="38"/>
        <v>5064</v>
      </c>
    </row>
    <row r="38" spans="1:96" x14ac:dyDescent="0.2">
      <c r="A38" s="112" t="s">
        <v>34</v>
      </c>
      <c r="B38" s="204">
        <f t="shared" si="29"/>
        <v>45883.615550000002</v>
      </c>
      <c r="C38" s="204">
        <f t="shared" si="34"/>
        <v>3417.6839954241154</v>
      </c>
      <c r="D38" s="204">
        <f t="shared" si="34"/>
        <v>1180.0923350978112</v>
      </c>
      <c r="E38" s="204">
        <f t="shared" si="34"/>
        <v>1344.620063811507</v>
      </c>
      <c r="F38" s="204">
        <f t="shared" si="34"/>
        <v>3399.4460720634261</v>
      </c>
      <c r="G38" s="204">
        <f t="shared" si="34"/>
        <v>2769.7618182712067</v>
      </c>
      <c r="H38" s="204">
        <f t="shared" si="34"/>
        <v>5122.7455887903006</v>
      </c>
      <c r="I38" s="204">
        <f t="shared" si="34"/>
        <v>9057.9470561564303</v>
      </c>
      <c r="J38" s="204">
        <f t="shared" si="34"/>
        <v>3223.0237310057919</v>
      </c>
      <c r="K38" s="204">
        <f t="shared" si="34"/>
        <v>4633.3955895665931</v>
      </c>
      <c r="L38" s="204">
        <f t="shared" si="34"/>
        <v>7289.546014798636</v>
      </c>
      <c r="M38" s="204">
        <f t="shared" si="34"/>
        <v>226.9689805858099</v>
      </c>
      <c r="N38" s="204">
        <f t="shared" si="34"/>
        <v>208.41049450222295</v>
      </c>
      <c r="O38" s="204">
        <f t="shared" si="34"/>
        <v>3758.9581577751851</v>
      </c>
      <c r="P38" s="204">
        <f t="shared" si="34"/>
        <v>211.94632338568709</v>
      </c>
      <c r="Q38" s="204">
        <f t="shared" si="34"/>
        <v>1969.0992234742648</v>
      </c>
      <c r="R38" s="204">
        <f t="shared" si="34"/>
        <v>2340.3163929264711</v>
      </c>
      <c r="S38" s="204">
        <f t="shared" si="34"/>
        <v>1024.5066810000001</v>
      </c>
      <c r="T38" s="204">
        <f t="shared" si="34"/>
        <v>972.74203237500012</v>
      </c>
      <c r="U38" s="204">
        <f t="shared" si="34"/>
        <v>490.8199725992647</v>
      </c>
      <c r="V38" s="204">
        <f t="shared" si="34"/>
        <v>1341.8404284044116</v>
      </c>
      <c r="W38" s="204">
        <f t="shared" si="34"/>
        <v>1223.9637586029412</v>
      </c>
      <c r="X38" s="204">
        <f t="shared" si="34"/>
        <v>1093.2126336397059</v>
      </c>
      <c r="Y38" s="204">
        <f t="shared" si="34"/>
        <v>1216.4529002757354</v>
      </c>
      <c r="Z38" s="204">
        <f t="shared" si="34"/>
        <v>829.46614965441177</v>
      </c>
      <c r="AA38" s="204">
        <f t="shared" si="34"/>
        <v>966.77125742647081</v>
      </c>
      <c r="AB38" s="204">
        <f t="shared" si="34"/>
        <v>4154.186012294118</v>
      </c>
      <c r="AC38" s="204">
        <f t="shared" si="34"/>
        <v>212.41778823529413</v>
      </c>
      <c r="AD38" s="204">
        <f t="shared" si="34"/>
        <v>1404.0621852279414</v>
      </c>
      <c r="AE38" s="204">
        <f t="shared" si="34"/>
        <v>3400.719201992647</v>
      </c>
      <c r="AF38" s="204">
        <f t="shared" si="34"/>
        <v>3460.8581557794114</v>
      </c>
      <c r="AG38" s="204">
        <f t="shared" si="34"/>
        <v>2153.3247490808826</v>
      </c>
      <c r="AH38" s="204">
        <f t="shared" si="34"/>
        <v>582.50777258088249</v>
      </c>
      <c r="AI38" s="204">
        <f t="shared" si="34"/>
        <v>749.28135981617652</v>
      </c>
      <c r="AJ38" s="204">
        <f t="shared" si="34"/>
        <v>763.22938099264718</v>
      </c>
      <c r="AK38" s="204">
        <f t="shared" si="34"/>
        <v>1227.6433544889705</v>
      </c>
      <c r="AL38" s="204">
        <f t="shared" si="34"/>
        <v>2455.4710609485301</v>
      </c>
      <c r="AM38" s="204">
        <f t="shared" si="34"/>
        <v>227.19032536029417</v>
      </c>
      <c r="AN38" s="204">
        <f t="shared" si="34"/>
        <v>1466.4858471102946</v>
      </c>
      <c r="AO38" s="204">
        <f t="shared" si="34"/>
        <v>1723.5403639154415</v>
      </c>
      <c r="AP38" s="204">
        <f t="shared" si="34"/>
        <v>1180.8071440661768</v>
      </c>
      <c r="AQ38" s="204">
        <f t="shared" si="34"/>
        <v>208.0634360588235</v>
      </c>
      <c r="AR38" s="204">
        <f t="shared" si="34"/>
        <v>1099.4583565882353</v>
      </c>
      <c r="AS38" s="204">
        <f t="shared" si="34"/>
        <v>2768.2512663235298</v>
      </c>
      <c r="AT38" s="204">
        <f t="shared" si="34"/>
        <v>833.5059684926473</v>
      </c>
      <c r="AU38" s="204">
        <f t="shared" si="34"/>
        <v>598.52183792279413</v>
      </c>
      <c r="AV38" s="204">
        <f t="shared" si="34"/>
        <v>1528.4127771727942</v>
      </c>
      <c r="AW38">
        <v>37</v>
      </c>
      <c r="AX38" s="204">
        <f t="shared" ref="AX38:CR38" si="39">AX79+AX120+AX161+AX202+AX243</f>
        <v>157797</v>
      </c>
      <c r="AY38" s="204">
        <f t="shared" si="39"/>
        <v>12296</v>
      </c>
      <c r="AZ38" s="204">
        <f t="shared" si="39"/>
        <v>4170</v>
      </c>
      <c r="BA38" s="204">
        <f t="shared" si="39"/>
        <v>5572</v>
      </c>
      <c r="BB38" s="204">
        <f t="shared" si="39"/>
        <v>11387</v>
      </c>
      <c r="BC38" s="204">
        <f t="shared" si="39"/>
        <v>9044</v>
      </c>
      <c r="BD38" s="204">
        <f t="shared" si="39"/>
        <v>17552</v>
      </c>
      <c r="BE38" s="204">
        <f t="shared" si="39"/>
        <v>31983</v>
      </c>
      <c r="BF38" s="204">
        <f t="shared" si="39"/>
        <v>11515</v>
      </c>
      <c r="BG38" s="204">
        <f t="shared" si="39"/>
        <v>16505</v>
      </c>
      <c r="BH38" s="204">
        <f t="shared" si="39"/>
        <v>22293</v>
      </c>
      <c r="BI38" s="204">
        <f t="shared" si="39"/>
        <v>756</v>
      </c>
      <c r="BJ38" s="204">
        <f t="shared" si="39"/>
        <v>826</v>
      </c>
      <c r="BK38" s="204">
        <f t="shared" si="39"/>
        <v>12810</v>
      </c>
      <c r="BL38" s="204">
        <f t="shared" si="39"/>
        <v>1088</v>
      </c>
      <c r="BM38" s="204">
        <f t="shared" si="39"/>
        <v>6031</v>
      </c>
      <c r="BN38" s="204">
        <f t="shared" si="39"/>
        <v>8550</v>
      </c>
      <c r="BO38" s="204">
        <f t="shared" si="39"/>
        <v>4043</v>
      </c>
      <c r="BP38" s="204">
        <f t="shared" si="39"/>
        <v>3238</v>
      </c>
      <c r="BQ38" s="204">
        <f t="shared" si="39"/>
        <v>1668</v>
      </c>
      <c r="BR38" s="204">
        <f t="shared" si="39"/>
        <v>5572</v>
      </c>
      <c r="BS38" s="204">
        <f t="shared" si="39"/>
        <v>3836</v>
      </c>
      <c r="BT38" s="204">
        <f t="shared" si="39"/>
        <v>3846</v>
      </c>
      <c r="BU38" s="204">
        <f t="shared" si="39"/>
        <v>3336</v>
      </c>
      <c r="BV38" s="204">
        <f t="shared" si="39"/>
        <v>2931</v>
      </c>
      <c r="BW38" s="204">
        <f t="shared" si="39"/>
        <v>2630</v>
      </c>
      <c r="BX38" s="204">
        <f t="shared" si="39"/>
        <v>11805</v>
      </c>
      <c r="BY38" s="204">
        <f t="shared" si="39"/>
        <v>1088</v>
      </c>
      <c r="BZ38" s="204">
        <f t="shared" si="39"/>
        <v>4695</v>
      </c>
      <c r="CA38" s="204">
        <f t="shared" si="39"/>
        <v>11387</v>
      </c>
      <c r="CB38" s="204">
        <f t="shared" si="39"/>
        <v>13647</v>
      </c>
      <c r="CC38" s="204">
        <f t="shared" si="39"/>
        <v>8277</v>
      </c>
      <c r="CD38" s="204">
        <f t="shared" si="39"/>
        <v>2496</v>
      </c>
      <c r="CE38" s="204">
        <f t="shared" si="39"/>
        <v>2696</v>
      </c>
      <c r="CF38" s="204">
        <f t="shared" si="39"/>
        <v>2971</v>
      </c>
      <c r="CG38" s="204">
        <f t="shared" si="39"/>
        <v>4525</v>
      </c>
      <c r="CH38" s="204">
        <f t="shared" si="39"/>
        <v>9375</v>
      </c>
      <c r="CI38" s="204">
        <f t="shared" si="39"/>
        <v>756</v>
      </c>
      <c r="CJ38" s="204">
        <f t="shared" si="39"/>
        <v>4931</v>
      </c>
      <c r="CK38" s="204">
        <f t="shared" si="39"/>
        <v>5041</v>
      </c>
      <c r="CL38" s="204">
        <f t="shared" si="39"/>
        <v>4170</v>
      </c>
      <c r="CM38" s="204">
        <f t="shared" si="39"/>
        <v>826</v>
      </c>
      <c r="CN38" s="204">
        <f t="shared" si="39"/>
        <v>3925</v>
      </c>
      <c r="CO38" s="204">
        <f t="shared" si="39"/>
        <v>9336</v>
      </c>
      <c r="CP38" s="204">
        <f t="shared" si="39"/>
        <v>2681</v>
      </c>
      <c r="CQ38" s="204">
        <f t="shared" si="39"/>
        <v>2627</v>
      </c>
      <c r="CR38" s="204">
        <f t="shared" si="39"/>
        <v>4861</v>
      </c>
    </row>
    <row r="39" spans="1:96" x14ac:dyDescent="0.2">
      <c r="A39" s="112" t="s">
        <v>35</v>
      </c>
      <c r="B39" s="204">
        <f t="shared" si="29"/>
        <v>34909.937634000002</v>
      </c>
      <c r="C39" s="204">
        <f t="shared" si="34"/>
        <v>2724.3029358052254</v>
      </c>
      <c r="D39" s="204">
        <f t="shared" si="34"/>
        <v>936.8315347901804</v>
      </c>
      <c r="E39" s="204">
        <f t="shared" si="34"/>
        <v>1044.9455548522101</v>
      </c>
      <c r="F39" s="204">
        <f t="shared" si="34"/>
        <v>2738.6500640622253</v>
      </c>
      <c r="G39" s="204">
        <f t="shared" si="34"/>
        <v>2125.0947628995409</v>
      </c>
      <c r="H39" s="204">
        <f t="shared" si="34"/>
        <v>3727.5437720225373</v>
      </c>
      <c r="I39" s="204">
        <f t="shared" si="34"/>
        <v>6792.5209246049517</v>
      </c>
      <c r="J39" s="204">
        <f t="shared" si="34"/>
        <v>2467.8499254953836</v>
      </c>
      <c r="K39" s="204">
        <f t="shared" si="34"/>
        <v>3399.1129873780055</v>
      </c>
      <c r="L39" s="204">
        <f t="shared" si="34"/>
        <v>5507.9060067855844</v>
      </c>
      <c r="M39" s="204">
        <f t="shared" si="34"/>
        <v>178.34879962033253</v>
      </c>
      <c r="N39" s="204">
        <f t="shared" si="34"/>
        <v>148.22404726641369</v>
      </c>
      <c r="O39" s="204">
        <f t="shared" si="34"/>
        <v>2950.9843840922376</v>
      </c>
      <c r="P39" s="204">
        <f t="shared" si="34"/>
        <v>146.9178791106936</v>
      </c>
      <c r="Q39" s="204">
        <f t="shared" si="34"/>
        <v>1364.8309621654412</v>
      </c>
      <c r="R39" s="204">
        <f t="shared" si="34"/>
        <v>1729.1756942867651</v>
      </c>
      <c r="S39" s="204">
        <f t="shared" si="34"/>
        <v>795.46382965808812</v>
      </c>
      <c r="T39" s="204">
        <f t="shared" si="34"/>
        <v>816.20030911764707</v>
      </c>
      <c r="U39" s="204">
        <f t="shared" si="34"/>
        <v>367.5902730220588</v>
      </c>
      <c r="V39" s="204">
        <f t="shared" si="34"/>
        <v>2720.3252359705884</v>
      </c>
      <c r="W39" s="204">
        <f t="shared" si="34"/>
        <v>935.42909262867659</v>
      </c>
      <c r="X39" s="204">
        <f t="shared" si="34"/>
        <v>836.78896919117642</v>
      </c>
      <c r="Y39" s="204">
        <f t="shared" si="34"/>
        <v>1014.0300762683826</v>
      </c>
      <c r="Z39" s="204">
        <f t="shared" si="34"/>
        <v>672.12465905882357</v>
      </c>
      <c r="AA39" s="204">
        <f t="shared" si="34"/>
        <v>791.2237447058825</v>
      </c>
      <c r="AB39" s="204">
        <f t="shared" si="34"/>
        <v>3135.4476682941176</v>
      </c>
      <c r="AC39" s="204">
        <f t="shared" si="34"/>
        <v>147.24469117647064</v>
      </c>
      <c r="AD39" s="204">
        <f t="shared" si="34"/>
        <v>1056.9819328639708</v>
      </c>
      <c r="AE39" s="204">
        <f t="shared" si="34"/>
        <v>2739.6757186213235</v>
      </c>
      <c r="AF39" s="204">
        <f t="shared" si="34"/>
        <v>2433.6554770147054</v>
      </c>
      <c r="AG39" s="204">
        <f t="shared" si="34"/>
        <v>1587.466896139706</v>
      </c>
      <c r="AH39" s="204">
        <f t="shared" si="34"/>
        <v>447.45883730514709</v>
      </c>
      <c r="AI39" s="204">
        <f t="shared" si="34"/>
        <v>553.92029693382369</v>
      </c>
      <c r="AJ39" s="204">
        <f t="shared" si="34"/>
        <v>586.05242564338232</v>
      </c>
      <c r="AK39" s="204">
        <f t="shared" si="34"/>
        <v>967.03131658823509</v>
      </c>
      <c r="AL39" s="204">
        <f t="shared" si="34"/>
        <v>1750.478503084559</v>
      </c>
      <c r="AM39" s="204">
        <f t="shared" si="34"/>
        <v>178.52272900367649</v>
      </c>
      <c r="AN39" s="204">
        <f t="shared" si="34"/>
        <v>1184.2778619889709</v>
      </c>
      <c r="AO39" s="204">
        <f t="shared" si="34"/>
        <v>1362.431742334559</v>
      </c>
      <c r="AP39" s="204">
        <f t="shared" si="34"/>
        <v>937.39899511764713</v>
      </c>
      <c r="AQ39" s="204">
        <f t="shared" si="34"/>
        <v>147.97721513235294</v>
      </c>
      <c r="AR39" s="204">
        <f t="shared" si="34"/>
        <v>921.68696423529411</v>
      </c>
      <c r="AS39" s="204">
        <f t="shared" si="34"/>
        <v>2087.8102936764708</v>
      </c>
      <c r="AT39" s="204">
        <f t="shared" si="34"/>
        <v>669.05191964705887</v>
      </c>
      <c r="AU39" s="204">
        <f t="shared" si="34"/>
        <v>425.93271453308836</v>
      </c>
      <c r="AV39" s="204">
        <f t="shared" si="34"/>
        <v>1120.5121877205884</v>
      </c>
      <c r="AW39">
        <v>38</v>
      </c>
      <c r="AX39" s="204">
        <f t="shared" ref="AX39:CR39" si="40">AX80+AX121+AX162+AX203+AX244</f>
        <v>137334</v>
      </c>
      <c r="AY39" s="204">
        <f t="shared" si="40"/>
        <v>11350</v>
      </c>
      <c r="AZ39" s="204">
        <f t="shared" si="40"/>
        <v>3870</v>
      </c>
      <c r="BA39" s="204">
        <f t="shared" si="40"/>
        <v>5102</v>
      </c>
      <c r="BB39" s="204">
        <f t="shared" si="40"/>
        <v>10484</v>
      </c>
      <c r="BC39" s="204">
        <f t="shared" si="40"/>
        <v>7941</v>
      </c>
      <c r="BD39" s="204">
        <f t="shared" si="40"/>
        <v>14197</v>
      </c>
      <c r="BE39" s="204">
        <f t="shared" si="40"/>
        <v>27281</v>
      </c>
      <c r="BF39" s="204">
        <f t="shared" si="40"/>
        <v>10312</v>
      </c>
      <c r="BG39" s="204">
        <f t="shared" si="40"/>
        <v>14240</v>
      </c>
      <c r="BH39" s="204">
        <f t="shared" si="40"/>
        <v>18831</v>
      </c>
      <c r="BI39" s="204">
        <f t="shared" si="40"/>
        <v>717</v>
      </c>
      <c r="BJ39" s="204">
        <f t="shared" si="40"/>
        <v>681</v>
      </c>
      <c r="BK39" s="204">
        <f t="shared" si="40"/>
        <v>11415</v>
      </c>
      <c r="BL39" s="204">
        <f t="shared" si="40"/>
        <v>913</v>
      </c>
      <c r="BM39" s="204">
        <f t="shared" si="40"/>
        <v>4578</v>
      </c>
      <c r="BN39" s="204">
        <f t="shared" si="40"/>
        <v>6990</v>
      </c>
      <c r="BO39" s="204">
        <f t="shared" si="40"/>
        <v>3587</v>
      </c>
      <c r="BP39" s="204">
        <f t="shared" si="40"/>
        <v>3163</v>
      </c>
      <c r="BQ39" s="204">
        <f t="shared" si="40"/>
        <v>1436</v>
      </c>
      <c r="BR39" s="204">
        <f t="shared" si="40"/>
        <v>5102</v>
      </c>
      <c r="BS39" s="204">
        <f t="shared" si="40"/>
        <v>3343</v>
      </c>
      <c r="BT39" s="204">
        <f t="shared" si="40"/>
        <v>3483</v>
      </c>
      <c r="BU39" s="204">
        <f t="shared" si="40"/>
        <v>2961</v>
      </c>
      <c r="BV39" s="204">
        <f t="shared" si="40"/>
        <v>2718</v>
      </c>
      <c r="BW39" s="204">
        <f t="shared" si="40"/>
        <v>2251</v>
      </c>
      <c r="BX39" s="204">
        <f t="shared" si="40"/>
        <v>9633</v>
      </c>
      <c r="BY39" s="204">
        <f t="shared" si="40"/>
        <v>913</v>
      </c>
      <c r="BZ39" s="204">
        <f t="shared" si="40"/>
        <v>4108</v>
      </c>
      <c r="CA39" s="204">
        <f t="shared" si="40"/>
        <v>10484</v>
      </c>
      <c r="CB39" s="204">
        <f t="shared" si="40"/>
        <v>11242</v>
      </c>
      <c r="CC39" s="204">
        <f t="shared" si="40"/>
        <v>7149</v>
      </c>
      <c r="CD39" s="204">
        <f t="shared" si="40"/>
        <v>2199</v>
      </c>
      <c r="CE39" s="204">
        <f t="shared" si="40"/>
        <v>2314</v>
      </c>
      <c r="CF39" s="204">
        <f t="shared" si="40"/>
        <v>2629</v>
      </c>
      <c r="CG39" s="204">
        <f t="shared" si="40"/>
        <v>4124</v>
      </c>
      <c r="CH39" s="204">
        <f t="shared" si="40"/>
        <v>7968</v>
      </c>
      <c r="CI39" s="204">
        <f t="shared" si="40"/>
        <v>717</v>
      </c>
      <c r="CJ39" s="204">
        <f t="shared" si="40"/>
        <v>4485</v>
      </c>
      <c r="CK39" s="204">
        <f t="shared" si="40"/>
        <v>4493</v>
      </c>
      <c r="CL39" s="204">
        <f t="shared" si="40"/>
        <v>3870</v>
      </c>
      <c r="CM39" s="204">
        <f t="shared" si="40"/>
        <v>681</v>
      </c>
      <c r="CN39" s="204">
        <f t="shared" si="40"/>
        <v>3743</v>
      </c>
      <c r="CO39" s="204">
        <f t="shared" si="40"/>
        <v>8164</v>
      </c>
      <c r="CP39" s="204">
        <f t="shared" si="40"/>
        <v>2397</v>
      </c>
      <c r="CQ39" s="204">
        <f t="shared" si="40"/>
        <v>2243</v>
      </c>
      <c r="CR39" s="204">
        <f t="shared" si="40"/>
        <v>4166</v>
      </c>
    </row>
    <row r="40" spans="1:96" x14ac:dyDescent="0.2">
      <c r="A40" s="112" t="s">
        <v>36</v>
      </c>
      <c r="B40" s="204">
        <f t="shared" si="29"/>
        <v>25655.595198999999</v>
      </c>
      <c r="C40" s="204">
        <f t="shared" si="34"/>
        <v>1992.6640834600421</v>
      </c>
      <c r="D40" s="204">
        <f t="shared" si="34"/>
        <v>675.05906056365393</v>
      </c>
      <c r="E40" s="204">
        <f t="shared" si="34"/>
        <v>814.97214665187823</v>
      </c>
      <c r="F40" s="204">
        <f t="shared" si="34"/>
        <v>1927.1876754792609</v>
      </c>
      <c r="G40" s="204">
        <f t="shared" si="34"/>
        <v>1527.0399231388096</v>
      </c>
      <c r="H40" s="204">
        <f t="shared" si="34"/>
        <v>2718.4079198296131</v>
      </c>
      <c r="I40" s="204">
        <f t="shared" si="34"/>
        <v>5073.4273810444211</v>
      </c>
      <c r="J40" s="204">
        <f t="shared" si="34"/>
        <v>1774.2491709354767</v>
      </c>
      <c r="K40" s="204">
        <f t="shared" si="34"/>
        <v>2534.7087424084721</v>
      </c>
      <c r="L40" s="204">
        <f t="shared" si="34"/>
        <v>3991.5680027583076</v>
      </c>
      <c r="M40" s="204">
        <f t="shared" si="34"/>
        <v>142.61573086941218</v>
      </c>
      <c r="N40" s="204">
        <f t="shared" si="34"/>
        <v>104.61916576991395</v>
      </c>
      <c r="O40" s="204">
        <f t="shared" si="34"/>
        <v>2228.1095718033539</v>
      </c>
      <c r="P40" s="204">
        <f t="shared" si="34"/>
        <v>116.36745697275997</v>
      </c>
      <c r="Q40" s="204">
        <f t="shared" si="34"/>
        <v>1016.0967391507353</v>
      </c>
      <c r="R40" s="204">
        <f t="shared" si="34"/>
        <v>1205.2927204852942</v>
      </c>
      <c r="S40" s="204">
        <f t="shared" si="34"/>
        <v>586.95819763235295</v>
      </c>
      <c r="T40" s="204">
        <f t="shared" si="34"/>
        <v>596.42178454411771</v>
      </c>
      <c r="U40" s="204">
        <f t="shared" si="34"/>
        <v>250.54917296691173</v>
      </c>
      <c r="V40" s="204">
        <f t="shared" ref="C40:AV44" si="41">V81+V122+V163+V204+V245</f>
        <v>3727.1872848602943</v>
      </c>
      <c r="W40" s="204">
        <f t="shared" si="41"/>
        <v>730.10276263235301</v>
      </c>
      <c r="X40" s="204">
        <f t="shared" si="41"/>
        <v>599.92707772058827</v>
      </c>
      <c r="Y40" s="204">
        <f t="shared" si="41"/>
        <v>790.49967667279429</v>
      </c>
      <c r="Z40" s="204">
        <f t="shared" si="41"/>
        <v>498.99465161029423</v>
      </c>
      <c r="AA40" s="204">
        <f t="shared" si="41"/>
        <v>615.87571963235303</v>
      </c>
      <c r="AB40" s="204">
        <f t="shared" si="41"/>
        <v>2269.8792789705881</v>
      </c>
      <c r="AC40" s="204">
        <f t="shared" si="41"/>
        <v>116.62631102941177</v>
      </c>
      <c r="AD40" s="204">
        <f t="shared" si="41"/>
        <v>746.40672831985307</v>
      </c>
      <c r="AE40" s="204">
        <f t="shared" si="41"/>
        <v>1927.9094284522057</v>
      </c>
      <c r="AF40" s="204">
        <f t="shared" si="41"/>
        <v>1836.4816366323532</v>
      </c>
      <c r="AG40" s="204">
        <f t="shared" si="41"/>
        <v>1133.0386875000002</v>
      </c>
      <c r="AH40" s="204">
        <f t="shared" si="41"/>
        <v>325.55665550735296</v>
      </c>
      <c r="AI40" s="204">
        <f t="shared" si="41"/>
        <v>390.44748041176473</v>
      </c>
      <c r="AJ40" s="204">
        <f t="shared" si="41"/>
        <v>465.56306948529414</v>
      </c>
      <c r="AK40" s="204">
        <f t="shared" si="41"/>
        <v>723.76356314705879</v>
      </c>
      <c r="AL40" s="204">
        <f t="shared" si="41"/>
        <v>1311.2295719632352</v>
      </c>
      <c r="AM40" s="204">
        <f t="shared" si="41"/>
        <v>142.75481263602941</v>
      </c>
      <c r="AN40" s="204">
        <f t="shared" si="41"/>
        <v>888.3397027169118</v>
      </c>
      <c r="AO40" s="204">
        <f t="shared" si="41"/>
        <v>1005.6959152867648</v>
      </c>
      <c r="AP40" s="204">
        <f t="shared" si="41"/>
        <v>675.46795930514713</v>
      </c>
      <c r="AQ40" s="204">
        <f t="shared" si="41"/>
        <v>104.44494726470589</v>
      </c>
      <c r="AR40" s="204">
        <f t="shared" si="41"/>
        <v>669.30440147794127</v>
      </c>
      <c r="AS40" s="204">
        <f t="shared" si="41"/>
        <v>1516.3974844117649</v>
      </c>
      <c r="AT40" s="204">
        <f t="shared" si="41"/>
        <v>507.75821503676474</v>
      </c>
      <c r="AU40" s="204">
        <f t="shared" si="41"/>
        <v>304.42170097058829</v>
      </c>
      <c r="AV40" s="204">
        <f t="shared" si="41"/>
        <v>813.23773368749994</v>
      </c>
      <c r="AW40">
        <v>39</v>
      </c>
      <c r="AX40" s="204">
        <f t="shared" ref="AX40:CR40" si="42">AX81+AX122+AX163+AX204+AX245</f>
        <v>101619</v>
      </c>
      <c r="AY40" s="204">
        <f t="shared" si="42"/>
        <v>8383</v>
      </c>
      <c r="AZ40" s="204">
        <f t="shared" si="42"/>
        <v>2799</v>
      </c>
      <c r="BA40" s="204">
        <f t="shared" si="42"/>
        <v>3983</v>
      </c>
      <c r="BB40" s="204">
        <f t="shared" si="42"/>
        <v>7437</v>
      </c>
      <c r="BC40" s="204">
        <f t="shared" si="42"/>
        <v>5744</v>
      </c>
      <c r="BD40" s="204">
        <f t="shared" si="42"/>
        <v>10436</v>
      </c>
      <c r="BE40" s="204">
        <f t="shared" si="42"/>
        <v>20502</v>
      </c>
      <c r="BF40" s="204">
        <f t="shared" si="42"/>
        <v>7441</v>
      </c>
      <c r="BG40" s="204">
        <f t="shared" si="42"/>
        <v>10705</v>
      </c>
      <c r="BH40" s="204">
        <f t="shared" si="42"/>
        <v>13754</v>
      </c>
      <c r="BI40" s="204">
        <f t="shared" si="42"/>
        <v>576</v>
      </c>
      <c r="BJ40" s="204">
        <f t="shared" si="42"/>
        <v>478</v>
      </c>
      <c r="BK40" s="204">
        <f t="shared" si="42"/>
        <v>8658</v>
      </c>
      <c r="BL40" s="204">
        <f t="shared" si="42"/>
        <v>723</v>
      </c>
      <c r="BM40" s="204">
        <f t="shared" si="42"/>
        <v>3443</v>
      </c>
      <c r="BN40" s="204">
        <f t="shared" si="42"/>
        <v>4904</v>
      </c>
      <c r="BO40" s="204">
        <f t="shared" si="42"/>
        <v>2672</v>
      </c>
      <c r="BP40" s="204">
        <f t="shared" si="42"/>
        <v>2332</v>
      </c>
      <c r="BQ40" s="204">
        <f t="shared" si="42"/>
        <v>981</v>
      </c>
      <c r="BR40" s="204">
        <f t="shared" si="42"/>
        <v>3983</v>
      </c>
      <c r="BS40" s="204">
        <f t="shared" si="42"/>
        <v>2607</v>
      </c>
      <c r="BT40" s="204">
        <f t="shared" si="42"/>
        <v>2519</v>
      </c>
      <c r="BU40" s="204">
        <f t="shared" si="42"/>
        <v>2298</v>
      </c>
      <c r="BV40" s="204">
        <f t="shared" si="42"/>
        <v>2035</v>
      </c>
      <c r="BW40" s="204">
        <f t="shared" si="42"/>
        <v>1769</v>
      </c>
      <c r="BX40" s="204">
        <f t="shared" si="42"/>
        <v>7006</v>
      </c>
      <c r="BY40" s="204">
        <f t="shared" si="42"/>
        <v>723</v>
      </c>
      <c r="BZ40" s="204">
        <f t="shared" si="42"/>
        <v>2934</v>
      </c>
      <c r="CA40" s="204">
        <f t="shared" si="42"/>
        <v>7437</v>
      </c>
      <c r="CB40" s="204">
        <f t="shared" si="42"/>
        <v>8536</v>
      </c>
      <c r="CC40" s="204">
        <f t="shared" si="42"/>
        <v>5109</v>
      </c>
      <c r="CD40" s="204">
        <f t="shared" si="42"/>
        <v>1603</v>
      </c>
      <c r="CE40" s="204">
        <f t="shared" si="42"/>
        <v>1656</v>
      </c>
      <c r="CF40" s="204">
        <f t="shared" si="42"/>
        <v>2089</v>
      </c>
      <c r="CG40" s="204">
        <f t="shared" si="42"/>
        <v>3120</v>
      </c>
      <c r="CH40" s="204">
        <f t="shared" si="42"/>
        <v>6011</v>
      </c>
      <c r="CI40" s="204">
        <f t="shared" si="42"/>
        <v>576</v>
      </c>
      <c r="CJ40" s="204">
        <f t="shared" si="42"/>
        <v>3379</v>
      </c>
      <c r="CK40" s="204">
        <f t="shared" si="42"/>
        <v>3392</v>
      </c>
      <c r="CL40" s="204">
        <f t="shared" si="42"/>
        <v>2799</v>
      </c>
      <c r="CM40" s="204">
        <f t="shared" si="42"/>
        <v>478</v>
      </c>
      <c r="CN40" s="204">
        <f t="shared" si="42"/>
        <v>2744</v>
      </c>
      <c r="CO40" s="204">
        <f t="shared" si="42"/>
        <v>5981</v>
      </c>
      <c r="CP40" s="204">
        <f t="shared" si="42"/>
        <v>1829</v>
      </c>
      <c r="CQ40" s="204">
        <f t="shared" si="42"/>
        <v>1617</v>
      </c>
      <c r="CR40" s="204">
        <f t="shared" si="42"/>
        <v>3057</v>
      </c>
    </row>
    <row r="41" spans="1:96" x14ac:dyDescent="0.2">
      <c r="A41" s="112" t="s">
        <v>37</v>
      </c>
      <c r="B41" s="204">
        <f t="shared" si="29"/>
        <v>11777.197429</v>
      </c>
      <c r="C41" s="204">
        <f t="shared" si="41"/>
        <v>853.47582028998329</v>
      </c>
      <c r="D41" s="204">
        <f t="shared" si="41"/>
        <v>352.99579585044683</v>
      </c>
      <c r="E41" s="204">
        <f t="shared" si="41"/>
        <v>434.12221875453616</v>
      </c>
      <c r="F41" s="204">
        <f t="shared" si="41"/>
        <v>879.10331506599448</v>
      </c>
      <c r="G41" s="204">
        <f t="shared" si="41"/>
        <v>712.65597010283329</v>
      </c>
      <c r="H41" s="204">
        <f t="shared" si="41"/>
        <v>1322.879839264267</v>
      </c>
      <c r="I41" s="204">
        <f t="shared" si="41"/>
        <v>2125.9569641109861</v>
      </c>
      <c r="J41" s="204">
        <f t="shared" si="41"/>
        <v>868.9855253288838</v>
      </c>
      <c r="K41" s="204">
        <f t="shared" si="41"/>
        <v>1047.6169567745851</v>
      </c>
      <c r="L41" s="204">
        <f t="shared" si="41"/>
        <v>1867.3467471468291</v>
      </c>
      <c r="M41" s="204">
        <f t="shared" si="41"/>
        <v>62.989009562380467</v>
      </c>
      <c r="N41" s="204">
        <f t="shared" si="41"/>
        <v>53.411631940250096</v>
      </c>
      <c r="O41" s="204">
        <f t="shared" si="41"/>
        <v>1126.6289086401582</v>
      </c>
      <c r="P41" s="204">
        <f t="shared" si="41"/>
        <v>52.658039612464556</v>
      </c>
      <c r="Q41" s="204">
        <f t="shared" si="41"/>
        <v>470.78603155882354</v>
      </c>
      <c r="R41" s="204">
        <f t="shared" si="41"/>
        <v>589.64869248529419</v>
      </c>
      <c r="S41" s="204">
        <f t="shared" si="41"/>
        <v>304.40679240441176</v>
      </c>
      <c r="T41" s="204">
        <f t="shared" si="41"/>
        <v>284.90134182352944</v>
      </c>
      <c r="U41" s="204">
        <f t="shared" si="41"/>
        <v>108.88230100367646</v>
      </c>
      <c r="V41" s="204">
        <f t="shared" si="41"/>
        <v>4034.4271405808822</v>
      </c>
      <c r="W41" s="204">
        <f t="shared" si="41"/>
        <v>322.96149338970594</v>
      </c>
      <c r="X41" s="204">
        <f t="shared" si="41"/>
        <v>244.44791172794118</v>
      </c>
      <c r="Y41" s="204">
        <f t="shared" si="41"/>
        <v>401.02686248161768</v>
      </c>
      <c r="Z41" s="204">
        <f t="shared" si="41"/>
        <v>243.17205774999996</v>
      </c>
      <c r="AA41" s="204">
        <f t="shared" si="41"/>
        <v>286.60832966911767</v>
      </c>
      <c r="AB41" s="204">
        <f t="shared" si="41"/>
        <v>1113.9477478235294</v>
      </c>
      <c r="AC41" s="204">
        <f t="shared" si="41"/>
        <v>52.775175000000004</v>
      </c>
      <c r="AD41" s="204">
        <f t="shared" si="41"/>
        <v>352.24520385661765</v>
      </c>
      <c r="AE41" s="204">
        <f t="shared" si="41"/>
        <v>879.43254892279401</v>
      </c>
      <c r="AF41" s="204">
        <f t="shared" si="41"/>
        <v>698.46502304411763</v>
      </c>
      <c r="AG41" s="204">
        <f t="shared" si="41"/>
        <v>561.13160477941176</v>
      </c>
      <c r="AH41" s="204">
        <f t="shared" si="41"/>
        <v>131.70303917647061</v>
      </c>
      <c r="AI41" s="204">
        <f t="shared" si="41"/>
        <v>182.023583</v>
      </c>
      <c r="AJ41" s="204">
        <f t="shared" si="41"/>
        <v>243.2702369485294</v>
      </c>
      <c r="AK41" s="204">
        <f t="shared" si="41"/>
        <v>290.48356770588231</v>
      </c>
      <c r="AL41" s="204">
        <f t="shared" si="41"/>
        <v>492.27212140441179</v>
      </c>
      <c r="AM41" s="204">
        <f t="shared" si="41"/>
        <v>63.050437727941173</v>
      </c>
      <c r="AN41" s="204">
        <f t="shared" si="41"/>
        <v>482.0798665036765</v>
      </c>
      <c r="AO41" s="204">
        <f t="shared" si="41"/>
        <v>418.21691049632352</v>
      </c>
      <c r="AP41" s="204">
        <f t="shared" si="41"/>
        <v>353.20961349264707</v>
      </c>
      <c r="AQ41" s="204">
        <f t="shared" si="41"/>
        <v>53.322687485294111</v>
      </c>
      <c r="AR41" s="204">
        <f t="shared" si="41"/>
        <v>318.54153321323531</v>
      </c>
      <c r="AS41" s="204">
        <f t="shared" si="41"/>
        <v>683.54176882352954</v>
      </c>
      <c r="AT41" s="204">
        <f t="shared" si="41"/>
        <v>241.19679025735294</v>
      </c>
      <c r="AU41" s="204">
        <f t="shared" si="41"/>
        <v>129.91149079044118</v>
      </c>
      <c r="AV41" s="204">
        <f t="shared" si="41"/>
        <v>320.59792316911762</v>
      </c>
      <c r="AW41">
        <v>40</v>
      </c>
      <c r="AX41" s="204">
        <f t="shared" ref="AX41:CR41" si="43">AX82+AX123+AX164+AX205+AX246</f>
        <v>78407</v>
      </c>
      <c r="AY41" s="204">
        <f t="shared" si="43"/>
        <v>6373</v>
      </c>
      <c r="AZ41" s="204">
        <f t="shared" si="43"/>
        <v>2102</v>
      </c>
      <c r="BA41" s="204">
        <f t="shared" si="43"/>
        <v>3188</v>
      </c>
      <c r="BB41" s="204">
        <f t="shared" si="43"/>
        <v>5681</v>
      </c>
      <c r="BC41" s="204">
        <f t="shared" si="43"/>
        <v>4479</v>
      </c>
      <c r="BD41" s="204">
        <f t="shared" si="43"/>
        <v>8098</v>
      </c>
      <c r="BE41" s="204">
        <f t="shared" si="43"/>
        <v>16126</v>
      </c>
      <c r="BF41" s="204">
        <f t="shared" si="43"/>
        <v>5461</v>
      </c>
      <c r="BG41" s="204">
        <f t="shared" si="43"/>
        <v>7916</v>
      </c>
      <c r="BH41" s="204">
        <f t="shared" si="43"/>
        <v>10817</v>
      </c>
      <c r="BI41" s="204">
        <f t="shared" si="43"/>
        <v>359</v>
      </c>
      <c r="BJ41" s="204">
        <f t="shared" si="43"/>
        <v>339</v>
      </c>
      <c r="BK41" s="204">
        <f t="shared" si="43"/>
        <v>6961</v>
      </c>
      <c r="BL41" s="204">
        <f t="shared" si="43"/>
        <v>507</v>
      </c>
      <c r="BM41" s="204">
        <f t="shared" si="43"/>
        <v>2798</v>
      </c>
      <c r="BN41" s="204">
        <f t="shared" si="43"/>
        <v>3706</v>
      </c>
      <c r="BO41" s="204">
        <f t="shared" si="43"/>
        <v>2086</v>
      </c>
      <c r="BP41" s="204">
        <f t="shared" si="43"/>
        <v>1660</v>
      </c>
      <c r="BQ41" s="204">
        <f t="shared" si="43"/>
        <v>723</v>
      </c>
      <c r="BR41" s="204">
        <f t="shared" si="43"/>
        <v>3188</v>
      </c>
      <c r="BS41" s="204">
        <f t="shared" si="43"/>
        <v>2152</v>
      </c>
      <c r="BT41" s="204">
        <f t="shared" si="43"/>
        <v>1915</v>
      </c>
      <c r="BU41" s="204">
        <f t="shared" si="43"/>
        <v>1988</v>
      </c>
      <c r="BV41" s="204">
        <f t="shared" si="43"/>
        <v>1551</v>
      </c>
      <c r="BW41" s="204">
        <f t="shared" si="43"/>
        <v>1436</v>
      </c>
      <c r="BX41" s="204">
        <f t="shared" si="43"/>
        <v>5943</v>
      </c>
      <c r="BY41" s="204">
        <f t="shared" si="43"/>
        <v>507</v>
      </c>
      <c r="BZ41" s="204">
        <f t="shared" si="43"/>
        <v>2343</v>
      </c>
      <c r="CA41" s="204">
        <f t="shared" si="43"/>
        <v>5681</v>
      </c>
      <c r="CB41" s="204">
        <f t="shared" si="43"/>
        <v>6715</v>
      </c>
      <c r="CC41" s="204">
        <f t="shared" si="43"/>
        <v>3801</v>
      </c>
      <c r="CD41" s="204">
        <f t="shared" si="43"/>
        <v>1218</v>
      </c>
      <c r="CE41" s="204">
        <f t="shared" si="43"/>
        <v>1223</v>
      </c>
      <c r="CF41" s="204">
        <f t="shared" si="43"/>
        <v>1594</v>
      </c>
      <c r="CG41" s="204">
        <f t="shared" si="43"/>
        <v>2252</v>
      </c>
      <c r="CH41" s="204">
        <f t="shared" si="43"/>
        <v>4264</v>
      </c>
      <c r="CI41" s="204">
        <f t="shared" si="43"/>
        <v>359</v>
      </c>
      <c r="CJ41" s="204">
        <f t="shared" si="43"/>
        <v>2723</v>
      </c>
      <c r="CK41" s="204">
        <f t="shared" si="43"/>
        <v>2554</v>
      </c>
      <c r="CL41" s="204">
        <f t="shared" si="43"/>
        <v>2102</v>
      </c>
      <c r="CM41" s="204">
        <f t="shared" si="43"/>
        <v>339</v>
      </c>
      <c r="CN41" s="204">
        <f t="shared" si="43"/>
        <v>2206</v>
      </c>
      <c r="CO41" s="204">
        <f t="shared" si="43"/>
        <v>4628</v>
      </c>
      <c r="CP41" s="204">
        <f t="shared" si="43"/>
        <v>1413</v>
      </c>
      <c r="CQ41" s="204">
        <f t="shared" si="43"/>
        <v>1239</v>
      </c>
      <c r="CR41" s="204">
        <f t="shared" si="43"/>
        <v>2100</v>
      </c>
    </row>
    <row r="42" spans="1:96" x14ac:dyDescent="0.2">
      <c r="A42" s="112" t="s">
        <v>38</v>
      </c>
      <c r="B42" s="204">
        <f t="shared" si="29"/>
        <v>7693.1377420000008</v>
      </c>
      <c r="C42" s="204">
        <f t="shared" si="41"/>
        <v>531.24746396178284</v>
      </c>
      <c r="D42" s="204">
        <f t="shared" si="41"/>
        <v>248.88512996713126</v>
      </c>
      <c r="E42" s="204">
        <f t="shared" si="41"/>
        <v>270.61934617694868</v>
      </c>
      <c r="F42" s="204">
        <f t="shared" si="41"/>
        <v>562.77472670682948</v>
      </c>
      <c r="G42" s="204">
        <f t="shared" si="41"/>
        <v>429.85978355977755</v>
      </c>
      <c r="H42" s="204">
        <f t="shared" si="41"/>
        <v>857.14570416218896</v>
      </c>
      <c r="I42" s="204">
        <f t="shared" si="41"/>
        <v>1398.3901568709073</v>
      </c>
      <c r="J42" s="204">
        <f t="shared" si="41"/>
        <v>586.44547562900004</v>
      </c>
      <c r="K42" s="204">
        <f t="shared" si="41"/>
        <v>654.21216329137746</v>
      </c>
      <c r="L42" s="204">
        <f t="shared" si="41"/>
        <v>1256.6335026818476</v>
      </c>
      <c r="M42" s="204">
        <f t="shared" si="41"/>
        <v>44.717438352535197</v>
      </c>
      <c r="N42" s="204">
        <f t="shared" si="41"/>
        <v>33.027216990736264</v>
      </c>
      <c r="O42" s="204">
        <f t="shared" si="41"/>
        <v>778.71378427796458</v>
      </c>
      <c r="P42" s="204">
        <f t="shared" si="41"/>
        <v>34.44859348210236</v>
      </c>
      <c r="Q42" s="204">
        <f t="shared" si="41"/>
        <v>328.46645645588234</v>
      </c>
      <c r="R42" s="204">
        <f t="shared" si="41"/>
        <v>372.51571171323536</v>
      </c>
      <c r="S42" s="204">
        <f t="shared" si="41"/>
        <v>209.25143355882352</v>
      </c>
      <c r="T42" s="204">
        <f t="shared" si="41"/>
        <v>188.68932667279415</v>
      </c>
      <c r="U42" s="204">
        <f t="shared" si="41"/>
        <v>65.787840992647062</v>
      </c>
      <c r="V42" s="204">
        <f t="shared" si="41"/>
        <v>3184.2083414852941</v>
      </c>
      <c r="W42" s="204">
        <f t="shared" si="41"/>
        <v>229.0891523529412</v>
      </c>
      <c r="X42" s="204">
        <f t="shared" si="41"/>
        <v>147.83671522058825</v>
      </c>
      <c r="Y42" s="204">
        <f t="shared" si="41"/>
        <v>262.45147764705882</v>
      </c>
      <c r="Z42" s="204">
        <f t="shared" si="41"/>
        <v>172.24613696323527</v>
      </c>
      <c r="AA42" s="204">
        <f t="shared" si="41"/>
        <v>189.76235674632355</v>
      </c>
      <c r="AB42" s="204">
        <f t="shared" si="41"/>
        <v>780.53326764705878</v>
      </c>
      <c r="AC42" s="204">
        <f t="shared" si="41"/>
        <v>34.525222794117653</v>
      </c>
      <c r="AD42" s="204">
        <f t="shared" si="41"/>
        <v>202.02386732352943</v>
      </c>
      <c r="AE42" s="204">
        <f t="shared" si="41"/>
        <v>562.98549202941172</v>
      </c>
      <c r="AF42" s="204">
        <f t="shared" si="41"/>
        <v>460.38806563235289</v>
      </c>
      <c r="AG42" s="204">
        <f t="shared" si="41"/>
        <v>381.76194852941177</v>
      </c>
      <c r="AH42" s="204">
        <f t="shared" si="41"/>
        <v>85.736282014705893</v>
      </c>
      <c r="AI42" s="204">
        <f t="shared" si="41"/>
        <v>112.90604882352942</v>
      </c>
      <c r="AJ42" s="204">
        <f t="shared" si="41"/>
        <v>147.53825959558822</v>
      </c>
      <c r="AK42" s="204">
        <f t="shared" si="41"/>
        <v>186.51192555882355</v>
      </c>
      <c r="AL42" s="204">
        <f t="shared" si="41"/>
        <v>309.60545262867652</v>
      </c>
      <c r="AM42" s="204">
        <f t="shared" si="41"/>
        <v>44.761047709558824</v>
      </c>
      <c r="AN42" s="204">
        <f t="shared" si="41"/>
        <v>329.24742186397066</v>
      </c>
      <c r="AO42" s="204">
        <f t="shared" si="41"/>
        <v>280.67671803308826</v>
      </c>
      <c r="AP42" s="204">
        <f t="shared" si="41"/>
        <v>249.03588539338236</v>
      </c>
      <c r="AQ42" s="204">
        <f t="shared" si="41"/>
        <v>32.972217963235288</v>
      </c>
      <c r="AR42" s="204">
        <f t="shared" si="41"/>
        <v>196.70304422058825</v>
      </c>
      <c r="AS42" s="204">
        <f t="shared" si="41"/>
        <v>425.75599911764709</v>
      </c>
      <c r="AT42" s="204">
        <f t="shared" si="41"/>
        <v>155.88893731617648</v>
      </c>
      <c r="AU42" s="204">
        <f t="shared" si="41"/>
        <v>84.15610155514706</v>
      </c>
      <c r="AV42" s="204">
        <f t="shared" si="41"/>
        <v>187.44699126838233</v>
      </c>
      <c r="AW42">
        <v>41</v>
      </c>
      <c r="AX42" s="204">
        <f t="shared" ref="AX42:CR42" si="44">AX83+AX124+AX165+AX206+AX247</f>
        <v>50919</v>
      </c>
      <c r="AY42" s="204">
        <f t="shared" si="44"/>
        <v>3981</v>
      </c>
      <c r="AZ42" s="204">
        <f t="shared" si="44"/>
        <v>1494</v>
      </c>
      <c r="BA42" s="204">
        <f t="shared" si="44"/>
        <v>1968</v>
      </c>
      <c r="BB42" s="204">
        <f t="shared" si="44"/>
        <v>3656</v>
      </c>
      <c r="BC42" s="204">
        <f t="shared" si="44"/>
        <v>2697</v>
      </c>
      <c r="BD42" s="204">
        <f t="shared" si="44"/>
        <v>5219</v>
      </c>
      <c r="BE42" s="204">
        <f t="shared" si="44"/>
        <v>10533</v>
      </c>
      <c r="BF42" s="204">
        <f t="shared" si="44"/>
        <v>3663</v>
      </c>
      <c r="BG42" s="204">
        <f t="shared" si="44"/>
        <v>4924</v>
      </c>
      <c r="BH42" s="204">
        <f t="shared" si="44"/>
        <v>7202</v>
      </c>
      <c r="BI42" s="204">
        <f t="shared" si="44"/>
        <v>250</v>
      </c>
      <c r="BJ42" s="204">
        <f t="shared" si="44"/>
        <v>211</v>
      </c>
      <c r="BK42" s="204">
        <f t="shared" si="44"/>
        <v>4785</v>
      </c>
      <c r="BL42" s="204">
        <f t="shared" si="44"/>
        <v>336</v>
      </c>
      <c r="BM42" s="204">
        <f t="shared" si="44"/>
        <v>1924</v>
      </c>
      <c r="BN42" s="204">
        <f t="shared" si="44"/>
        <v>2331</v>
      </c>
      <c r="BO42" s="204">
        <f t="shared" si="44"/>
        <v>1425</v>
      </c>
      <c r="BP42" s="204">
        <f t="shared" si="44"/>
        <v>1109</v>
      </c>
      <c r="BQ42" s="204">
        <f t="shared" si="44"/>
        <v>449</v>
      </c>
      <c r="BR42" s="204">
        <f t="shared" si="44"/>
        <v>1968</v>
      </c>
      <c r="BS42" s="204">
        <f t="shared" si="44"/>
        <v>1489</v>
      </c>
      <c r="BT42" s="204">
        <f t="shared" si="44"/>
        <v>1185</v>
      </c>
      <c r="BU42" s="204">
        <f t="shared" si="44"/>
        <v>1297</v>
      </c>
      <c r="BV42" s="204">
        <f t="shared" si="44"/>
        <v>1090</v>
      </c>
      <c r="BW42" s="204">
        <f t="shared" si="44"/>
        <v>933</v>
      </c>
      <c r="BX42" s="204">
        <f t="shared" si="44"/>
        <v>4098</v>
      </c>
      <c r="BY42" s="204">
        <f t="shared" si="44"/>
        <v>336</v>
      </c>
      <c r="BZ42" s="204">
        <f t="shared" si="44"/>
        <v>1353</v>
      </c>
      <c r="CA42" s="204">
        <f t="shared" si="44"/>
        <v>3656</v>
      </c>
      <c r="CB42" s="204">
        <f t="shared" si="44"/>
        <v>4416</v>
      </c>
      <c r="CC42" s="204">
        <f t="shared" si="44"/>
        <v>2554</v>
      </c>
      <c r="CD42" s="204">
        <f t="shared" si="44"/>
        <v>788</v>
      </c>
      <c r="CE42" s="204">
        <f t="shared" si="44"/>
        <v>779</v>
      </c>
      <c r="CF42" s="204">
        <f t="shared" si="44"/>
        <v>964</v>
      </c>
      <c r="CG42" s="204">
        <f t="shared" si="44"/>
        <v>1430</v>
      </c>
      <c r="CH42" s="204">
        <f t="shared" si="44"/>
        <v>2672</v>
      </c>
      <c r="CI42" s="204">
        <f t="shared" si="44"/>
        <v>250</v>
      </c>
      <c r="CJ42" s="204">
        <f t="shared" si="44"/>
        <v>1871</v>
      </c>
      <c r="CK42" s="204">
        <f t="shared" si="44"/>
        <v>1682</v>
      </c>
      <c r="CL42" s="204">
        <f t="shared" si="44"/>
        <v>1494</v>
      </c>
      <c r="CM42" s="204">
        <f t="shared" si="44"/>
        <v>211</v>
      </c>
      <c r="CN42" s="204">
        <f t="shared" si="44"/>
        <v>1366</v>
      </c>
      <c r="CO42" s="204">
        <f t="shared" si="44"/>
        <v>2861</v>
      </c>
      <c r="CP42" s="204">
        <f t="shared" si="44"/>
        <v>895</v>
      </c>
      <c r="CQ42" s="204">
        <f t="shared" si="44"/>
        <v>808</v>
      </c>
      <c r="CR42" s="204">
        <f t="shared" si="44"/>
        <v>1235</v>
      </c>
    </row>
    <row r="43" spans="1:96" x14ac:dyDescent="0.2">
      <c r="A43" s="112" t="s">
        <v>218</v>
      </c>
      <c r="B43" s="204">
        <f t="shared" si="29"/>
        <v>3771.8485490000003</v>
      </c>
      <c r="C43" s="204">
        <f t="shared" si="41"/>
        <v>262.40007576866606</v>
      </c>
      <c r="D43" s="204">
        <f t="shared" si="41"/>
        <v>120.7046609761303</v>
      </c>
      <c r="E43" s="204">
        <f t="shared" si="41"/>
        <v>137.65135573925156</v>
      </c>
      <c r="F43" s="204">
        <f t="shared" si="41"/>
        <v>280.62608103554214</v>
      </c>
      <c r="G43" s="204">
        <f t="shared" si="41"/>
        <v>203.23933459699546</v>
      </c>
      <c r="H43" s="204">
        <f t="shared" si="41"/>
        <v>441.59489197708717</v>
      </c>
      <c r="I43" s="204">
        <f t="shared" si="41"/>
        <v>662.62248450828133</v>
      </c>
      <c r="J43" s="204">
        <f t="shared" si="41"/>
        <v>279.97752716230104</v>
      </c>
      <c r="K43" s="204">
        <f t="shared" si="41"/>
        <v>296.5832103738606</v>
      </c>
      <c r="L43" s="204">
        <f t="shared" si="41"/>
        <v>652.63467100077878</v>
      </c>
      <c r="M43" s="204">
        <f t="shared" si="41"/>
        <v>21.680694897521114</v>
      </c>
      <c r="N43" s="204">
        <f t="shared" si="41"/>
        <v>16.450511801406865</v>
      </c>
      <c r="O43" s="204">
        <f t="shared" si="41"/>
        <v>376.42153219412819</v>
      </c>
      <c r="P43" s="204">
        <f t="shared" si="41"/>
        <v>18.228235950917522</v>
      </c>
      <c r="Q43" s="204">
        <f t="shared" si="41"/>
        <v>167.25815161029414</v>
      </c>
      <c r="R43" s="204">
        <f t="shared" si="41"/>
        <v>197.56030550735295</v>
      </c>
      <c r="S43" s="204">
        <f t="shared" si="41"/>
        <v>94.563155095588229</v>
      </c>
      <c r="T43" s="204">
        <f t="shared" si="41"/>
        <v>91.108155452205878</v>
      </c>
      <c r="U43" s="204">
        <f t="shared" si="41"/>
        <v>25.417522621323528</v>
      </c>
      <c r="V43" s="204">
        <f t="shared" si="41"/>
        <v>1961.7111759264708</v>
      </c>
      <c r="W43" s="204">
        <f t="shared" si="41"/>
        <v>115.09445780514707</v>
      </c>
      <c r="X43" s="204">
        <f t="shared" si="41"/>
        <v>68.325223235294132</v>
      </c>
      <c r="Y43" s="204">
        <f t="shared" si="41"/>
        <v>122.25454577205883</v>
      </c>
      <c r="Z43" s="204">
        <f t="shared" si="41"/>
        <v>92.415403522058824</v>
      </c>
      <c r="AA43" s="204">
        <f t="shared" si="41"/>
        <v>104.90341466911765</v>
      </c>
      <c r="AB43" s="204">
        <f t="shared" si="41"/>
        <v>421.94057902941177</v>
      </c>
      <c r="AC43" s="204">
        <f t="shared" si="41"/>
        <v>18.268783823529414</v>
      </c>
      <c r="AD43" s="204">
        <f t="shared" si="41"/>
        <v>101.61742254411766</v>
      </c>
      <c r="AE43" s="204">
        <f t="shared" si="41"/>
        <v>280.73117858823525</v>
      </c>
      <c r="AF43" s="204">
        <f t="shared" si="41"/>
        <v>222.66667811764705</v>
      </c>
      <c r="AG43" s="204">
        <f t="shared" si="41"/>
        <v>181.37794669117648</v>
      </c>
      <c r="AH43" s="204">
        <f t="shared" si="41"/>
        <v>43.055643014705879</v>
      </c>
      <c r="AI43" s="204">
        <f t="shared" si="41"/>
        <v>52.080708691176469</v>
      </c>
      <c r="AJ43" s="204">
        <f t="shared" si="41"/>
        <v>72.033746158088235</v>
      </c>
      <c r="AK43" s="204">
        <f t="shared" si="41"/>
        <v>87.179327632352937</v>
      </c>
      <c r="AL43" s="204">
        <f t="shared" si="41"/>
        <v>133.20190116911766</v>
      </c>
      <c r="AM43" s="204">
        <f t="shared" si="41"/>
        <v>21.701838352941174</v>
      </c>
      <c r="AN43" s="204">
        <f t="shared" si="41"/>
        <v>162.76484870220588</v>
      </c>
      <c r="AO43" s="204">
        <f t="shared" si="41"/>
        <v>122.76442559926471</v>
      </c>
      <c r="AP43" s="204">
        <f t="shared" si="41"/>
        <v>120.77777455514708</v>
      </c>
      <c r="AQ43" s="204">
        <f t="shared" si="41"/>
        <v>16.423117360294114</v>
      </c>
      <c r="AR43" s="204">
        <f t="shared" si="41"/>
        <v>106.7169576764706</v>
      </c>
      <c r="AS43" s="204">
        <f t="shared" si="41"/>
        <v>199.11426294117649</v>
      </c>
      <c r="AT43" s="204">
        <f t="shared" si="41"/>
        <v>73.330448102941176</v>
      </c>
      <c r="AU43" s="204">
        <f t="shared" si="41"/>
        <v>34.208162286764711</v>
      </c>
      <c r="AV43" s="204">
        <f t="shared" si="41"/>
        <v>85.656970720588234</v>
      </c>
      <c r="AW43">
        <v>42</v>
      </c>
      <c r="AX43" s="204">
        <f t="shared" ref="AX43:CR43" si="45">AX84+AX125+AX166+AX207+AX248</f>
        <v>24838</v>
      </c>
      <c r="AY43" s="204">
        <f t="shared" si="45"/>
        <v>1943</v>
      </c>
      <c r="AZ43" s="204">
        <f t="shared" si="45"/>
        <v>731</v>
      </c>
      <c r="BA43" s="204">
        <f t="shared" si="45"/>
        <v>989</v>
      </c>
      <c r="BB43" s="204">
        <f t="shared" si="45"/>
        <v>1839</v>
      </c>
      <c r="BC43" s="204">
        <f t="shared" si="45"/>
        <v>1282</v>
      </c>
      <c r="BD43" s="204">
        <f t="shared" si="45"/>
        <v>2680</v>
      </c>
      <c r="BE43" s="204">
        <f t="shared" si="45"/>
        <v>4926</v>
      </c>
      <c r="BF43" s="204">
        <f t="shared" si="45"/>
        <v>1763</v>
      </c>
      <c r="BG43" s="204">
        <f t="shared" si="45"/>
        <v>2232</v>
      </c>
      <c r="BH43" s="204">
        <f t="shared" si="45"/>
        <v>3715</v>
      </c>
      <c r="BI43" s="204">
        <f t="shared" si="45"/>
        <v>124</v>
      </c>
      <c r="BJ43" s="204">
        <f t="shared" si="45"/>
        <v>106</v>
      </c>
      <c r="BK43" s="204">
        <f t="shared" si="45"/>
        <v>2332</v>
      </c>
      <c r="BL43" s="204">
        <f t="shared" si="45"/>
        <v>176</v>
      </c>
      <c r="BM43" s="204">
        <f t="shared" si="45"/>
        <v>976</v>
      </c>
      <c r="BN43" s="204">
        <f t="shared" si="45"/>
        <v>1240</v>
      </c>
      <c r="BO43" s="204">
        <f t="shared" si="45"/>
        <v>659</v>
      </c>
      <c r="BP43" s="204">
        <f t="shared" si="45"/>
        <v>535</v>
      </c>
      <c r="BQ43" s="204">
        <f t="shared" si="45"/>
        <v>174</v>
      </c>
      <c r="BR43" s="204">
        <f t="shared" si="45"/>
        <v>989</v>
      </c>
      <c r="BS43" s="204">
        <f t="shared" si="45"/>
        <v>746</v>
      </c>
      <c r="BT43" s="204">
        <f t="shared" si="45"/>
        <v>543</v>
      </c>
      <c r="BU43" s="204">
        <f t="shared" si="45"/>
        <v>611</v>
      </c>
      <c r="BV43" s="204">
        <f t="shared" si="45"/>
        <v>581</v>
      </c>
      <c r="BW43" s="204">
        <f t="shared" si="45"/>
        <v>514</v>
      </c>
      <c r="BX43" s="204">
        <f t="shared" si="45"/>
        <v>2215</v>
      </c>
      <c r="BY43" s="204">
        <f t="shared" si="45"/>
        <v>176</v>
      </c>
      <c r="BZ43" s="204">
        <f t="shared" si="45"/>
        <v>686</v>
      </c>
      <c r="CA43" s="204">
        <f t="shared" si="45"/>
        <v>1839</v>
      </c>
      <c r="CB43" s="204">
        <f t="shared" si="45"/>
        <v>2068</v>
      </c>
      <c r="CC43" s="204">
        <f t="shared" si="45"/>
        <v>1228</v>
      </c>
      <c r="CD43" s="204">
        <f t="shared" si="45"/>
        <v>384</v>
      </c>
      <c r="CE43" s="204">
        <f t="shared" si="45"/>
        <v>363</v>
      </c>
      <c r="CF43" s="204">
        <f t="shared" si="45"/>
        <v>464</v>
      </c>
      <c r="CG43" s="204">
        <f t="shared" si="45"/>
        <v>659</v>
      </c>
      <c r="CH43" s="204">
        <f t="shared" si="45"/>
        <v>1156</v>
      </c>
      <c r="CI43" s="204">
        <f t="shared" si="45"/>
        <v>124</v>
      </c>
      <c r="CJ43" s="204">
        <f t="shared" si="45"/>
        <v>927</v>
      </c>
      <c r="CK43" s="204">
        <f t="shared" si="45"/>
        <v>739</v>
      </c>
      <c r="CL43" s="204">
        <f t="shared" si="45"/>
        <v>731</v>
      </c>
      <c r="CM43" s="204">
        <f t="shared" si="45"/>
        <v>106</v>
      </c>
      <c r="CN43" s="204">
        <f t="shared" si="45"/>
        <v>741</v>
      </c>
      <c r="CO43" s="204">
        <f t="shared" si="45"/>
        <v>1339</v>
      </c>
      <c r="CP43" s="204">
        <f t="shared" si="45"/>
        <v>422</v>
      </c>
      <c r="CQ43" s="204">
        <f t="shared" si="45"/>
        <v>347</v>
      </c>
      <c r="CR43" s="204">
        <f t="shared" si="45"/>
        <v>556</v>
      </c>
    </row>
    <row r="44" spans="1:96" x14ac:dyDescent="0.2">
      <c r="A44" s="112" t="s">
        <v>219</v>
      </c>
      <c r="B44" s="204">
        <f t="shared" si="29"/>
        <v>1499.4036679999999</v>
      </c>
      <c r="C44" s="204">
        <f t="shared" si="41"/>
        <v>94.985885421695201</v>
      </c>
      <c r="D44" s="204">
        <f t="shared" si="41"/>
        <v>46.091815609064803</v>
      </c>
      <c r="E44" s="204">
        <f t="shared" si="41"/>
        <v>52.212817279998774</v>
      </c>
      <c r="F44" s="204">
        <f t="shared" si="41"/>
        <v>111.86476129199826</v>
      </c>
      <c r="G44" s="204">
        <f t="shared" si="41"/>
        <v>83.619905071409732</v>
      </c>
      <c r="H44" s="204">
        <f t="shared" si="41"/>
        <v>184.04517704448259</v>
      </c>
      <c r="I44" s="204">
        <f t="shared" si="41"/>
        <v>266.35789482201699</v>
      </c>
      <c r="J44" s="204">
        <f t="shared" si="41"/>
        <v>108.44484739358856</v>
      </c>
      <c r="K44" s="204">
        <f t="shared" si="41"/>
        <v>108.84567528495643</v>
      </c>
      <c r="L44" s="204">
        <f t="shared" si="41"/>
        <v>268.19321697284539</v>
      </c>
      <c r="M44" s="204">
        <f t="shared" si="41"/>
        <v>10.013826918569464</v>
      </c>
      <c r="N44" s="204">
        <f t="shared" si="41"/>
        <v>6.6566675704932594</v>
      </c>
      <c r="O44" s="204">
        <f t="shared" si="41"/>
        <v>154.22292292914861</v>
      </c>
      <c r="P44" s="204">
        <f t="shared" si="41"/>
        <v>5.5567312187058002</v>
      </c>
      <c r="Q44" s="204">
        <f t="shared" si="41"/>
        <v>69.743247812500002</v>
      </c>
      <c r="R44" s="204">
        <f t="shared" si="41"/>
        <v>81.465866470588253</v>
      </c>
      <c r="S44" s="204">
        <f t="shared" si="41"/>
        <v>41.721724841911765</v>
      </c>
      <c r="T44" s="204">
        <f t="shared" si="41"/>
        <v>34.630369411764704</v>
      </c>
      <c r="U44" s="204">
        <f t="shared" si="41"/>
        <v>12.648707073529412</v>
      </c>
      <c r="V44" s="204">
        <f t="shared" si="41"/>
        <v>937.70755058823534</v>
      </c>
      <c r="W44" s="204">
        <f t="shared" si="41"/>
        <v>44.429843113970591</v>
      </c>
      <c r="X44" s="204">
        <f t="shared" si="41"/>
        <v>24.987557977941176</v>
      </c>
      <c r="Y44" s="204">
        <f t="shared" si="41"/>
        <v>46.993498511029415</v>
      </c>
      <c r="Z44" s="204">
        <f t="shared" si="41"/>
        <v>32.668646110294119</v>
      </c>
      <c r="AA44" s="204">
        <f t="shared" si="41"/>
        <v>42.523960036764706</v>
      </c>
      <c r="AB44" s="204">
        <f t="shared" si="41"/>
        <v>184.12182520588235</v>
      </c>
      <c r="AC44" s="204">
        <f t="shared" si="41"/>
        <v>5.5690919117647066</v>
      </c>
      <c r="AD44" s="204">
        <f t="shared" si="41"/>
        <v>39.194150669117647</v>
      </c>
      <c r="AE44" s="204">
        <f t="shared" si="41"/>
        <v>111.906655875</v>
      </c>
      <c r="AF44" s="204">
        <f t="shared" si="41"/>
        <v>86.341629191176452</v>
      </c>
      <c r="AG44" s="204">
        <f t="shared" si="41"/>
        <v>70.819954963235304</v>
      </c>
      <c r="AH44" s="204">
        <f t="shared" si="41"/>
        <v>16.446522191176474</v>
      </c>
      <c r="AI44" s="204">
        <f t="shared" si="41"/>
        <v>21.571522448529411</v>
      </c>
      <c r="AJ44" s="204">
        <f t="shared" si="41"/>
        <v>30.861530386029411</v>
      </c>
      <c r="AK44" s="204">
        <f t="shared" si="41"/>
        <v>29.833159716911762</v>
      </c>
      <c r="AL44" s="204">
        <f t="shared" si="41"/>
        <v>48.513469933823529</v>
      </c>
      <c r="AM44" s="204">
        <f t="shared" si="41"/>
        <v>10.023592606617648</v>
      </c>
      <c r="AN44" s="204">
        <f t="shared" si="41"/>
        <v>65.733994136029423</v>
      </c>
      <c r="AO44" s="204">
        <f t="shared" si="41"/>
        <v>53.322751099264714</v>
      </c>
      <c r="AP44" s="204">
        <f t="shared" si="41"/>
        <v>46.119734477941172</v>
      </c>
      <c r="AQ44" s="204">
        <f t="shared" si="41"/>
        <v>6.6455824632352938</v>
      </c>
      <c r="AR44" s="204">
        <f t="shared" si="41"/>
        <v>40.128050036764705</v>
      </c>
      <c r="AS44" s="204">
        <f t="shared" si="41"/>
        <v>75.986760294117659</v>
      </c>
      <c r="AT44" s="204">
        <f t="shared" si="41"/>
        <v>30.581804029411767</v>
      </c>
      <c r="AU44" s="204">
        <f t="shared" si="41"/>
        <v>15.036243955882355</v>
      </c>
      <c r="AV44" s="204">
        <f t="shared" si="41"/>
        <v>30.811262625000001</v>
      </c>
      <c r="AW44">
        <v>43</v>
      </c>
      <c r="AX44" s="204">
        <f t="shared" ref="AX44:CR44" si="46">AX85+AX126+AX167+AX208+AX249</f>
        <v>9839</v>
      </c>
      <c r="AY44" s="204">
        <f t="shared" si="46"/>
        <v>715</v>
      </c>
      <c r="AZ44" s="204">
        <f t="shared" si="46"/>
        <v>283</v>
      </c>
      <c r="BA44" s="204">
        <f t="shared" si="46"/>
        <v>385</v>
      </c>
      <c r="BB44" s="204">
        <f t="shared" si="46"/>
        <v>724</v>
      </c>
      <c r="BC44" s="204">
        <f t="shared" si="46"/>
        <v>517</v>
      </c>
      <c r="BD44" s="204">
        <f t="shared" si="46"/>
        <v>1115</v>
      </c>
      <c r="BE44" s="204">
        <f t="shared" si="46"/>
        <v>1977</v>
      </c>
      <c r="BF44" s="204">
        <f t="shared" si="46"/>
        <v>669</v>
      </c>
      <c r="BG44" s="204">
        <f t="shared" si="46"/>
        <v>819</v>
      </c>
      <c r="BH44" s="204">
        <f t="shared" si="46"/>
        <v>1518</v>
      </c>
      <c r="BI44" s="204">
        <f t="shared" si="46"/>
        <v>59</v>
      </c>
      <c r="BJ44" s="204">
        <f t="shared" si="46"/>
        <v>44</v>
      </c>
      <c r="BK44" s="204">
        <f t="shared" si="46"/>
        <v>959</v>
      </c>
      <c r="BL44" s="204">
        <f t="shared" si="46"/>
        <v>55</v>
      </c>
      <c r="BM44" s="204">
        <f t="shared" si="46"/>
        <v>404</v>
      </c>
      <c r="BN44" s="204">
        <f t="shared" si="46"/>
        <v>508</v>
      </c>
      <c r="BO44" s="204">
        <f t="shared" si="46"/>
        <v>293</v>
      </c>
      <c r="BP44" s="204">
        <f t="shared" si="46"/>
        <v>200</v>
      </c>
      <c r="BQ44" s="204">
        <f t="shared" si="46"/>
        <v>83</v>
      </c>
      <c r="BR44" s="204">
        <f t="shared" si="46"/>
        <v>385</v>
      </c>
      <c r="BS44" s="204">
        <f t="shared" si="46"/>
        <v>293</v>
      </c>
      <c r="BT44" s="204">
        <f t="shared" si="46"/>
        <v>199</v>
      </c>
      <c r="BU44" s="204">
        <f t="shared" si="46"/>
        <v>239</v>
      </c>
      <c r="BV44" s="204">
        <f t="shared" si="46"/>
        <v>204</v>
      </c>
      <c r="BW44" s="204">
        <f t="shared" si="46"/>
        <v>204</v>
      </c>
      <c r="BX44" s="204">
        <f t="shared" si="46"/>
        <v>962</v>
      </c>
      <c r="BY44" s="204">
        <f t="shared" si="46"/>
        <v>55</v>
      </c>
      <c r="BZ44" s="204">
        <f t="shared" si="46"/>
        <v>259</v>
      </c>
      <c r="CA44" s="204">
        <f t="shared" si="46"/>
        <v>724</v>
      </c>
      <c r="CB44" s="204">
        <f t="shared" si="46"/>
        <v>807</v>
      </c>
      <c r="CC44" s="204">
        <f t="shared" si="46"/>
        <v>469</v>
      </c>
      <c r="CD44" s="204">
        <f t="shared" si="46"/>
        <v>141</v>
      </c>
      <c r="CE44" s="204">
        <f t="shared" si="46"/>
        <v>150</v>
      </c>
      <c r="CF44" s="204">
        <f t="shared" si="46"/>
        <v>203</v>
      </c>
      <c r="CG44" s="204">
        <f t="shared" si="46"/>
        <v>235</v>
      </c>
      <c r="CH44" s="204">
        <f t="shared" si="46"/>
        <v>417</v>
      </c>
      <c r="CI44" s="204">
        <f t="shared" si="46"/>
        <v>59</v>
      </c>
      <c r="CJ44" s="204">
        <f t="shared" si="46"/>
        <v>373</v>
      </c>
      <c r="CK44" s="204">
        <f t="shared" si="46"/>
        <v>318</v>
      </c>
      <c r="CL44" s="204">
        <f t="shared" si="46"/>
        <v>283</v>
      </c>
      <c r="CM44" s="204">
        <f t="shared" si="46"/>
        <v>44</v>
      </c>
      <c r="CN44" s="204">
        <f t="shared" si="46"/>
        <v>281</v>
      </c>
      <c r="CO44" s="204">
        <f t="shared" si="46"/>
        <v>516</v>
      </c>
      <c r="CP44" s="204">
        <f t="shared" si="46"/>
        <v>175</v>
      </c>
      <c r="CQ44" s="204">
        <f t="shared" si="46"/>
        <v>154</v>
      </c>
      <c r="CR44" s="204">
        <f t="shared" si="46"/>
        <v>202</v>
      </c>
    </row>
    <row r="45" spans="1:96" x14ac:dyDescent="0.2">
      <c r="A45" s="112" t="s">
        <v>40</v>
      </c>
      <c r="AW45">
        <v>44</v>
      </c>
    </row>
    <row r="46" spans="1:96" x14ac:dyDescent="0.2">
      <c r="A46" s="112" t="s">
        <v>41</v>
      </c>
      <c r="AW46">
        <v>45</v>
      </c>
    </row>
    <row r="47" spans="1:96" x14ac:dyDescent="0.2">
      <c r="A47" s="112" t="s">
        <v>42</v>
      </c>
      <c r="AW47">
        <v>46</v>
      </c>
    </row>
    <row r="48" spans="1:96" x14ac:dyDescent="0.2">
      <c r="A48" s="112" t="s">
        <v>43</v>
      </c>
      <c r="AW48">
        <v>47</v>
      </c>
    </row>
    <row r="49" spans="1:96" x14ac:dyDescent="0.2">
      <c r="A49" s="112" t="s">
        <v>230</v>
      </c>
      <c r="B49" s="204">
        <f>B90+B131+B172+B213+B254</f>
        <v>35737.064654000002</v>
      </c>
      <c r="C49" s="204">
        <f t="shared" ref="C49:AV54" si="47">C90+C131+C172+C213+C254</f>
        <v>2457.3623826898493</v>
      </c>
      <c r="D49" s="204">
        <f t="shared" si="47"/>
        <v>774.15195634575548</v>
      </c>
      <c r="E49" s="204">
        <f t="shared" si="47"/>
        <v>945.87697954520672</v>
      </c>
      <c r="F49" s="204">
        <f t="shared" si="47"/>
        <v>2471.111390729734</v>
      </c>
      <c r="G49" s="204">
        <f t="shared" si="47"/>
        <v>2203.9860128492437</v>
      </c>
      <c r="H49" s="204">
        <f t="shared" si="47"/>
        <v>3617.3434478617237</v>
      </c>
      <c r="I49" s="204">
        <f t="shared" si="47"/>
        <v>7868.8669908532429</v>
      </c>
      <c r="J49" s="204">
        <f t="shared" si="47"/>
        <v>2089.7917635166159</v>
      </c>
      <c r="K49" s="204">
        <f t="shared" si="47"/>
        <v>3896.2232719936892</v>
      </c>
      <c r="L49" s="204">
        <f t="shared" si="47"/>
        <v>6317.6953313282847</v>
      </c>
      <c r="M49" s="204">
        <f t="shared" si="47"/>
        <v>122.54526684898489</v>
      </c>
      <c r="N49" s="204">
        <f t="shared" si="47"/>
        <v>162.27510068887219</v>
      </c>
      <c r="O49" s="204">
        <f t="shared" si="47"/>
        <v>2722.2664370922621</v>
      </c>
      <c r="P49" s="204">
        <f t="shared" si="47"/>
        <v>97.966617831362257</v>
      </c>
      <c r="Q49" s="204">
        <f t="shared" si="47"/>
        <v>1519.1417330053473</v>
      </c>
      <c r="R49" s="204">
        <f t="shared" si="47"/>
        <v>1555.510850802139</v>
      </c>
      <c r="S49" s="204">
        <f t="shared" si="47"/>
        <v>524.13803826737967</v>
      </c>
      <c r="T49" s="204">
        <f t="shared" si="47"/>
        <v>629.8768746096257</v>
      </c>
      <c r="U49" s="204">
        <f t="shared" si="47"/>
        <v>333.45678831016039</v>
      </c>
      <c r="V49" s="204">
        <f t="shared" si="47"/>
        <v>947.87219405347582</v>
      </c>
      <c r="W49" s="204">
        <f t="shared" si="47"/>
        <v>1129.7355036096258</v>
      </c>
      <c r="X49" s="204">
        <f t="shared" si="47"/>
        <v>963.07834408556175</v>
      </c>
      <c r="Y49" s="204">
        <f t="shared" si="47"/>
        <v>800.55166419786099</v>
      </c>
      <c r="Z49" s="204">
        <f t="shared" si="47"/>
        <v>688.66764863101605</v>
      </c>
      <c r="AA49" s="204">
        <f t="shared" si="47"/>
        <v>728.05599759893039</v>
      </c>
      <c r="AB49" s="204">
        <f t="shared" si="47"/>
        <v>3788.056827192514</v>
      </c>
      <c r="AC49" s="204">
        <f t="shared" si="47"/>
        <v>98.37028315508023</v>
      </c>
      <c r="AD49" s="204">
        <f t="shared" si="47"/>
        <v>926.62101619251325</v>
      </c>
      <c r="AE49" s="204">
        <f t="shared" si="47"/>
        <v>2475.3110394064174</v>
      </c>
      <c r="AF49" s="204">
        <f t="shared" si="47"/>
        <v>3910.6428291871653</v>
      </c>
      <c r="AG49" s="204">
        <f t="shared" si="47"/>
        <v>1435.0768371657753</v>
      </c>
      <c r="AH49" s="204">
        <f t="shared" si="47"/>
        <v>419.78982439572189</v>
      </c>
      <c r="AI49" s="204">
        <f t="shared" si="47"/>
        <v>519.8869749197861</v>
      </c>
      <c r="AJ49" s="204">
        <f t="shared" si="47"/>
        <v>545.33197827272738</v>
      </c>
      <c r="AK49" s="204">
        <f t="shared" si="47"/>
        <v>776.60067192513372</v>
      </c>
      <c r="AL49" s="204">
        <f t="shared" si="47"/>
        <v>2032.2601240106953</v>
      </c>
      <c r="AM49" s="204">
        <f t="shared" si="47"/>
        <v>122.19419635294119</v>
      </c>
      <c r="AN49" s="204">
        <f t="shared" si="47"/>
        <v>1084.0297206417113</v>
      </c>
      <c r="AO49" s="204">
        <f t="shared" si="47"/>
        <v>1264.6144471443852</v>
      </c>
      <c r="AP49" s="204">
        <f t="shared" si="47"/>
        <v>773.31457254545467</v>
      </c>
      <c r="AQ49" s="204">
        <f t="shared" si="47"/>
        <v>162.2471785454546</v>
      </c>
      <c r="AR49" s="204">
        <f t="shared" si="47"/>
        <v>724.37669272727271</v>
      </c>
      <c r="AS49" s="204">
        <f t="shared" si="47"/>
        <v>2106.7792565508021</v>
      </c>
      <c r="AT49" s="204">
        <f t="shared" si="47"/>
        <v>875.85868276470592</v>
      </c>
      <c r="AU49" s="204">
        <f t="shared" si="47"/>
        <v>465.29717567914435</v>
      </c>
      <c r="AV49" s="204">
        <f t="shared" si="47"/>
        <v>1308.4090906577542</v>
      </c>
      <c r="AW49">
        <v>48</v>
      </c>
      <c r="AX49" s="204">
        <f>AX90+AX131+AX172+AX213+AX254</f>
        <v>126402</v>
      </c>
      <c r="AY49" s="204">
        <f t="shared" ref="AY49:CR49" si="48">AY90+AY131+AY172+AY213+AY254</f>
        <v>8882</v>
      </c>
      <c r="AZ49" s="204">
        <f t="shared" si="48"/>
        <v>2497</v>
      </c>
      <c r="BA49" s="204">
        <f t="shared" si="48"/>
        <v>3390</v>
      </c>
      <c r="BB49" s="204">
        <f t="shared" si="48"/>
        <v>9083</v>
      </c>
      <c r="BC49" s="204">
        <f t="shared" si="48"/>
        <v>7323</v>
      </c>
      <c r="BD49" s="204">
        <f t="shared" si="48"/>
        <v>13728</v>
      </c>
      <c r="BE49" s="204">
        <f t="shared" si="48"/>
        <v>29138</v>
      </c>
      <c r="BF49" s="204">
        <f t="shared" si="48"/>
        <v>7069</v>
      </c>
      <c r="BG49" s="204">
        <f t="shared" si="48"/>
        <v>13682</v>
      </c>
      <c r="BH49" s="204">
        <f t="shared" si="48"/>
        <v>19567</v>
      </c>
      <c r="BI49" s="204">
        <f t="shared" si="48"/>
        <v>506</v>
      </c>
      <c r="BJ49" s="204">
        <f t="shared" si="48"/>
        <v>536</v>
      </c>
      <c r="BK49" s="204">
        <f t="shared" si="48"/>
        <v>10372</v>
      </c>
      <c r="BL49" s="204">
        <f t="shared" si="48"/>
        <v>629</v>
      </c>
      <c r="BM49" s="204">
        <f t="shared" si="48"/>
        <v>5586</v>
      </c>
      <c r="BN49" s="204">
        <f t="shared" si="48"/>
        <v>5856</v>
      </c>
      <c r="BO49" s="204">
        <f t="shared" si="48"/>
        <v>2717</v>
      </c>
      <c r="BP49" s="204">
        <f t="shared" si="48"/>
        <v>1918</v>
      </c>
      <c r="BQ49" s="204">
        <f t="shared" si="48"/>
        <v>1241</v>
      </c>
      <c r="BR49" s="204">
        <f t="shared" si="48"/>
        <v>3390</v>
      </c>
      <c r="BS49" s="204">
        <f t="shared" si="48"/>
        <v>4287</v>
      </c>
      <c r="BT49" s="204">
        <f t="shared" si="48"/>
        <v>2944</v>
      </c>
      <c r="BU49" s="204">
        <f t="shared" si="48"/>
        <v>2542</v>
      </c>
      <c r="BV49" s="204">
        <f t="shared" si="48"/>
        <v>2536</v>
      </c>
      <c r="BW49" s="204">
        <f t="shared" si="48"/>
        <v>2319</v>
      </c>
      <c r="BX49" s="204">
        <f t="shared" si="48"/>
        <v>10828</v>
      </c>
      <c r="BY49" s="204">
        <f t="shared" si="48"/>
        <v>629</v>
      </c>
      <c r="BZ49" s="204">
        <f t="shared" si="48"/>
        <v>3521</v>
      </c>
      <c r="CA49" s="204">
        <f t="shared" si="48"/>
        <v>9083</v>
      </c>
      <c r="CB49" s="204">
        <f t="shared" si="48"/>
        <v>14455</v>
      </c>
      <c r="CC49" s="204">
        <f t="shared" si="48"/>
        <v>5151</v>
      </c>
      <c r="CD49" s="204">
        <f t="shared" si="48"/>
        <v>1944</v>
      </c>
      <c r="CE49" s="204">
        <f t="shared" si="48"/>
        <v>1931</v>
      </c>
      <c r="CF49" s="204">
        <f t="shared" si="48"/>
        <v>2286</v>
      </c>
      <c r="CG49" s="204">
        <f t="shared" si="48"/>
        <v>3402</v>
      </c>
      <c r="CH49" s="204">
        <f t="shared" si="48"/>
        <v>8043</v>
      </c>
      <c r="CI49" s="204">
        <f t="shared" si="48"/>
        <v>506</v>
      </c>
      <c r="CJ49" s="204">
        <f t="shared" si="48"/>
        <v>3368</v>
      </c>
      <c r="CK49" s="204">
        <f t="shared" si="48"/>
        <v>4045</v>
      </c>
      <c r="CL49" s="204">
        <f t="shared" si="48"/>
        <v>2497</v>
      </c>
      <c r="CM49" s="204">
        <f t="shared" si="48"/>
        <v>536</v>
      </c>
      <c r="CN49" s="204">
        <f t="shared" si="48"/>
        <v>2536</v>
      </c>
      <c r="CO49" s="204">
        <f t="shared" si="48"/>
        <v>7304</v>
      </c>
      <c r="CP49" s="204">
        <f t="shared" si="48"/>
        <v>2561</v>
      </c>
      <c r="CQ49" s="204">
        <f t="shared" si="48"/>
        <v>2168</v>
      </c>
      <c r="CR49" s="204">
        <f t="shared" si="48"/>
        <v>4272</v>
      </c>
    </row>
    <row r="50" spans="1:96" x14ac:dyDescent="0.2">
      <c r="A50" s="112" t="s">
        <v>45</v>
      </c>
      <c r="B50" s="204">
        <f t="shared" ref="B50:Q64" si="49">B91+B132+B173+B214+B255</f>
        <v>52590.429087999997</v>
      </c>
      <c r="C50" s="204">
        <f t="shared" si="49"/>
        <v>2976.7546540188073</v>
      </c>
      <c r="D50" s="204">
        <f t="shared" si="49"/>
        <v>807.05547476014988</v>
      </c>
      <c r="E50" s="204">
        <f t="shared" si="49"/>
        <v>1056.8604019992047</v>
      </c>
      <c r="F50" s="204">
        <f t="shared" si="49"/>
        <v>3378.6014312904235</v>
      </c>
      <c r="G50" s="204">
        <f t="shared" si="49"/>
        <v>2956.4309924403397</v>
      </c>
      <c r="H50" s="204">
        <f t="shared" si="49"/>
        <v>5477.5720411601742</v>
      </c>
      <c r="I50" s="204">
        <f t="shared" si="49"/>
        <v>13280.488911161508</v>
      </c>
      <c r="J50" s="204">
        <f t="shared" si="49"/>
        <v>2187.4607833552836</v>
      </c>
      <c r="K50" s="204">
        <f t="shared" si="49"/>
        <v>4910.8102657562858</v>
      </c>
      <c r="L50" s="204">
        <f t="shared" si="49"/>
        <v>11550.896688832816</v>
      </c>
      <c r="M50" s="204">
        <f t="shared" si="49"/>
        <v>127.65688413940666</v>
      </c>
      <c r="N50" s="204">
        <f t="shared" si="49"/>
        <v>184.33363376829237</v>
      </c>
      <c r="O50" s="204">
        <f t="shared" si="49"/>
        <v>3853.4128511253139</v>
      </c>
      <c r="P50" s="204">
        <f t="shared" si="49"/>
        <v>83.446872113331864</v>
      </c>
      <c r="Q50" s="204">
        <f t="shared" si="49"/>
        <v>3370.0625947807484</v>
      </c>
      <c r="R50" s="204">
        <f t="shared" si="47"/>
        <v>1640.4745121657756</v>
      </c>
      <c r="S50" s="204">
        <f t="shared" si="47"/>
        <v>543.05924871657749</v>
      </c>
      <c r="T50" s="204">
        <f t="shared" si="47"/>
        <v>625.21715281283423</v>
      </c>
      <c r="U50" s="204">
        <f t="shared" si="47"/>
        <v>372.06920795721925</v>
      </c>
      <c r="V50" s="204">
        <f t="shared" si="47"/>
        <v>1059.0897227807486</v>
      </c>
      <c r="W50" s="204">
        <f t="shared" si="47"/>
        <v>2188.9276303475935</v>
      </c>
      <c r="X50" s="204">
        <f t="shared" si="47"/>
        <v>1209.1236379893048</v>
      </c>
      <c r="Y50" s="204">
        <f t="shared" si="47"/>
        <v>927.02677025133687</v>
      </c>
      <c r="Z50" s="204">
        <f t="shared" si="47"/>
        <v>799.40301065240646</v>
      </c>
      <c r="AA50" s="204">
        <f t="shared" si="47"/>
        <v>793.19316557219247</v>
      </c>
      <c r="AB50" s="204">
        <f t="shared" si="47"/>
        <v>8882.6965345721928</v>
      </c>
      <c r="AC50" s="204">
        <f t="shared" si="47"/>
        <v>83.790709732620314</v>
      </c>
      <c r="AD50" s="204">
        <f t="shared" si="47"/>
        <v>1153.9016501711228</v>
      </c>
      <c r="AE50" s="204">
        <f t="shared" si="47"/>
        <v>3384.3433574064175</v>
      </c>
      <c r="AF50" s="204">
        <f t="shared" si="47"/>
        <v>8251.4489623957215</v>
      </c>
      <c r="AG50" s="204">
        <f t="shared" si="47"/>
        <v>1530.8774949625667</v>
      </c>
      <c r="AH50" s="204">
        <f t="shared" si="47"/>
        <v>537.58489090909097</v>
      </c>
      <c r="AI50" s="204">
        <f t="shared" si="47"/>
        <v>667.80727559358297</v>
      </c>
      <c r="AJ50" s="204">
        <f t="shared" si="47"/>
        <v>544.43186033155075</v>
      </c>
      <c r="AK50" s="204">
        <f t="shared" si="47"/>
        <v>911.93661096256676</v>
      </c>
      <c r="AL50" s="204">
        <f t="shared" si="47"/>
        <v>2672.7086622673805</v>
      </c>
      <c r="AM50" s="204">
        <f t="shared" si="47"/>
        <v>127.2911697647059</v>
      </c>
      <c r="AN50" s="204">
        <f t="shared" si="47"/>
        <v>1158.1842962566843</v>
      </c>
      <c r="AO50" s="204">
        <f t="shared" si="47"/>
        <v>1703.7007408770055</v>
      </c>
      <c r="AP50" s="204">
        <f t="shared" si="47"/>
        <v>806.18249991978621</v>
      </c>
      <c r="AQ50" s="204">
        <f t="shared" si="47"/>
        <v>184.30191608556154</v>
      </c>
      <c r="AR50" s="204">
        <f t="shared" si="47"/>
        <v>876.59872245989322</v>
      </c>
      <c r="AS50" s="204">
        <f t="shared" si="47"/>
        <v>2568.6836193475938</v>
      </c>
      <c r="AT50" s="204">
        <f t="shared" si="47"/>
        <v>1387.0182259679145</v>
      </c>
      <c r="AU50" s="204">
        <f t="shared" si="47"/>
        <v>635.15918020320862</v>
      </c>
      <c r="AV50" s="204">
        <f t="shared" si="47"/>
        <v>1548.5544344866312</v>
      </c>
      <c r="AW50">
        <v>49</v>
      </c>
      <c r="AX50" s="204">
        <f t="shared" ref="AX50:CR50" si="50">AX91+AX132+AX173+AX214+AX255</f>
        <v>186192</v>
      </c>
      <c r="AY50" s="204">
        <f t="shared" si="50"/>
        <v>10743</v>
      </c>
      <c r="AZ50" s="204">
        <f t="shared" si="50"/>
        <v>2613</v>
      </c>
      <c r="BA50" s="204">
        <f t="shared" si="50"/>
        <v>3791</v>
      </c>
      <c r="BB50" s="204">
        <f t="shared" si="50"/>
        <v>12448</v>
      </c>
      <c r="BC50" s="204">
        <f t="shared" si="50"/>
        <v>9838</v>
      </c>
      <c r="BD50" s="204">
        <f t="shared" si="50"/>
        <v>20816</v>
      </c>
      <c r="BE50" s="204">
        <f t="shared" si="50"/>
        <v>49104</v>
      </c>
      <c r="BF50" s="204">
        <f t="shared" si="50"/>
        <v>7403</v>
      </c>
      <c r="BG50" s="204">
        <f t="shared" si="50"/>
        <v>17238</v>
      </c>
      <c r="BH50" s="204">
        <f t="shared" si="50"/>
        <v>35828</v>
      </c>
      <c r="BI50" s="204">
        <f t="shared" si="50"/>
        <v>529</v>
      </c>
      <c r="BJ50" s="204">
        <f t="shared" si="50"/>
        <v>607</v>
      </c>
      <c r="BK50" s="204">
        <f t="shared" si="50"/>
        <v>14699</v>
      </c>
      <c r="BL50" s="204">
        <f t="shared" si="50"/>
        <v>535</v>
      </c>
      <c r="BM50" s="204">
        <f t="shared" si="50"/>
        <v>12364</v>
      </c>
      <c r="BN50" s="204">
        <f t="shared" si="50"/>
        <v>6173</v>
      </c>
      <c r="BO50" s="204">
        <f t="shared" si="50"/>
        <v>2819</v>
      </c>
      <c r="BP50" s="204">
        <f t="shared" si="50"/>
        <v>1902</v>
      </c>
      <c r="BQ50" s="204">
        <f t="shared" si="50"/>
        <v>1380</v>
      </c>
      <c r="BR50" s="204">
        <f t="shared" si="50"/>
        <v>3791</v>
      </c>
      <c r="BS50" s="204">
        <f t="shared" si="50"/>
        <v>8282</v>
      </c>
      <c r="BT50" s="204">
        <f t="shared" si="50"/>
        <v>3688</v>
      </c>
      <c r="BU50" s="204">
        <f t="shared" si="50"/>
        <v>2941</v>
      </c>
      <c r="BV50" s="204">
        <f t="shared" si="50"/>
        <v>2952</v>
      </c>
      <c r="BW50" s="204">
        <f t="shared" si="50"/>
        <v>2527</v>
      </c>
      <c r="BX50" s="204">
        <f t="shared" si="50"/>
        <v>25356</v>
      </c>
      <c r="BY50" s="204">
        <f t="shared" si="50"/>
        <v>535</v>
      </c>
      <c r="BZ50" s="204">
        <f t="shared" si="50"/>
        <v>4387</v>
      </c>
      <c r="CA50" s="204">
        <f t="shared" si="50"/>
        <v>12448</v>
      </c>
      <c r="CB50" s="204">
        <f t="shared" si="50"/>
        <v>30508</v>
      </c>
      <c r="CC50" s="204">
        <f t="shared" si="50"/>
        <v>5501</v>
      </c>
      <c r="CD50" s="204">
        <f t="shared" si="50"/>
        <v>2488</v>
      </c>
      <c r="CE50" s="204">
        <f t="shared" si="50"/>
        <v>2474</v>
      </c>
      <c r="CF50" s="204">
        <f t="shared" si="50"/>
        <v>2279</v>
      </c>
      <c r="CG50" s="204">
        <f t="shared" si="50"/>
        <v>3995</v>
      </c>
      <c r="CH50" s="204">
        <f t="shared" si="50"/>
        <v>10568</v>
      </c>
      <c r="CI50" s="204">
        <f t="shared" si="50"/>
        <v>529</v>
      </c>
      <c r="CJ50" s="204">
        <f t="shared" si="50"/>
        <v>3598</v>
      </c>
      <c r="CK50" s="204">
        <f t="shared" si="50"/>
        <v>5445</v>
      </c>
      <c r="CL50" s="204">
        <f t="shared" si="50"/>
        <v>2613</v>
      </c>
      <c r="CM50" s="204">
        <f t="shared" si="50"/>
        <v>607</v>
      </c>
      <c r="CN50" s="204">
        <f t="shared" si="50"/>
        <v>3060</v>
      </c>
      <c r="CO50" s="204">
        <f t="shared" si="50"/>
        <v>8907</v>
      </c>
      <c r="CP50" s="204">
        <f t="shared" si="50"/>
        <v>4071</v>
      </c>
      <c r="CQ50" s="204">
        <f t="shared" si="50"/>
        <v>2958</v>
      </c>
      <c r="CR50" s="204">
        <f t="shared" si="50"/>
        <v>5046</v>
      </c>
    </row>
    <row r="51" spans="1:96" x14ac:dyDescent="0.2">
      <c r="A51" s="112" t="s">
        <v>46</v>
      </c>
      <c r="B51" s="204">
        <f t="shared" si="49"/>
        <v>35552.363265</v>
      </c>
      <c r="C51" s="204">
        <f t="shared" si="47"/>
        <v>2014.5673567893689</v>
      </c>
      <c r="D51" s="204">
        <f t="shared" si="47"/>
        <v>552.13055129445229</v>
      </c>
      <c r="E51" s="204">
        <f t="shared" si="47"/>
        <v>723.80797724901345</v>
      </c>
      <c r="F51" s="204">
        <f t="shared" si="47"/>
        <v>2068.348441931199</v>
      </c>
      <c r="G51" s="204">
        <f t="shared" si="47"/>
        <v>1872.5983203573528</v>
      </c>
      <c r="H51" s="204">
        <f t="shared" si="47"/>
        <v>3831.4274276086144</v>
      </c>
      <c r="I51" s="204">
        <f t="shared" si="47"/>
        <v>8620.8766605339697</v>
      </c>
      <c r="J51" s="204">
        <f t="shared" si="47"/>
        <v>1727.7138361904699</v>
      </c>
      <c r="K51" s="204">
        <f t="shared" si="47"/>
        <v>3665.4384071933628</v>
      </c>
      <c r="L51" s="204">
        <f t="shared" si="47"/>
        <v>7964.7000839526572</v>
      </c>
      <c r="M51" s="204">
        <f t="shared" si="47"/>
        <v>96.586759851131902</v>
      </c>
      <c r="N51" s="204">
        <f t="shared" si="47"/>
        <v>125.2820785226936</v>
      </c>
      <c r="O51" s="204">
        <f t="shared" si="47"/>
        <v>2428.3479531017656</v>
      </c>
      <c r="P51" s="204">
        <f t="shared" si="47"/>
        <v>67.241181248261753</v>
      </c>
      <c r="Q51" s="204">
        <f t="shared" si="47"/>
        <v>2150.3765686417114</v>
      </c>
      <c r="R51" s="204">
        <f t="shared" si="47"/>
        <v>1281.3942637700536</v>
      </c>
      <c r="S51" s="204">
        <f t="shared" si="47"/>
        <v>408.13305429946524</v>
      </c>
      <c r="T51" s="204">
        <f t="shared" si="47"/>
        <v>451.82013458823536</v>
      </c>
      <c r="U51" s="204">
        <f t="shared" si="47"/>
        <v>271.48485468449195</v>
      </c>
      <c r="V51" s="204">
        <f t="shared" si="47"/>
        <v>725.33476372192513</v>
      </c>
      <c r="W51" s="204">
        <f t="shared" si="47"/>
        <v>1130.8080262032086</v>
      </c>
      <c r="X51" s="204">
        <f t="shared" si="47"/>
        <v>845.00401052406426</v>
      </c>
      <c r="Y51" s="204">
        <f t="shared" si="47"/>
        <v>496.15039291443856</v>
      </c>
      <c r="Z51" s="204">
        <f t="shared" si="47"/>
        <v>489.45455003208559</v>
      </c>
      <c r="AA51" s="204">
        <f t="shared" si="47"/>
        <v>429.23385742780749</v>
      </c>
      <c r="AB51" s="204">
        <f t="shared" si="47"/>
        <v>6049.0043387433161</v>
      </c>
      <c r="AC51" s="204">
        <f t="shared" si="47"/>
        <v>67.51824433155079</v>
      </c>
      <c r="AD51" s="204">
        <f t="shared" si="47"/>
        <v>885.946210459893</v>
      </c>
      <c r="AE51" s="204">
        <f t="shared" si="47"/>
        <v>2071.8635958128343</v>
      </c>
      <c r="AF51" s="204">
        <f t="shared" si="47"/>
        <v>5365.9926736898396</v>
      </c>
      <c r="AG51" s="204">
        <f t="shared" si="47"/>
        <v>1244.5099356042781</v>
      </c>
      <c r="AH51" s="204">
        <f t="shared" si="47"/>
        <v>348.61485154010688</v>
      </c>
      <c r="AI51" s="204">
        <f t="shared" si="47"/>
        <v>443.00949929411763</v>
      </c>
      <c r="AJ51" s="204">
        <f t="shared" si="47"/>
        <v>439.14845792513364</v>
      </c>
      <c r="AK51" s="204">
        <f t="shared" si="47"/>
        <v>592.26517941176462</v>
      </c>
      <c r="AL51" s="204">
        <f t="shared" si="47"/>
        <v>2004.6413648395724</v>
      </c>
      <c r="AM51" s="204">
        <f t="shared" si="47"/>
        <v>96.310055882352941</v>
      </c>
      <c r="AN51" s="204">
        <f t="shared" si="47"/>
        <v>918.35558069518709</v>
      </c>
      <c r="AO51" s="204">
        <f t="shared" si="47"/>
        <v>1172.4677019893047</v>
      </c>
      <c r="AP51" s="204">
        <f t="shared" si="47"/>
        <v>551.53332335294124</v>
      </c>
      <c r="AQ51" s="204">
        <f t="shared" si="47"/>
        <v>125.26052164705884</v>
      </c>
      <c r="AR51" s="204">
        <f t="shared" si="47"/>
        <v>601.30133053475936</v>
      </c>
      <c r="AS51" s="204">
        <f t="shared" si="47"/>
        <v>1909.445867122995</v>
      </c>
      <c r="AT51" s="204">
        <f t="shared" si="47"/>
        <v>630.55851208556146</v>
      </c>
      <c r="AU51" s="204">
        <f t="shared" si="47"/>
        <v>438.71180203208553</v>
      </c>
      <c r="AV51" s="204">
        <f t="shared" si="47"/>
        <v>1223.6811297754011</v>
      </c>
      <c r="AW51">
        <v>50</v>
      </c>
      <c r="AX51" s="204">
        <f t="shared" ref="AX51:CR51" si="51">AX92+AX133+AX174+AX215+AX256</f>
        <v>176313</v>
      </c>
      <c r="AY51" s="204">
        <f t="shared" si="51"/>
        <v>10190</v>
      </c>
      <c r="AZ51" s="204">
        <f t="shared" si="51"/>
        <v>2589</v>
      </c>
      <c r="BA51" s="204">
        <f t="shared" si="51"/>
        <v>3685</v>
      </c>
      <c r="BB51" s="204">
        <f t="shared" si="51"/>
        <v>10593</v>
      </c>
      <c r="BC51" s="204">
        <f t="shared" si="51"/>
        <v>8654</v>
      </c>
      <c r="BD51" s="204">
        <f t="shared" si="51"/>
        <v>20188</v>
      </c>
      <c r="BE51" s="204">
        <f t="shared" si="51"/>
        <v>45193</v>
      </c>
      <c r="BF51" s="204">
        <f t="shared" si="51"/>
        <v>8362</v>
      </c>
      <c r="BG51" s="204">
        <f t="shared" si="51"/>
        <v>17969</v>
      </c>
      <c r="BH51" s="204">
        <f t="shared" si="51"/>
        <v>34004</v>
      </c>
      <c r="BI51" s="204">
        <f t="shared" si="51"/>
        <v>586</v>
      </c>
      <c r="BJ51" s="204">
        <f t="shared" si="51"/>
        <v>616</v>
      </c>
      <c r="BK51" s="204">
        <f t="shared" si="51"/>
        <v>13085</v>
      </c>
      <c r="BL51" s="204">
        <f t="shared" si="51"/>
        <v>599</v>
      </c>
      <c r="BM51" s="204">
        <f t="shared" si="51"/>
        <v>10773</v>
      </c>
      <c r="BN51" s="204">
        <f t="shared" si="51"/>
        <v>6777</v>
      </c>
      <c r="BO51" s="204">
        <f t="shared" si="51"/>
        <v>3019</v>
      </c>
      <c r="BP51" s="204">
        <f t="shared" si="51"/>
        <v>1965</v>
      </c>
      <c r="BQ51" s="204">
        <f t="shared" si="51"/>
        <v>1438</v>
      </c>
      <c r="BR51" s="204">
        <f t="shared" si="51"/>
        <v>3685</v>
      </c>
      <c r="BS51" s="204">
        <f t="shared" si="51"/>
        <v>6003</v>
      </c>
      <c r="BT51" s="204">
        <f t="shared" si="51"/>
        <v>3599</v>
      </c>
      <c r="BU51" s="204">
        <f t="shared" si="51"/>
        <v>2105</v>
      </c>
      <c r="BV51" s="204">
        <f t="shared" si="51"/>
        <v>2547</v>
      </c>
      <c r="BW51" s="204">
        <f t="shared" si="51"/>
        <v>1843</v>
      </c>
      <c r="BX51" s="204">
        <f t="shared" si="51"/>
        <v>23631</v>
      </c>
      <c r="BY51" s="204">
        <f t="shared" si="51"/>
        <v>599</v>
      </c>
      <c r="BZ51" s="204">
        <f t="shared" si="51"/>
        <v>4665</v>
      </c>
      <c r="CA51" s="204">
        <f t="shared" si="51"/>
        <v>10593</v>
      </c>
      <c r="CB51" s="204">
        <f t="shared" si="51"/>
        <v>28322</v>
      </c>
      <c r="CC51" s="204">
        <f t="shared" si="51"/>
        <v>6397</v>
      </c>
      <c r="CD51" s="204">
        <f t="shared" si="51"/>
        <v>2321</v>
      </c>
      <c r="CE51" s="204">
        <f t="shared" si="51"/>
        <v>2285</v>
      </c>
      <c r="CF51" s="204">
        <f t="shared" si="51"/>
        <v>2638</v>
      </c>
      <c r="CG51" s="204">
        <f t="shared" si="51"/>
        <v>3684</v>
      </c>
      <c r="CH51" s="204">
        <f t="shared" si="51"/>
        <v>11116</v>
      </c>
      <c r="CI51" s="204">
        <f t="shared" si="51"/>
        <v>586</v>
      </c>
      <c r="CJ51" s="204">
        <f t="shared" si="51"/>
        <v>4063</v>
      </c>
      <c r="CK51" s="204">
        <f t="shared" si="51"/>
        <v>5299</v>
      </c>
      <c r="CL51" s="204">
        <f t="shared" si="51"/>
        <v>2589</v>
      </c>
      <c r="CM51" s="204">
        <f t="shared" si="51"/>
        <v>616</v>
      </c>
      <c r="CN51" s="204">
        <f t="shared" si="51"/>
        <v>2907</v>
      </c>
      <c r="CO51" s="204">
        <f t="shared" si="51"/>
        <v>9277</v>
      </c>
      <c r="CP51" s="204">
        <f t="shared" si="51"/>
        <v>2551</v>
      </c>
      <c r="CQ51" s="204">
        <f t="shared" si="51"/>
        <v>2879</v>
      </c>
      <c r="CR51" s="204">
        <f t="shared" si="51"/>
        <v>5541</v>
      </c>
    </row>
    <row r="52" spans="1:96" x14ac:dyDescent="0.2">
      <c r="A52" s="112" t="s">
        <v>47</v>
      </c>
      <c r="B52" s="204">
        <f t="shared" si="49"/>
        <v>34237.943845000002</v>
      </c>
      <c r="C52" s="204">
        <f t="shared" si="47"/>
        <v>2038.1751833560256</v>
      </c>
      <c r="D52" s="204">
        <f t="shared" si="47"/>
        <v>557.13703049927585</v>
      </c>
      <c r="E52" s="204">
        <f t="shared" si="47"/>
        <v>733.20977770176194</v>
      </c>
      <c r="F52" s="204">
        <f t="shared" si="47"/>
        <v>2131.1698531855354</v>
      </c>
      <c r="G52" s="204">
        <f t="shared" si="47"/>
        <v>1974.5906466205945</v>
      </c>
      <c r="H52" s="204">
        <f t="shared" si="47"/>
        <v>3553.0669408353688</v>
      </c>
      <c r="I52" s="204">
        <f t="shared" si="47"/>
        <v>8065.2531236732693</v>
      </c>
      <c r="J52" s="204">
        <f t="shared" si="47"/>
        <v>1755.4141146377785</v>
      </c>
      <c r="K52" s="204">
        <f t="shared" si="47"/>
        <v>3737.242236986046</v>
      </c>
      <c r="L52" s="204">
        <f t="shared" si="47"/>
        <v>7371.7709419506336</v>
      </c>
      <c r="M52" s="204">
        <f t="shared" si="47"/>
        <v>92.516154050815643</v>
      </c>
      <c r="N52" s="204">
        <f t="shared" si="47"/>
        <v>135.83893102700966</v>
      </c>
      <c r="O52" s="204">
        <f t="shared" si="47"/>
        <v>2204.9275673211255</v>
      </c>
      <c r="P52" s="204">
        <f t="shared" si="47"/>
        <v>78.720307200733046</v>
      </c>
      <c r="Q52" s="204">
        <f t="shared" si="47"/>
        <v>1719.2098297219254</v>
      </c>
      <c r="R52" s="204">
        <f t="shared" si="47"/>
        <v>1442.3837581550802</v>
      </c>
      <c r="S52" s="204">
        <f t="shared" si="47"/>
        <v>428.85605329411771</v>
      </c>
      <c r="T52" s="204">
        <f t="shared" si="47"/>
        <v>440.79098631016046</v>
      </c>
      <c r="U52" s="204">
        <f t="shared" si="47"/>
        <v>289.28510693048128</v>
      </c>
      <c r="V52" s="204">
        <f t="shared" si="47"/>
        <v>734.75639614973261</v>
      </c>
      <c r="W52" s="204">
        <f t="shared" si="47"/>
        <v>912.22271524064183</v>
      </c>
      <c r="X52" s="204">
        <f t="shared" si="47"/>
        <v>847.14494130481296</v>
      </c>
      <c r="Y52" s="204">
        <f t="shared" si="47"/>
        <v>572.69855936363638</v>
      </c>
      <c r="Z52" s="204">
        <f t="shared" si="47"/>
        <v>518.59369355080219</v>
      </c>
      <c r="AA52" s="204">
        <f t="shared" si="47"/>
        <v>511.099405540107</v>
      </c>
      <c r="AB52" s="204">
        <f t="shared" si="47"/>
        <v>5245.8806316310165</v>
      </c>
      <c r="AC52" s="204">
        <f t="shared" si="47"/>
        <v>79.044669304812828</v>
      </c>
      <c r="AD52" s="204">
        <f t="shared" si="47"/>
        <v>977.24134277005328</v>
      </c>
      <c r="AE52" s="204">
        <f t="shared" si="47"/>
        <v>2134.7917719251341</v>
      </c>
      <c r="AF52" s="204">
        <f t="shared" si="47"/>
        <v>4605.989279593583</v>
      </c>
      <c r="AG52" s="204">
        <f t="shared" si="47"/>
        <v>1279.8598617860962</v>
      </c>
      <c r="AH52" s="204">
        <f t="shared" si="47"/>
        <v>340.68760054545453</v>
      </c>
      <c r="AI52" s="204">
        <f t="shared" si="47"/>
        <v>499.11732572192511</v>
      </c>
      <c r="AJ52" s="204">
        <f t="shared" si="47"/>
        <v>416.46435658288766</v>
      </c>
      <c r="AK52" s="204">
        <f t="shared" si="47"/>
        <v>606.77857620320844</v>
      </c>
      <c r="AL52" s="204">
        <f t="shared" si="47"/>
        <v>2033.8629944759357</v>
      </c>
      <c r="AM52" s="204">
        <f t="shared" si="47"/>
        <v>92.251111647058835</v>
      </c>
      <c r="AN52" s="204">
        <f t="shared" si="47"/>
        <v>874.19424048128337</v>
      </c>
      <c r="AO52" s="204">
        <f t="shared" si="47"/>
        <v>1192.3888508235293</v>
      </c>
      <c r="AP52" s="204">
        <f t="shared" si="47"/>
        <v>556.53438715508025</v>
      </c>
      <c r="AQ52" s="204">
        <f t="shared" si="47"/>
        <v>135.8155576684492</v>
      </c>
      <c r="AR52" s="204">
        <f t="shared" si="47"/>
        <v>605.58244101604282</v>
      </c>
      <c r="AS52" s="204">
        <f t="shared" si="47"/>
        <v>2025.8783435935829</v>
      </c>
      <c r="AT52" s="204">
        <f t="shared" si="47"/>
        <v>604.90724745454543</v>
      </c>
      <c r="AU52" s="204">
        <f t="shared" si="47"/>
        <v>433.56706685561494</v>
      </c>
      <c r="AV52" s="204">
        <f t="shared" si="47"/>
        <v>1260.9641803368984</v>
      </c>
      <c r="AW52">
        <v>51</v>
      </c>
      <c r="AX52" s="204">
        <f t="shared" ref="AX52:CR52" si="52">AX93+AX134+AX175+AX216+AX257</f>
        <v>169681</v>
      </c>
      <c r="AY52" s="204">
        <f t="shared" si="52"/>
        <v>10283</v>
      </c>
      <c r="AZ52" s="204">
        <f t="shared" si="52"/>
        <v>2617</v>
      </c>
      <c r="BA52" s="204">
        <f t="shared" si="52"/>
        <v>3727</v>
      </c>
      <c r="BB52" s="204">
        <f t="shared" si="52"/>
        <v>10904</v>
      </c>
      <c r="BC52" s="204">
        <f t="shared" si="52"/>
        <v>9104</v>
      </c>
      <c r="BD52" s="204">
        <f t="shared" si="52"/>
        <v>18718</v>
      </c>
      <c r="BE52" s="204">
        <f t="shared" si="52"/>
        <v>42191</v>
      </c>
      <c r="BF52" s="204">
        <f t="shared" si="52"/>
        <v>8511</v>
      </c>
      <c r="BG52" s="204">
        <f t="shared" si="52"/>
        <v>18315</v>
      </c>
      <c r="BH52" s="204">
        <f t="shared" si="52"/>
        <v>31470</v>
      </c>
      <c r="BI52" s="204">
        <f t="shared" si="52"/>
        <v>564</v>
      </c>
      <c r="BJ52" s="204">
        <f t="shared" si="52"/>
        <v>668</v>
      </c>
      <c r="BK52" s="204">
        <f t="shared" si="52"/>
        <v>11907</v>
      </c>
      <c r="BL52" s="204">
        <f t="shared" si="52"/>
        <v>702</v>
      </c>
      <c r="BM52" s="204">
        <f t="shared" si="52"/>
        <v>8582</v>
      </c>
      <c r="BN52" s="204">
        <f t="shared" si="52"/>
        <v>7622</v>
      </c>
      <c r="BO52" s="204">
        <f t="shared" si="52"/>
        <v>3180</v>
      </c>
      <c r="BP52" s="204">
        <f t="shared" si="52"/>
        <v>1918</v>
      </c>
      <c r="BQ52" s="204">
        <f t="shared" si="52"/>
        <v>1527</v>
      </c>
      <c r="BR52" s="204">
        <f t="shared" si="52"/>
        <v>3727</v>
      </c>
      <c r="BS52" s="204">
        <f t="shared" si="52"/>
        <v>4856</v>
      </c>
      <c r="BT52" s="204">
        <f t="shared" si="52"/>
        <v>3592</v>
      </c>
      <c r="BU52" s="204">
        <f t="shared" si="52"/>
        <v>2431</v>
      </c>
      <c r="BV52" s="204">
        <f t="shared" si="52"/>
        <v>2705</v>
      </c>
      <c r="BW52" s="204">
        <f t="shared" si="52"/>
        <v>2188</v>
      </c>
      <c r="BX52" s="204">
        <f t="shared" si="52"/>
        <v>20480</v>
      </c>
      <c r="BY52" s="204">
        <f t="shared" si="52"/>
        <v>702</v>
      </c>
      <c r="BZ52" s="204">
        <f t="shared" si="52"/>
        <v>5139</v>
      </c>
      <c r="CA52" s="204">
        <f t="shared" si="52"/>
        <v>10904</v>
      </c>
      <c r="CB52" s="204">
        <f t="shared" si="52"/>
        <v>24282</v>
      </c>
      <c r="CC52" s="204">
        <f t="shared" si="52"/>
        <v>6593</v>
      </c>
      <c r="CD52" s="204">
        <f t="shared" si="52"/>
        <v>2267</v>
      </c>
      <c r="CE52" s="204">
        <f t="shared" si="52"/>
        <v>2572</v>
      </c>
      <c r="CF52" s="204">
        <f t="shared" si="52"/>
        <v>2514</v>
      </c>
      <c r="CG52" s="204">
        <f t="shared" si="52"/>
        <v>3777</v>
      </c>
      <c r="CH52" s="204">
        <f t="shared" si="52"/>
        <v>11270</v>
      </c>
      <c r="CI52" s="204">
        <f t="shared" si="52"/>
        <v>564</v>
      </c>
      <c r="CJ52" s="204">
        <f t="shared" si="52"/>
        <v>3871</v>
      </c>
      <c r="CK52" s="204">
        <f t="shared" si="52"/>
        <v>5375</v>
      </c>
      <c r="CL52" s="204">
        <f t="shared" si="52"/>
        <v>2617</v>
      </c>
      <c r="CM52" s="204">
        <f t="shared" si="52"/>
        <v>668</v>
      </c>
      <c r="CN52" s="204">
        <f t="shared" si="52"/>
        <v>2914</v>
      </c>
      <c r="CO52" s="204">
        <f t="shared" si="52"/>
        <v>9855</v>
      </c>
      <c r="CP52" s="204">
        <f t="shared" si="52"/>
        <v>2438</v>
      </c>
      <c r="CQ52" s="204">
        <f t="shared" si="52"/>
        <v>2838</v>
      </c>
      <c r="CR52" s="204">
        <f t="shared" si="52"/>
        <v>5713</v>
      </c>
    </row>
    <row r="53" spans="1:96" x14ac:dyDescent="0.2">
      <c r="A53" s="112" t="s">
        <v>48</v>
      </c>
      <c r="B53" s="204">
        <f t="shared" si="49"/>
        <v>33378.645329999999</v>
      </c>
      <c r="C53" s="204">
        <f t="shared" si="47"/>
        <v>2076.2865825777621</v>
      </c>
      <c r="D53" s="204">
        <f t="shared" si="47"/>
        <v>725.43068488152699</v>
      </c>
      <c r="E53" s="204">
        <f t="shared" si="47"/>
        <v>774.81851078189629</v>
      </c>
      <c r="F53" s="204">
        <f t="shared" si="47"/>
        <v>2181.9915534264928</v>
      </c>
      <c r="G53" s="204">
        <f t="shared" si="47"/>
        <v>2111.7853680877197</v>
      </c>
      <c r="H53" s="204">
        <f t="shared" si="47"/>
        <v>3651.3149796447688</v>
      </c>
      <c r="I53" s="204">
        <f t="shared" si="47"/>
        <v>7090.2138169877271</v>
      </c>
      <c r="J53" s="204">
        <f t="shared" si="47"/>
        <v>1946.6443858108462</v>
      </c>
      <c r="K53" s="204">
        <f t="shared" si="47"/>
        <v>3600.1987356158552</v>
      </c>
      <c r="L53" s="204">
        <f t="shared" si="47"/>
        <v>6841.5494329859312</v>
      </c>
      <c r="M53" s="204">
        <f t="shared" si="47"/>
        <v>106.82600606718177</v>
      </c>
      <c r="N53" s="204">
        <f t="shared" si="47"/>
        <v>169.89589101065778</v>
      </c>
      <c r="O53" s="204">
        <f t="shared" si="47"/>
        <v>2190.6698537920993</v>
      </c>
      <c r="P53" s="204">
        <f t="shared" si="47"/>
        <v>87.03964707876726</v>
      </c>
      <c r="Q53" s="204">
        <f t="shared" si="47"/>
        <v>1401.9027677005349</v>
      </c>
      <c r="R53" s="204">
        <f t="shared" si="47"/>
        <v>1762.0305331550803</v>
      </c>
      <c r="S53" s="204">
        <f t="shared" si="47"/>
        <v>478.41527416042783</v>
      </c>
      <c r="T53" s="204">
        <f t="shared" si="47"/>
        <v>539.80537591443863</v>
      </c>
      <c r="U53" s="204">
        <f t="shared" si="47"/>
        <v>298.69964686631022</v>
      </c>
      <c r="V53" s="204">
        <f t="shared" si="47"/>
        <v>776.45289788235289</v>
      </c>
      <c r="W53" s="204">
        <f t="shared" si="47"/>
        <v>726.49380775401073</v>
      </c>
      <c r="X53" s="204">
        <f t="shared" si="47"/>
        <v>830.81169471657768</v>
      </c>
      <c r="Y53" s="204">
        <f t="shared" si="47"/>
        <v>718.54166119786112</v>
      </c>
      <c r="Z53" s="204">
        <f t="shared" si="47"/>
        <v>640.04312115508026</v>
      </c>
      <c r="AA53" s="204">
        <f t="shared" si="47"/>
        <v>673.73073365775417</v>
      </c>
      <c r="AB53" s="204">
        <f t="shared" si="47"/>
        <v>4402.9768144385034</v>
      </c>
      <c r="AC53" s="204">
        <f t="shared" si="47"/>
        <v>87.398288502673807</v>
      </c>
      <c r="AD53" s="204">
        <f t="shared" si="47"/>
        <v>1029.3080485347596</v>
      </c>
      <c r="AE53" s="204">
        <f t="shared" si="47"/>
        <v>2185.6998435401074</v>
      </c>
      <c r="AF53" s="204">
        <f t="shared" si="47"/>
        <v>3433.8800246844921</v>
      </c>
      <c r="AG53" s="204">
        <f t="shared" si="47"/>
        <v>1376.3158334545453</v>
      </c>
      <c r="AH53" s="204">
        <f t="shared" si="47"/>
        <v>349.45603144385029</v>
      </c>
      <c r="AI53" s="204">
        <f t="shared" si="47"/>
        <v>510.63713257754011</v>
      </c>
      <c r="AJ53" s="204">
        <f t="shared" si="47"/>
        <v>491.72309158288772</v>
      </c>
      <c r="AK53" s="204">
        <f t="shared" si="47"/>
        <v>631.0240122994652</v>
      </c>
      <c r="AL53" s="204">
        <f t="shared" si="47"/>
        <v>1892.1293987914441</v>
      </c>
      <c r="AM53" s="204">
        <f t="shared" si="47"/>
        <v>106.51996847058825</v>
      </c>
      <c r="AN53" s="204">
        <f t="shared" si="47"/>
        <v>997.11713743315511</v>
      </c>
      <c r="AO53" s="204">
        <f t="shared" si="47"/>
        <v>1177.8214139893048</v>
      </c>
      <c r="AP53" s="204">
        <f t="shared" si="47"/>
        <v>724.64600185026745</v>
      </c>
      <c r="AQ53" s="204">
        <f t="shared" si="47"/>
        <v>169.86665758288774</v>
      </c>
      <c r="AR53" s="204">
        <f t="shared" si="47"/>
        <v>628.86789101604279</v>
      </c>
      <c r="AS53" s="204">
        <f t="shared" si="47"/>
        <v>2046.3287095080213</v>
      </c>
      <c r="AT53" s="204">
        <f t="shared" si="47"/>
        <v>681.21717223529413</v>
      </c>
      <c r="AU53" s="204">
        <f t="shared" si="47"/>
        <v>388.9798330481284</v>
      </c>
      <c r="AV53" s="204">
        <f t="shared" si="47"/>
        <v>1337.3323841069521</v>
      </c>
      <c r="AW53">
        <v>52</v>
      </c>
      <c r="AX53" s="204">
        <f t="shared" ref="AX53:CR53" si="53">AX94+AX135+AX176+AX217+AX258</f>
        <v>163850</v>
      </c>
      <c r="AY53" s="204">
        <f t="shared" si="53"/>
        <v>10887</v>
      </c>
      <c r="AZ53" s="204">
        <f t="shared" si="53"/>
        <v>3184</v>
      </c>
      <c r="BA53" s="204">
        <f t="shared" si="53"/>
        <v>3875</v>
      </c>
      <c r="BB53" s="204">
        <f t="shared" si="53"/>
        <v>11045</v>
      </c>
      <c r="BC53" s="204">
        <f t="shared" si="53"/>
        <v>9685</v>
      </c>
      <c r="BD53" s="204">
        <f t="shared" si="53"/>
        <v>18030</v>
      </c>
      <c r="BE53" s="204">
        <f t="shared" si="53"/>
        <v>37826</v>
      </c>
      <c r="BF53" s="204">
        <f t="shared" si="53"/>
        <v>9096</v>
      </c>
      <c r="BG53" s="204">
        <f t="shared" si="53"/>
        <v>18232</v>
      </c>
      <c r="BH53" s="204">
        <f t="shared" si="53"/>
        <v>28389</v>
      </c>
      <c r="BI53" s="204">
        <f t="shared" si="53"/>
        <v>603</v>
      </c>
      <c r="BJ53" s="204">
        <f t="shared" si="53"/>
        <v>736</v>
      </c>
      <c r="BK53" s="204">
        <f t="shared" si="53"/>
        <v>11464</v>
      </c>
      <c r="BL53" s="204">
        <f t="shared" si="53"/>
        <v>798</v>
      </c>
      <c r="BM53" s="204">
        <f t="shared" si="53"/>
        <v>6846</v>
      </c>
      <c r="BN53" s="204">
        <f t="shared" si="53"/>
        <v>8438</v>
      </c>
      <c r="BO53" s="204">
        <f t="shared" si="53"/>
        <v>3376</v>
      </c>
      <c r="BP53" s="204">
        <f t="shared" si="53"/>
        <v>2279</v>
      </c>
      <c r="BQ53" s="204">
        <f t="shared" si="53"/>
        <v>1588</v>
      </c>
      <c r="BR53" s="204">
        <f t="shared" si="53"/>
        <v>3875</v>
      </c>
      <c r="BS53" s="204">
        <f t="shared" si="53"/>
        <v>3988</v>
      </c>
      <c r="BT53" s="204">
        <f t="shared" si="53"/>
        <v>3698</v>
      </c>
      <c r="BU53" s="204">
        <f t="shared" si="53"/>
        <v>2926</v>
      </c>
      <c r="BV53" s="204">
        <f t="shared" si="53"/>
        <v>3162</v>
      </c>
      <c r="BW53" s="204">
        <f t="shared" si="53"/>
        <v>2698</v>
      </c>
      <c r="BX53" s="204">
        <f t="shared" si="53"/>
        <v>16507</v>
      </c>
      <c r="BY53" s="204">
        <f t="shared" si="53"/>
        <v>798</v>
      </c>
      <c r="BZ53" s="204">
        <f t="shared" si="53"/>
        <v>5406</v>
      </c>
      <c r="CA53" s="204">
        <f t="shared" si="53"/>
        <v>11045</v>
      </c>
      <c r="CB53" s="204">
        <f t="shared" si="53"/>
        <v>19093</v>
      </c>
      <c r="CC53" s="204">
        <f t="shared" si="53"/>
        <v>6817</v>
      </c>
      <c r="CD53" s="204">
        <f t="shared" si="53"/>
        <v>2364</v>
      </c>
      <c r="CE53" s="204">
        <f t="shared" si="53"/>
        <v>2604</v>
      </c>
      <c r="CF53" s="204">
        <f t="shared" si="53"/>
        <v>2746</v>
      </c>
      <c r="CG53" s="204">
        <f t="shared" si="53"/>
        <v>4096</v>
      </c>
      <c r="CH53" s="204">
        <f t="shared" si="53"/>
        <v>11042</v>
      </c>
      <c r="CI53" s="204">
        <f t="shared" si="53"/>
        <v>603</v>
      </c>
      <c r="CJ53" s="204">
        <f t="shared" si="53"/>
        <v>4100</v>
      </c>
      <c r="CK53" s="204">
        <f t="shared" si="53"/>
        <v>5276</v>
      </c>
      <c r="CL53" s="204">
        <f t="shared" si="53"/>
        <v>3184</v>
      </c>
      <c r="CM53" s="204">
        <f t="shared" si="53"/>
        <v>736</v>
      </c>
      <c r="CN53" s="204">
        <f t="shared" si="53"/>
        <v>3093</v>
      </c>
      <c r="CO53" s="204">
        <f t="shared" si="53"/>
        <v>9924</v>
      </c>
      <c r="CP53" s="204">
        <f t="shared" si="53"/>
        <v>2691</v>
      </c>
      <c r="CQ53" s="204">
        <f t="shared" si="53"/>
        <v>2735</v>
      </c>
      <c r="CR53" s="204">
        <f t="shared" si="53"/>
        <v>6116</v>
      </c>
    </row>
    <row r="54" spans="1:96" x14ac:dyDescent="0.2">
      <c r="A54" s="112" t="s">
        <v>49</v>
      </c>
      <c r="B54" s="204">
        <f t="shared" si="49"/>
        <v>40736.641543999998</v>
      </c>
      <c r="C54" s="204">
        <f t="shared" si="47"/>
        <v>2723.0325024279227</v>
      </c>
      <c r="D54" s="204">
        <f t="shared" si="47"/>
        <v>996.72347862369998</v>
      </c>
      <c r="E54" s="204">
        <f t="shared" si="47"/>
        <v>1063.7531811786291</v>
      </c>
      <c r="F54" s="204">
        <f t="shared" si="47"/>
        <v>2732.230712209755</v>
      </c>
      <c r="G54" s="204">
        <f t="shared" si="47"/>
        <v>2614.3035047141702</v>
      </c>
      <c r="H54" s="204">
        <f t="shared" si="47"/>
        <v>4255.2640678083671</v>
      </c>
      <c r="I54" s="204">
        <f t="shared" si="47"/>
        <v>8631.5656083653139</v>
      </c>
      <c r="J54" s="204">
        <f t="shared" si="47"/>
        <v>2533.0244924617982</v>
      </c>
      <c r="K54" s="204">
        <f t="shared" si="47"/>
        <v>4551.2242064261864</v>
      </c>
      <c r="L54" s="204">
        <f t="shared" si="47"/>
        <v>7574.8310839758542</v>
      </c>
      <c r="M54" s="204">
        <f t="shared" si="47"/>
        <v>136.62983440643347</v>
      </c>
      <c r="N54" s="204">
        <f t="shared" si="47"/>
        <v>191.84629943194736</v>
      </c>
      <c r="O54" s="204">
        <f t="shared" si="47"/>
        <v>2749.7898335945752</v>
      </c>
      <c r="P54" s="204">
        <f t="shared" si="47"/>
        <v>108.40755909902501</v>
      </c>
      <c r="Q54" s="204">
        <f t="shared" si="47"/>
        <v>1500.5422887486629</v>
      </c>
      <c r="R54" s="204">
        <f t="shared" si="47"/>
        <v>2125.267701604278</v>
      </c>
      <c r="S54" s="204">
        <f t="shared" si="47"/>
        <v>600.82579559358294</v>
      </c>
      <c r="T54" s="204">
        <f t="shared" si="47"/>
        <v>749.32018729411766</v>
      </c>
      <c r="U54" s="204">
        <f t="shared" si="47"/>
        <v>385.15696350802142</v>
      </c>
      <c r="V54" s="204">
        <f t="shared" si="47"/>
        <v>1065.9970414545455</v>
      </c>
      <c r="W54" s="204">
        <f t="shared" si="47"/>
        <v>834.13698529411761</v>
      </c>
      <c r="X54" s="204">
        <f t="shared" si="47"/>
        <v>1094.775732962567</v>
      </c>
      <c r="Y54" s="204">
        <f t="shared" si="47"/>
        <v>990.56253397860974</v>
      </c>
      <c r="Z54" s="204">
        <f t="shared" si="47"/>
        <v>842.38783657754016</v>
      </c>
      <c r="AA54" s="204">
        <f t="shared" si="47"/>
        <v>907.7211582566847</v>
      </c>
      <c r="AB54" s="204">
        <f t="shared" si="47"/>
        <v>4384.8079289304824</v>
      </c>
      <c r="AC54" s="204">
        <f t="shared" si="47"/>
        <v>108.85424566844921</v>
      </c>
      <c r="AD54" s="204">
        <f t="shared" si="47"/>
        <v>1217.9909836363636</v>
      </c>
      <c r="AE54" s="204">
        <f t="shared" si="47"/>
        <v>2736.8741326310164</v>
      </c>
      <c r="AF54" s="204">
        <f t="shared" si="47"/>
        <v>3860.5593642139042</v>
      </c>
      <c r="AG54" s="204">
        <f t="shared" si="47"/>
        <v>1751.3709436363638</v>
      </c>
      <c r="AH54" s="204">
        <f t="shared" si="47"/>
        <v>459.82666592513374</v>
      </c>
      <c r="AI54" s="204">
        <f t="shared" si="47"/>
        <v>663.28006547593588</v>
      </c>
      <c r="AJ54" s="204">
        <f t="shared" si="47"/>
        <v>623.59470425668451</v>
      </c>
      <c r="AK54" s="204">
        <f t="shared" si="47"/>
        <v>810.4898454545455</v>
      </c>
      <c r="AL54" s="204">
        <f t="shared" si="47"/>
        <v>2351.4049203208556</v>
      </c>
      <c r="AM54" s="204">
        <f t="shared" si="47"/>
        <v>136.2384141176471</v>
      </c>
      <c r="AN54" s="204">
        <f t="shared" si="47"/>
        <v>1344.4337926203209</v>
      </c>
      <c r="AO54" s="204">
        <f t="shared" si="47"/>
        <v>1579.3372639144386</v>
      </c>
      <c r="AP54" s="204">
        <f t="shared" si="47"/>
        <v>995.64534391443863</v>
      </c>
      <c r="AQ54" s="204">
        <f t="shared" ref="C54:AV60" si="54">AQ95+AQ136+AQ177+AQ218+AQ259</f>
        <v>191.81328906951876</v>
      </c>
      <c r="AR54" s="204">
        <f t="shared" si="54"/>
        <v>841.85551144385033</v>
      </c>
      <c r="AS54" s="204">
        <f t="shared" si="54"/>
        <v>2550.837376032086</v>
      </c>
      <c r="AT54" s="204">
        <f t="shared" si="54"/>
        <v>897.0899527058823</v>
      </c>
      <c r="AU54" s="204">
        <f t="shared" si="54"/>
        <v>499.79492145454549</v>
      </c>
      <c r="AV54" s="204">
        <f t="shared" si="54"/>
        <v>1639.8235156470591</v>
      </c>
      <c r="AW54">
        <v>53</v>
      </c>
      <c r="AX54" s="204">
        <f t="shared" ref="AX54:CR54" si="55">AX95+AX136+AX177+AX218+AX259</f>
        <v>199274</v>
      </c>
      <c r="AY54" s="204">
        <f t="shared" si="55"/>
        <v>14227</v>
      </c>
      <c r="AZ54" s="204">
        <f t="shared" si="55"/>
        <v>4344</v>
      </c>
      <c r="BA54" s="204">
        <f t="shared" si="55"/>
        <v>5307</v>
      </c>
      <c r="BB54" s="204">
        <f t="shared" si="55"/>
        <v>13820</v>
      </c>
      <c r="BC54" s="204">
        <f t="shared" si="55"/>
        <v>11901</v>
      </c>
      <c r="BD54" s="204">
        <f t="shared" si="55"/>
        <v>20945</v>
      </c>
      <c r="BE54" s="204">
        <f t="shared" si="55"/>
        <v>45845</v>
      </c>
      <c r="BF54" s="204">
        <f t="shared" si="55"/>
        <v>11770</v>
      </c>
      <c r="BG54" s="204">
        <f t="shared" si="55"/>
        <v>22935</v>
      </c>
      <c r="BH54" s="204">
        <f t="shared" si="55"/>
        <v>31327</v>
      </c>
      <c r="BI54" s="204">
        <f t="shared" si="55"/>
        <v>765</v>
      </c>
      <c r="BJ54" s="204">
        <f t="shared" si="55"/>
        <v>835</v>
      </c>
      <c r="BK54" s="204">
        <f t="shared" si="55"/>
        <v>14265</v>
      </c>
      <c r="BL54" s="204">
        <f t="shared" si="55"/>
        <v>988</v>
      </c>
      <c r="BM54" s="204">
        <f t="shared" si="55"/>
        <v>7296</v>
      </c>
      <c r="BN54" s="204">
        <f t="shared" si="55"/>
        <v>10172</v>
      </c>
      <c r="BO54" s="204">
        <f t="shared" si="55"/>
        <v>4212</v>
      </c>
      <c r="BP54" s="204">
        <f t="shared" si="55"/>
        <v>3125</v>
      </c>
      <c r="BQ54" s="204">
        <f t="shared" si="55"/>
        <v>2022</v>
      </c>
      <c r="BR54" s="204">
        <f t="shared" si="55"/>
        <v>5307</v>
      </c>
      <c r="BS54" s="204">
        <f t="shared" si="55"/>
        <v>4553</v>
      </c>
      <c r="BT54" s="204">
        <f t="shared" si="55"/>
        <v>4883</v>
      </c>
      <c r="BU54" s="204">
        <f t="shared" si="55"/>
        <v>4023</v>
      </c>
      <c r="BV54" s="204">
        <f t="shared" si="55"/>
        <v>4141</v>
      </c>
      <c r="BW54" s="204">
        <f t="shared" si="55"/>
        <v>3630</v>
      </c>
      <c r="BX54" s="204">
        <f t="shared" si="55"/>
        <v>16355</v>
      </c>
      <c r="BY54" s="204">
        <f t="shared" si="55"/>
        <v>988</v>
      </c>
      <c r="BZ54" s="204">
        <f t="shared" si="55"/>
        <v>6371</v>
      </c>
      <c r="CA54" s="204">
        <f t="shared" si="55"/>
        <v>13820</v>
      </c>
      <c r="CB54" s="204">
        <f t="shared" si="55"/>
        <v>21499</v>
      </c>
      <c r="CC54" s="204">
        <f t="shared" si="55"/>
        <v>8645</v>
      </c>
      <c r="CD54" s="204">
        <f t="shared" si="55"/>
        <v>3111</v>
      </c>
      <c r="CE54" s="204">
        <f t="shared" si="55"/>
        <v>3365</v>
      </c>
      <c r="CF54" s="204">
        <f t="shared" si="55"/>
        <v>3477</v>
      </c>
      <c r="CG54" s="204">
        <f t="shared" si="55"/>
        <v>5222</v>
      </c>
      <c r="CH54" s="204">
        <f t="shared" si="55"/>
        <v>13651</v>
      </c>
      <c r="CI54" s="204">
        <f t="shared" si="55"/>
        <v>765</v>
      </c>
      <c r="CJ54" s="204">
        <f t="shared" si="55"/>
        <v>5500</v>
      </c>
      <c r="CK54" s="204">
        <f t="shared" si="55"/>
        <v>7037</v>
      </c>
      <c r="CL54" s="204">
        <f t="shared" si="55"/>
        <v>4344</v>
      </c>
      <c r="CM54" s="204">
        <f t="shared" si="55"/>
        <v>835</v>
      </c>
      <c r="CN54" s="204">
        <f t="shared" si="55"/>
        <v>4122</v>
      </c>
      <c r="CO54" s="204">
        <f t="shared" si="55"/>
        <v>12346</v>
      </c>
      <c r="CP54" s="204">
        <f t="shared" si="55"/>
        <v>3508</v>
      </c>
      <c r="CQ54" s="204">
        <f t="shared" si="55"/>
        <v>3483</v>
      </c>
      <c r="CR54" s="204">
        <f t="shared" si="55"/>
        <v>7466</v>
      </c>
    </row>
    <row r="55" spans="1:96" x14ac:dyDescent="0.2">
      <c r="A55" s="112" t="s">
        <v>50</v>
      </c>
      <c r="B55" s="204">
        <f t="shared" si="49"/>
        <v>46743.189213999998</v>
      </c>
      <c r="C55" s="204">
        <f t="shared" si="54"/>
        <v>3116.0188632173526</v>
      </c>
      <c r="D55" s="204">
        <f t="shared" si="54"/>
        <v>1167.7767857698702</v>
      </c>
      <c r="E55" s="204">
        <f t="shared" si="54"/>
        <v>1309.1184295215894</v>
      </c>
      <c r="F55" s="204">
        <f t="shared" si="54"/>
        <v>3061.8807042142244</v>
      </c>
      <c r="G55" s="204">
        <f t="shared" si="54"/>
        <v>2901.8869638918386</v>
      </c>
      <c r="H55" s="204">
        <f t="shared" si="54"/>
        <v>5078.4520550673205</v>
      </c>
      <c r="I55" s="204">
        <f t="shared" si="54"/>
        <v>9907.1089894780998</v>
      </c>
      <c r="J55" s="204">
        <f t="shared" si="54"/>
        <v>2968.2095765058166</v>
      </c>
      <c r="K55" s="204">
        <f t="shared" si="54"/>
        <v>5030.6061360409421</v>
      </c>
      <c r="L55" s="204">
        <f t="shared" si="54"/>
        <v>8557.6333243703994</v>
      </c>
      <c r="M55" s="204">
        <f t="shared" si="54"/>
        <v>160.72907151342019</v>
      </c>
      <c r="N55" s="204">
        <f t="shared" si="54"/>
        <v>216.9216459146985</v>
      </c>
      <c r="O55" s="204">
        <f t="shared" si="54"/>
        <v>3260.3418302718046</v>
      </c>
      <c r="P55" s="204">
        <f t="shared" si="54"/>
        <v>114.6621602669246</v>
      </c>
      <c r="Q55" s="204">
        <f t="shared" si="54"/>
        <v>1804.8750340427807</v>
      </c>
      <c r="R55" s="204">
        <f t="shared" si="54"/>
        <v>2553.1682862299467</v>
      </c>
      <c r="S55" s="204">
        <f t="shared" si="54"/>
        <v>692.64708680213903</v>
      </c>
      <c r="T55" s="204">
        <f t="shared" si="54"/>
        <v>896.88673001069526</v>
      </c>
      <c r="U55" s="204">
        <f t="shared" si="54"/>
        <v>445.10852383957223</v>
      </c>
      <c r="V55" s="204">
        <f t="shared" si="54"/>
        <v>1311.879858481283</v>
      </c>
      <c r="W55" s="204">
        <f t="shared" si="54"/>
        <v>1010.4701951871659</v>
      </c>
      <c r="X55" s="204">
        <f t="shared" si="54"/>
        <v>1210.5722737540109</v>
      </c>
      <c r="Y55" s="204">
        <f t="shared" si="54"/>
        <v>1334.0276558449198</v>
      </c>
      <c r="Z55" s="204">
        <f t="shared" si="54"/>
        <v>932.45971259893054</v>
      </c>
      <c r="AA55" s="204">
        <f t="shared" si="54"/>
        <v>1205.8953230695188</v>
      </c>
      <c r="AB55" s="204">
        <f t="shared" si="54"/>
        <v>5114.9450784224609</v>
      </c>
      <c r="AC55" s="204">
        <f t="shared" si="54"/>
        <v>115.13461852941178</v>
      </c>
      <c r="AD55" s="204">
        <f t="shared" si="54"/>
        <v>1299.2005679037431</v>
      </c>
      <c r="AE55" s="204">
        <f t="shared" si="54"/>
        <v>3067.0843641123001</v>
      </c>
      <c r="AF55" s="204">
        <f t="shared" si="54"/>
        <v>4130.7804531657757</v>
      </c>
      <c r="AG55" s="204">
        <f t="shared" si="54"/>
        <v>2036.3984389411764</v>
      </c>
      <c r="AH55" s="204">
        <f t="shared" si="54"/>
        <v>544.91772458823527</v>
      </c>
      <c r="AI55" s="204">
        <f t="shared" si="54"/>
        <v>725.12743336898393</v>
      </c>
      <c r="AJ55" s="204">
        <f t="shared" si="54"/>
        <v>717.07013918181826</v>
      </c>
      <c r="AK55" s="204">
        <f t="shared" si="54"/>
        <v>924.59750053475921</v>
      </c>
      <c r="AL55" s="204">
        <f t="shared" si="54"/>
        <v>2475.7826641390375</v>
      </c>
      <c r="AM55" s="204">
        <f t="shared" si="54"/>
        <v>160.26861117647059</v>
      </c>
      <c r="AN55" s="204">
        <f t="shared" si="54"/>
        <v>1601.1922735828875</v>
      </c>
      <c r="AO55" s="204">
        <f t="shared" si="54"/>
        <v>1833.7854324705884</v>
      </c>
      <c r="AP55" s="204">
        <f t="shared" si="54"/>
        <v>1166.513626315508</v>
      </c>
      <c r="AQ55" s="204">
        <f t="shared" si="54"/>
        <v>216.88432091978615</v>
      </c>
      <c r="AR55" s="204">
        <f t="shared" si="54"/>
        <v>1004.0975285026739</v>
      </c>
      <c r="AS55" s="204">
        <f t="shared" si="54"/>
        <v>2939.3857875401077</v>
      </c>
      <c r="AT55" s="204">
        <f t="shared" si="54"/>
        <v>1042.1992741978611</v>
      </c>
      <c r="AU55" s="204">
        <f t="shared" si="54"/>
        <v>574.26749272727272</v>
      </c>
      <c r="AV55" s="204">
        <f t="shared" si="54"/>
        <v>1762.8462508663106</v>
      </c>
      <c r="AW55">
        <v>54</v>
      </c>
      <c r="AX55" s="204">
        <f t="shared" ref="AX55:CR55" si="56">AX96+AX137+AX178+AX219+AX260</f>
        <v>210765</v>
      </c>
      <c r="AY55" s="204">
        <f t="shared" si="56"/>
        <v>15476</v>
      </c>
      <c r="AZ55" s="204">
        <f t="shared" si="56"/>
        <v>4797</v>
      </c>
      <c r="BA55" s="204">
        <f t="shared" si="56"/>
        <v>6135</v>
      </c>
      <c r="BB55" s="204">
        <f t="shared" si="56"/>
        <v>14417</v>
      </c>
      <c r="BC55" s="204">
        <f t="shared" si="56"/>
        <v>12233</v>
      </c>
      <c r="BD55" s="204">
        <f t="shared" si="56"/>
        <v>22033</v>
      </c>
      <c r="BE55" s="204">
        <f t="shared" si="56"/>
        <v>48809</v>
      </c>
      <c r="BF55" s="204">
        <f t="shared" si="56"/>
        <v>13019</v>
      </c>
      <c r="BG55" s="204">
        <f t="shared" si="56"/>
        <v>23922</v>
      </c>
      <c r="BH55" s="204">
        <f t="shared" si="56"/>
        <v>31560</v>
      </c>
      <c r="BI55" s="204">
        <f t="shared" si="56"/>
        <v>877</v>
      </c>
      <c r="BJ55" s="204">
        <f t="shared" si="56"/>
        <v>875</v>
      </c>
      <c r="BK55" s="204">
        <f t="shared" si="56"/>
        <v>15590</v>
      </c>
      <c r="BL55" s="204">
        <f t="shared" si="56"/>
        <v>1022</v>
      </c>
      <c r="BM55" s="204">
        <f t="shared" si="56"/>
        <v>7625</v>
      </c>
      <c r="BN55" s="204">
        <f t="shared" si="56"/>
        <v>10721</v>
      </c>
      <c r="BO55" s="204">
        <f t="shared" si="56"/>
        <v>4492</v>
      </c>
      <c r="BP55" s="204">
        <f t="shared" si="56"/>
        <v>3503</v>
      </c>
      <c r="BQ55" s="204">
        <f t="shared" si="56"/>
        <v>2190</v>
      </c>
      <c r="BR55" s="204">
        <f t="shared" si="56"/>
        <v>6135</v>
      </c>
      <c r="BS55" s="204">
        <f t="shared" si="56"/>
        <v>5134</v>
      </c>
      <c r="BT55" s="204">
        <f t="shared" si="56"/>
        <v>5205</v>
      </c>
      <c r="BU55" s="204">
        <f t="shared" si="56"/>
        <v>4593</v>
      </c>
      <c r="BV55" s="204">
        <f t="shared" si="56"/>
        <v>4266</v>
      </c>
      <c r="BW55" s="204">
        <f t="shared" si="56"/>
        <v>4044</v>
      </c>
      <c r="BX55" s="204">
        <f t="shared" si="56"/>
        <v>16433</v>
      </c>
      <c r="BY55" s="204">
        <f t="shared" si="56"/>
        <v>1022</v>
      </c>
      <c r="BZ55" s="204">
        <f t="shared" si="56"/>
        <v>6348</v>
      </c>
      <c r="CA55" s="204">
        <f t="shared" si="56"/>
        <v>14417</v>
      </c>
      <c r="CB55" s="204">
        <f t="shared" si="56"/>
        <v>22273</v>
      </c>
      <c r="CC55" s="204">
        <f t="shared" si="56"/>
        <v>9516</v>
      </c>
      <c r="CD55" s="204">
        <f t="shared" si="56"/>
        <v>3477</v>
      </c>
      <c r="CE55" s="204">
        <f t="shared" si="56"/>
        <v>3432</v>
      </c>
      <c r="CF55" s="204">
        <f t="shared" si="56"/>
        <v>3687</v>
      </c>
      <c r="CG55" s="204">
        <f t="shared" si="56"/>
        <v>5752</v>
      </c>
      <c r="CH55" s="204">
        <f t="shared" si="56"/>
        <v>13842</v>
      </c>
      <c r="CI55" s="204">
        <f t="shared" si="56"/>
        <v>877</v>
      </c>
      <c r="CJ55" s="204">
        <f t="shared" si="56"/>
        <v>5964</v>
      </c>
      <c r="CK55" s="204">
        <f t="shared" si="56"/>
        <v>7394</v>
      </c>
      <c r="CL55" s="204">
        <f t="shared" si="56"/>
        <v>4797</v>
      </c>
      <c r="CM55" s="204">
        <f t="shared" si="56"/>
        <v>875</v>
      </c>
      <c r="CN55" s="204">
        <f t="shared" si="56"/>
        <v>4519</v>
      </c>
      <c r="CO55" s="204">
        <f t="shared" si="56"/>
        <v>13205</v>
      </c>
      <c r="CP55" s="204">
        <f t="shared" si="56"/>
        <v>3695</v>
      </c>
      <c r="CQ55" s="204">
        <f t="shared" si="56"/>
        <v>3903</v>
      </c>
      <c r="CR55" s="204">
        <f t="shared" si="56"/>
        <v>7429</v>
      </c>
    </row>
    <row r="56" spans="1:96" x14ac:dyDescent="0.2">
      <c r="A56" s="112" t="s">
        <v>51</v>
      </c>
      <c r="B56" s="204">
        <f t="shared" si="49"/>
        <v>43572.514085000003</v>
      </c>
      <c r="C56" s="204">
        <f t="shared" si="54"/>
        <v>2908.2639638605851</v>
      </c>
      <c r="D56" s="204">
        <f t="shared" si="54"/>
        <v>1073.0166710678357</v>
      </c>
      <c r="E56" s="204">
        <f t="shared" si="54"/>
        <v>1248.6207185803196</v>
      </c>
      <c r="F56" s="204">
        <f t="shared" si="54"/>
        <v>2897.1234762675931</v>
      </c>
      <c r="G56" s="204">
        <f t="shared" si="54"/>
        <v>2608.913635015519</v>
      </c>
      <c r="H56" s="204">
        <f t="shared" si="54"/>
        <v>4644.4625228730238</v>
      </c>
      <c r="I56" s="204">
        <f t="shared" si="54"/>
        <v>9318.3634904181363</v>
      </c>
      <c r="J56" s="204">
        <f t="shared" si="54"/>
        <v>2824.587011472664</v>
      </c>
      <c r="K56" s="204">
        <f t="shared" si="54"/>
        <v>4635.7846105268982</v>
      </c>
      <c r="L56" s="204">
        <f t="shared" si="54"/>
        <v>7889.0689411442745</v>
      </c>
      <c r="M56" s="204">
        <f t="shared" si="54"/>
        <v>137.90648378089344</v>
      </c>
      <c r="N56" s="204">
        <f t="shared" si="54"/>
        <v>202.66270164425725</v>
      </c>
      <c r="O56" s="204">
        <f t="shared" si="54"/>
        <v>3144.3840097884631</v>
      </c>
      <c r="P56" s="204">
        <f t="shared" si="54"/>
        <v>112.58099805234265</v>
      </c>
      <c r="Q56" s="204">
        <f t="shared" si="54"/>
        <v>1737.0475056791443</v>
      </c>
      <c r="R56" s="204">
        <f t="shared" si="54"/>
        <v>2262.7632653743317</v>
      </c>
      <c r="S56" s="204">
        <f t="shared" si="54"/>
        <v>681.20137212834231</v>
      </c>
      <c r="T56" s="204">
        <f t="shared" si="54"/>
        <v>873.41456444919788</v>
      </c>
      <c r="U56" s="204">
        <f t="shared" si="54"/>
        <v>399.42740436363636</v>
      </c>
      <c r="V56" s="204">
        <f t="shared" si="54"/>
        <v>1251.2545348449196</v>
      </c>
      <c r="W56" s="204">
        <f t="shared" si="54"/>
        <v>1022.1696573529413</v>
      </c>
      <c r="X56" s="204">
        <f t="shared" si="54"/>
        <v>1069.5587806203212</v>
      </c>
      <c r="Y56" s="204">
        <f t="shared" si="54"/>
        <v>1296.7450627486633</v>
      </c>
      <c r="Z56" s="204">
        <f t="shared" si="54"/>
        <v>867.17248899465244</v>
      </c>
      <c r="AA56" s="204">
        <f t="shared" si="54"/>
        <v>1118.2373713636364</v>
      </c>
      <c r="AB56" s="204">
        <f t="shared" si="54"/>
        <v>4826.2157780213911</v>
      </c>
      <c r="AC56" s="204">
        <f t="shared" si="54"/>
        <v>113.04488101604281</v>
      </c>
      <c r="AD56" s="204">
        <f t="shared" si="54"/>
        <v>1171.1573306631014</v>
      </c>
      <c r="AE56" s="204">
        <f t="shared" si="54"/>
        <v>2902.0471315989307</v>
      </c>
      <c r="AF56" s="204">
        <f t="shared" si="54"/>
        <v>3841.1783025347595</v>
      </c>
      <c r="AG56" s="204">
        <f t="shared" si="54"/>
        <v>1921.0743355401069</v>
      </c>
      <c r="AH56" s="204">
        <f t="shared" si="54"/>
        <v>519.38013477005347</v>
      </c>
      <c r="AI56" s="204">
        <f t="shared" si="54"/>
        <v>662.88163674866314</v>
      </c>
      <c r="AJ56" s="204">
        <f t="shared" si="54"/>
        <v>646.03999264705885</v>
      </c>
      <c r="AK56" s="204">
        <f t="shared" si="54"/>
        <v>856.67943930481272</v>
      </c>
      <c r="AL56" s="204">
        <f t="shared" si="54"/>
        <v>2240.5576451016041</v>
      </c>
      <c r="AM56" s="204">
        <f t="shared" si="54"/>
        <v>137.51140611764706</v>
      </c>
      <c r="AN56" s="204">
        <f t="shared" si="54"/>
        <v>1465.0966235294118</v>
      </c>
      <c r="AO56" s="204">
        <f t="shared" si="54"/>
        <v>1753.5242566844918</v>
      </c>
      <c r="AP56" s="204">
        <f t="shared" si="54"/>
        <v>1071.8560116256685</v>
      </c>
      <c r="AQ56" s="204">
        <f t="shared" si="54"/>
        <v>202.62783013903746</v>
      </c>
      <c r="AR56" s="204">
        <f t="shared" si="54"/>
        <v>998.13829534759361</v>
      </c>
      <c r="AS56" s="204">
        <f t="shared" si="54"/>
        <v>2765.5625064010696</v>
      </c>
      <c r="AT56" s="204">
        <f t="shared" si="54"/>
        <v>933.85203338502674</v>
      </c>
      <c r="AU56" s="204">
        <f t="shared" si="54"/>
        <v>533.47528865240633</v>
      </c>
      <c r="AV56" s="204">
        <f t="shared" si="54"/>
        <v>1527.104666368984</v>
      </c>
      <c r="AW56">
        <v>55</v>
      </c>
      <c r="AX56" s="204">
        <f t="shared" ref="AX56:CR56" si="57">AX97+AX138+AX179+AX220+AX261</f>
        <v>196466</v>
      </c>
      <c r="AY56" s="204">
        <f t="shared" si="57"/>
        <v>14343</v>
      </c>
      <c r="AZ56" s="204">
        <f t="shared" si="57"/>
        <v>4430</v>
      </c>
      <c r="BA56" s="204">
        <f t="shared" si="57"/>
        <v>5872</v>
      </c>
      <c r="BB56" s="204">
        <f t="shared" si="57"/>
        <v>13586</v>
      </c>
      <c r="BC56" s="204">
        <f t="shared" si="57"/>
        <v>11019</v>
      </c>
      <c r="BD56" s="204">
        <f t="shared" si="57"/>
        <v>20140</v>
      </c>
      <c r="BE56" s="204">
        <f t="shared" si="57"/>
        <v>45822</v>
      </c>
      <c r="BF56" s="204">
        <f t="shared" si="57"/>
        <v>12387</v>
      </c>
      <c r="BG56" s="204">
        <f t="shared" si="57"/>
        <v>22074</v>
      </c>
      <c r="BH56" s="204">
        <f t="shared" si="57"/>
        <v>29148</v>
      </c>
      <c r="BI56" s="204">
        <f t="shared" si="57"/>
        <v>753</v>
      </c>
      <c r="BJ56" s="204">
        <f t="shared" si="57"/>
        <v>824</v>
      </c>
      <c r="BK56" s="204">
        <f t="shared" si="57"/>
        <v>15062</v>
      </c>
      <c r="BL56" s="204">
        <f t="shared" si="57"/>
        <v>1006</v>
      </c>
      <c r="BM56" s="204">
        <f t="shared" si="57"/>
        <v>7325</v>
      </c>
      <c r="BN56" s="204">
        <f t="shared" si="57"/>
        <v>9482</v>
      </c>
      <c r="BO56" s="204">
        <f t="shared" si="57"/>
        <v>4450</v>
      </c>
      <c r="BP56" s="204">
        <f t="shared" si="57"/>
        <v>3416</v>
      </c>
      <c r="BQ56" s="204">
        <f t="shared" si="57"/>
        <v>1955</v>
      </c>
      <c r="BR56" s="204">
        <f t="shared" si="57"/>
        <v>5872</v>
      </c>
      <c r="BS56" s="204">
        <f t="shared" si="57"/>
        <v>5163</v>
      </c>
      <c r="BT56" s="204">
        <f t="shared" si="57"/>
        <v>4576</v>
      </c>
      <c r="BU56" s="204">
        <f t="shared" si="57"/>
        <v>4475</v>
      </c>
      <c r="BV56" s="204">
        <f t="shared" si="57"/>
        <v>3945</v>
      </c>
      <c r="BW56" s="204">
        <f t="shared" si="57"/>
        <v>3740</v>
      </c>
      <c r="BX56" s="204">
        <f t="shared" si="57"/>
        <v>15519</v>
      </c>
      <c r="BY56" s="204">
        <f t="shared" si="57"/>
        <v>1006</v>
      </c>
      <c r="BZ56" s="204">
        <f t="shared" si="57"/>
        <v>5757</v>
      </c>
      <c r="CA56" s="204">
        <f t="shared" si="57"/>
        <v>13586</v>
      </c>
      <c r="CB56" s="204">
        <f t="shared" si="57"/>
        <v>20696</v>
      </c>
      <c r="CC56" s="204">
        <f t="shared" si="57"/>
        <v>8971</v>
      </c>
      <c r="CD56" s="204">
        <f t="shared" si="57"/>
        <v>3321</v>
      </c>
      <c r="CE56" s="204">
        <f t="shared" si="57"/>
        <v>3174</v>
      </c>
      <c r="CF56" s="204">
        <f t="shared" si="57"/>
        <v>3333</v>
      </c>
      <c r="CG56" s="204">
        <f t="shared" si="57"/>
        <v>5283</v>
      </c>
      <c r="CH56" s="204">
        <f t="shared" si="57"/>
        <v>12548</v>
      </c>
      <c r="CI56" s="204">
        <f t="shared" si="57"/>
        <v>753</v>
      </c>
      <c r="CJ56" s="204">
        <f t="shared" si="57"/>
        <v>5449</v>
      </c>
      <c r="CK56" s="204">
        <f t="shared" si="57"/>
        <v>7049</v>
      </c>
      <c r="CL56" s="204">
        <f t="shared" si="57"/>
        <v>4430</v>
      </c>
      <c r="CM56" s="204">
        <f t="shared" si="57"/>
        <v>824</v>
      </c>
      <c r="CN56" s="204">
        <f t="shared" si="57"/>
        <v>4484</v>
      </c>
      <c r="CO56" s="204">
        <f t="shared" si="57"/>
        <v>12445</v>
      </c>
      <c r="CP56" s="204">
        <f t="shared" si="57"/>
        <v>3307</v>
      </c>
      <c r="CQ56" s="204">
        <f t="shared" si="57"/>
        <v>3622</v>
      </c>
      <c r="CR56" s="204">
        <f t="shared" si="57"/>
        <v>6510</v>
      </c>
    </row>
    <row r="57" spans="1:96" x14ac:dyDescent="0.2">
      <c r="A57" s="112" t="s">
        <v>52</v>
      </c>
      <c r="B57" s="204">
        <f t="shared" si="49"/>
        <v>30166.705809999999</v>
      </c>
      <c r="C57" s="204">
        <f t="shared" si="54"/>
        <v>2075.8487872742471</v>
      </c>
      <c r="D57" s="204">
        <f t="shared" si="54"/>
        <v>787.96041339971327</v>
      </c>
      <c r="E57" s="204">
        <f t="shared" si="54"/>
        <v>946.11873461849405</v>
      </c>
      <c r="F57" s="204">
        <f t="shared" si="54"/>
        <v>2012.3394887847658</v>
      </c>
      <c r="G57" s="204">
        <f t="shared" si="54"/>
        <v>1782.020314217405</v>
      </c>
      <c r="H57" s="204">
        <f t="shared" si="54"/>
        <v>3406.5701401769029</v>
      </c>
      <c r="I57" s="204">
        <f t="shared" si="54"/>
        <v>5993.856384036475</v>
      </c>
      <c r="J57" s="204">
        <f t="shared" si="54"/>
        <v>2104.3496274133022</v>
      </c>
      <c r="K57" s="204">
        <f t="shared" si="54"/>
        <v>3145.72114339871</v>
      </c>
      <c r="L57" s="204">
        <f t="shared" si="54"/>
        <v>5409.6165457239413</v>
      </c>
      <c r="M57" s="204">
        <f t="shared" si="54"/>
        <v>107.08852271915315</v>
      </c>
      <c r="N57" s="204">
        <f t="shared" si="54"/>
        <v>152.87181653623492</v>
      </c>
      <c r="O57" s="204">
        <f t="shared" si="54"/>
        <v>2191.2772036964338</v>
      </c>
      <c r="P57" s="204">
        <f t="shared" si="54"/>
        <v>91.893756132849774</v>
      </c>
      <c r="Q57" s="204">
        <f t="shared" si="54"/>
        <v>1215.0095935614972</v>
      </c>
      <c r="R57" s="204">
        <f t="shared" si="54"/>
        <v>1708.3361169786099</v>
      </c>
      <c r="S57" s="204">
        <f t="shared" si="54"/>
        <v>491.25877286631015</v>
      </c>
      <c r="T57" s="204">
        <f t="shared" si="54"/>
        <v>652.88345852406439</v>
      </c>
      <c r="U57" s="204">
        <f t="shared" si="54"/>
        <v>274.1687577219252</v>
      </c>
      <c r="V57" s="204">
        <f t="shared" si="54"/>
        <v>948.11445908021392</v>
      </c>
      <c r="W57" s="204">
        <f t="shared" si="54"/>
        <v>627.28622633689838</v>
      </c>
      <c r="X57" s="204">
        <f t="shared" si="54"/>
        <v>733.25102669518719</v>
      </c>
      <c r="Y57" s="204">
        <f t="shared" si="54"/>
        <v>950.27930762566848</v>
      </c>
      <c r="Z57" s="204">
        <f t="shared" si="54"/>
        <v>578.91787451336904</v>
      </c>
      <c r="AA57" s="204">
        <f t="shared" si="54"/>
        <v>799.88014146524074</v>
      </c>
      <c r="AB57" s="204">
        <f t="shared" si="54"/>
        <v>3363.8099071390379</v>
      </c>
      <c r="AC57" s="204">
        <f t="shared" si="54"/>
        <v>92.272398609625682</v>
      </c>
      <c r="AD57" s="204">
        <f t="shared" si="54"/>
        <v>797.95413596791445</v>
      </c>
      <c r="AE57" s="204">
        <f t="shared" si="54"/>
        <v>2015.7594555668452</v>
      </c>
      <c r="AF57" s="204">
        <f t="shared" si="54"/>
        <v>2251.9199099572193</v>
      </c>
      <c r="AG57" s="204">
        <f t="shared" si="54"/>
        <v>1429.3858197967913</v>
      </c>
      <c r="AH57" s="204">
        <f t="shared" si="54"/>
        <v>328.39287833155083</v>
      </c>
      <c r="AI57" s="204">
        <f t="shared" si="54"/>
        <v>479.29211596791447</v>
      </c>
      <c r="AJ57" s="204">
        <f t="shared" si="54"/>
        <v>481.13580917647062</v>
      </c>
      <c r="AK57" s="204">
        <f t="shared" si="54"/>
        <v>606.86618262032084</v>
      </c>
      <c r="AL57" s="204">
        <f t="shared" si="54"/>
        <v>1474.2857413689842</v>
      </c>
      <c r="AM57" s="204">
        <f t="shared" si="54"/>
        <v>106.78173305882355</v>
      </c>
      <c r="AN57" s="204">
        <f t="shared" si="54"/>
        <v>1095.4996106951871</v>
      </c>
      <c r="AO57" s="204">
        <f t="shared" si="54"/>
        <v>1147.1423060534762</v>
      </c>
      <c r="AP57" s="204">
        <f t="shared" si="54"/>
        <v>787.10809328342259</v>
      </c>
      <c r="AQ57" s="204">
        <f t="shared" si="54"/>
        <v>152.84551238502675</v>
      </c>
      <c r="AR57" s="204">
        <f t="shared" si="54"/>
        <v>744.82983304812842</v>
      </c>
      <c r="AS57" s="204">
        <f t="shared" si="54"/>
        <v>1939.6825163796793</v>
      </c>
      <c r="AT57" s="204">
        <f t="shared" si="54"/>
        <v>638.77659551336887</v>
      </c>
      <c r="AU57" s="204">
        <f t="shared" si="54"/>
        <v>353.58037512299461</v>
      </c>
      <c r="AV57" s="204">
        <f t="shared" si="54"/>
        <v>989.83373393582906</v>
      </c>
      <c r="AW57">
        <v>56</v>
      </c>
      <c r="AX57" s="204">
        <f t="shared" ref="AX57:CR57" si="58">AX98+AX139+AX180+AX221+AX262</f>
        <v>173090</v>
      </c>
      <c r="AY57" s="204">
        <f t="shared" si="58"/>
        <v>13268</v>
      </c>
      <c r="AZ57" s="204">
        <f t="shared" si="58"/>
        <v>4151</v>
      </c>
      <c r="BA57" s="204">
        <f t="shared" si="58"/>
        <v>5550</v>
      </c>
      <c r="BB57" s="204">
        <f t="shared" si="58"/>
        <v>12010</v>
      </c>
      <c r="BC57" s="204">
        <f t="shared" si="58"/>
        <v>9549</v>
      </c>
      <c r="BD57" s="204">
        <f t="shared" si="58"/>
        <v>18379</v>
      </c>
      <c r="BE57" s="204">
        <f t="shared" si="58"/>
        <v>38278</v>
      </c>
      <c r="BF57" s="204">
        <f t="shared" si="58"/>
        <v>11675</v>
      </c>
      <c r="BG57" s="204">
        <f t="shared" si="58"/>
        <v>19407</v>
      </c>
      <c r="BH57" s="204">
        <f t="shared" si="58"/>
        <v>24790</v>
      </c>
      <c r="BI57" s="204">
        <f t="shared" si="58"/>
        <v>783</v>
      </c>
      <c r="BJ57" s="204">
        <f t="shared" si="58"/>
        <v>790</v>
      </c>
      <c r="BK57" s="204">
        <f t="shared" si="58"/>
        <v>13495</v>
      </c>
      <c r="BL57" s="204">
        <f t="shared" si="58"/>
        <v>965</v>
      </c>
      <c r="BM57" s="204">
        <f t="shared" si="58"/>
        <v>6358</v>
      </c>
      <c r="BN57" s="204">
        <f t="shared" si="58"/>
        <v>8889</v>
      </c>
      <c r="BO57" s="204">
        <f t="shared" si="58"/>
        <v>4051</v>
      </c>
      <c r="BP57" s="204">
        <f t="shared" si="58"/>
        <v>3205</v>
      </c>
      <c r="BQ57" s="204">
        <f t="shared" si="58"/>
        <v>1711</v>
      </c>
      <c r="BR57" s="204">
        <f t="shared" si="58"/>
        <v>5550</v>
      </c>
      <c r="BS57" s="204">
        <f t="shared" si="58"/>
        <v>4238</v>
      </c>
      <c r="BT57" s="204">
        <f t="shared" si="58"/>
        <v>4151</v>
      </c>
      <c r="BU57" s="204">
        <f t="shared" si="58"/>
        <v>3956</v>
      </c>
      <c r="BV57" s="204">
        <f t="shared" si="58"/>
        <v>3358</v>
      </c>
      <c r="BW57" s="204">
        <f t="shared" si="58"/>
        <v>3220</v>
      </c>
      <c r="BX57" s="204">
        <f t="shared" si="58"/>
        <v>13172</v>
      </c>
      <c r="BY57" s="204">
        <f t="shared" si="58"/>
        <v>965</v>
      </c>
      <c r="BZ57" s="204">
        <f t="shared" si="58"/>
        <v>4986</v>
      </c>
      <c r="CA57" s="204">
        <f t="shared" si="58"/>
        <v>12010</v>
      </c>
      <c r="CB57" s="204">
        <f t="shared" si="58"/>
        <v>16608</v>
      </c>
      <c r="CC57" s="204">
        <f t="shared" si="58"/>
        <v>8470</v>
      </c>
      <c r="CD57" s="204">
        <f t="shared" si="58"/>
        <v>2819</v>
      </c>
      <c r="CE57" s="204">
        <f t="shared" si="58"/>
        <v>2864</v>
      </c>
      <c r="CF57" s="204">
        <f t="shared" si="58"/>
        <v>3132</v>
      </c>
      <c r="CG57" s="204">
        <f t="shared" si="58"/>
        <v>4946</v>
      </c>
      <c r="CH57" s="204">
        <f t="shared" si="58"/>
        <v>10954</v>
      </c>
      <c r="CI57" s="204">
        <f t="shared" si="58"/>
        <v>783</v>
      </c>
      <c r="CJ57" s="204">
        <f t="shared" si="58"/>
        <v>5206</v>
      </c>
      <c r="CK57" s="204">
        <f t="shared" si="58"/>
        <v>5811</v>
      </c>
      <c r="CL57" s="204">
        <f t="shared" si="58"/>
        <v>4151</v>
      </c>
      <c r="CM57" s="204">
        <f t="shared" si="58"/>
        <v>790</v>
      </c>
      <c r="CN57" s="204">
        <f t="shared" si="58"/>
        <v>4171</v>
      </c>
      <c r="CO57" s="204">
        <f t="shared" si="58"/>
        <v>11145</v>
      </c>
      <c r="CP57" s="204">
        <f t="shared" si="58"/>
        <v>2852</v>
      </c>
      <c r="CQ57" s="204">
        <f t="shared" si="58"/>
        <v>3172</v>
      </c>
      <c r="CR57" s="204">
        <f t="shared" si="58"/>
        <v>5396</v>
      </c>
    </row>
    <row r="58" spans="1:96" x14ac:dyDescent="0.2">
      <c r="A58" s="112" t="s">
        <v>53</v>
      </c>
      <c r="B58" s="204">
        <f t="shared" si="49"/>
        <v>28799.860132000002</v>
      </c>
      <c r="C58" s="204">
        <f t="shared" si="54"/>
        <v>2061.3350895975509</v>
      </c>
      <c r="D58" s="204">
        <f t="shared" si="54"/>
        <v>806.33565788207511</v>
      </c>
      <c r="E58" s="204">
        <f t="shared" si="54"/>
        <v>955.18926635639718</v>
      </c>
      <c r="F58" s="204">
        <f t="shared" si="54"/>
        <v>2051.7047761862473</v>
      </c>
      <c r="G58" s="204">
        <f t="shared" si="54"/>
        <v>1775.0062358018552</v>
      </c>
      <c r="H58" s="204">
        <f t="shared" si="54"/>
        <v>3188.679667897251</v>
      </c>
      <c r="I58" s="204">
        <f t="shared" si="54"/>
        <v>5326.9179159262094</v>
      </c>
      <c r="J58" s="204">
        <f t="shared" si="54"/>
        <v>2136.9388098023692</v>
      </c>
      <c r="K58" s="204">
        <f t="shared" si="54"/>
        <v>2837.4399539503329</v>
      </c>
      <c r="L58" s="204">
        <f t="shared" si="54"/>
        <v>5156.8319969160293</v>
      </c>
      <c r="M58" s="204">
        <f t="shared" si="54"/>
        <v>105.73995271659005</v>
      </c>
      <c r="N58" s="204">
        <f t="shared" si="54"/>
        <v>138.52073536397134</v>
      </c>
      <c r="O58" s="204">
        <f t="shared" si="54"/>
        <v>2209.3747150681829</v>
      </c>
      <c r="P58" s="204">
        <f t="shared" si="54"/>
        <v>96.796304739170836</v>
      </c>
      <c r="Q58" s="204">
        <f t="shared" si="54"/>
        <v>1128.8029995828879</v>
      </c>
      <c r="R58" s="204">
        <f t="shared" si="54"/>
        <v>1572.2772489304816</v>
      </c>
      <c r="S58" s="204">
        <f t="shared" si="54"/>
        <v>511.62313812834225</v>
      </c>
      <c r="T58" s="204">
        <f t="shared" si="54"/>
        <v>714.81721013903757</v>
      </c>
      <c r="U58" s="204">
        <f t="shared" si="54"/>
        <v>280.17275293048129</v>
      </c>
      <c r="V58" s="204">
        <f t="shared" si="54"/>
        <v>957.20412402139038</v>
      </c>
      <c r="W58" s="204">
        <f t="shared" si="54"/>
        <v>621.11459398395732</v>
      </c>
      <c r="X58" s="204">
        <f t="shared" si="54"/>
        <v>715.6116800855616</v>
      </c>
      <c r="Y58" s="204">
        <f t="shared" si="54"/>
        <v>881.35123579679157</v>
      </c>
      <c r="Z58" s="204">
        <f t="shared" si="54"/>
        <v>558.72570490909095</v>
      </c>
      <c r="AA58" s="204">
        <f t="shared" si="54"/>
        <v>714.57557431016039</v>
      </c>
      <c r="AB58" s="204">
        <f t="shared" si="54"/>
        <v>3187.2153079144391</v>
      </c>
      <c r="AC58" s="204">
        <f t="shared" si="54"/>
        <v>97.195147860962578</v>
      </c>
      <c r="AD58" s="204">
        <f t="shared" si="54"/>
        <v>792.56710713368977</v>
      </c>
      <c r="AE58" s="204">
        <f t="shared" si="54"/>
        <v>2055.1916441925136</v>
      </c>
      <c r="AF58" s="204">
        <f t="shared" si="54"/>
        <v>1875.5474234973265</v>
      </c>
      <c r="AG58" s="204">
        <f t="shared" si="54"/>
        <v>1407.856596962567</v>
      </c>
      <c r="AH58" s="204">
        <f t="shared" si="54"/>
        <v>312.75654833155085</v>
      </c>
      <c r="AI58" s="204">
        <f t="shared" si="54"/>
        <v>474.96533385026743</v>
      </c>
      <c r="AJ58" s="204">
        <f t="shared" si="54"/>
        <v>481.72225874866314</v>
      </c>
      <c r="AK58" s="204">
        <f t="shared" si="54"/>
        <v>600.53709545454547</v>
      </c>
      <c r="AL58" s="204">
        <f t="shared" si="54"/>
        <v>1342.5097537700535</v>
      </c>
      <c r="AM58" s="204">
        <f t="shared" si="54"/>
        <v>105.43702647058825</v>
      </c>
      <c r="AN58" s="204">
        <f t="shared" si="54"/>
        <v>1090.991476684492</v>
      </c>
      <c r="AO58" s="204">
        <f t="shared" si="54"/>
        <v>1074.3755838288771</v>
      </c>
      <c r="AP58" s="204">
        <f t="shared" si="54"/>
        <v>805.46346165240652</v>
      </c>
      <c r="AQ58" s="204">
        <f t="shared" si="54"/>
        <v>138.49690055614977</v>
      </c>
      <c r="AR58" s="204">
        <f t="shared" si="54"/>
        <v>753.27108497326208</v>
      </c>
      <c r="AS58" s="204">
        <f t="shared" si="54"/>
        <v>1736.6639087914441</v>
      </c>
      <c r="AT58" s="204">
        <f t="shared" si="54"/>
        <v>630.15983939037437</v>
      </c>
      <c r="AU58" s="204">
        <f t="shared" si="54"/>
        <v>323.44000565775406</v>
      </c>
      <c r="AV58" s="204">
        <f t="shared" si="54"/>
        <v>931.9140214438504</v>
      </c>
      <c r="AW58">
        <v>57</v>
      </c>
      <c r="AX58" s="204">
        <f t="shared" ref="AX58:CR58" si="59">AX99+AX140+AX181+AX222+AX263</f>
        <v>164841</v>
      </c>
      <c r="AY58" s="204">
        <f t="shared" si="59"/>
        <v>13057</v>
      </c>
      <c r="AZ58" s="204">
        <f t="shared" si="59"/>
        <v>4238</v>
      </c>
      <c r="BA58" s="204">
        <f t="shared" si="59"/>
        <v>5582</v>
      </c>
      <c r="BB58" s="204">
        <f t="shared" si="59"/>
        <v>12188</v>
      </c>
      <c r="BC58" s="204">
        <f t="shared" si="59"/>
        <v>9464</v>
      </c>
      <c r="BD58" s="204">
        <f t="shared" si="59"/>
        <v>17270</v>
      </c>
      <c r="BE58" s="204">
        <f t="shared" si="59"/>
        <v>33993</v>
      </c>
      <c r="BF58" s="204">
        <f t="shared" si="59"/>
        <v>11811</v>
      </c>
      <c r="BG58" s="204">
        <f t="shared" si="59"/>
        <v>17665</v>
      </c>
      <c r="BH58" s="204">
        <f t="shared" si="59"/>
        <v>23646</v>
      </c>
      <c r="BI58" s="204">
        <f t="shared" si="59"/>
        <v>770</v>
      </c>
      <c r="BJ58" s="204">
        <f t="shared" si="59"/>
        <v>715</v>
      </c>
      <c r="BK58" s="204">
        <f t="shared" si="59"/>
        <v>13414</v>
      </c>
      <c r="BL58" s="204">
        <f t="shared" si="59"/>
        <v>1028</v>
      </c>
      <c r="BM58" s="204">
        <f t="shared" si="59"/>
        <v>5895</v>
      </c>
      <c r="BN58" s="204">
        <f t="shared" si="59"/>
        <v>8249</v>
      </c>
      <c r="BO58" s="204">
        <f t="shared" si="59"/>
        <v>4147</v>
      </c>
      <c r="BP58" s="204">
        <f t="shared" si="59"/>
        <v>3505</v>
      </c>
      <c r="BQ58" s="204">
        <f t="shared" si="59"/>
        <v>1741</v>
      </c>
      <c r="BR58" s="204">
        <f t="shared" si="59"/>
        <v>5582</v>
      </c>
      <c r="BS58" s="204">
        <f t="shared" si="59"/>
        <v>4142</v>
      </c>
      <c r="BT58" s="204">
        <f t="shared" si="59"/>
        <v>4041</v>
      </c>
      <c r="BU58" s="204">
        <f t="shared" si="59"/>
        <v>3633</v>
      </c>
      <c r="BV58" s="204">
        <f t="shared" si="59"/>
        <v>3250</v>
      </c>
      <c r="BW58" s="204">
        <f t="shared" si="59"/>
        <v>2913</v>
      </c>
      <c r="BX58" s="204">
        <f t="shared" si="59"/>
        <v>12434</v>
      </c>
      <c r="BY58" s="204">
        <f t="shared" si="59"/>
        <v>1028</v>
      </c>
      <c r="BZ58" s="204">
        <f t="shared" si="59"/>
        <v>4980</v>
      </c>
      <c r="CA58" s="204">
        <f t="shared" si="59"/>
        <v>12188</v>
      </c>
      <c r="CB58" s="204">
        <f t="shared" si="59"/>
        <v>13985</v>
      </c>
      <c r="CC58" s="204">
        <f t="shared" si="59"/>
        <v>8306</v>
      </c>
      <c r="CD58" s="204">
        <f t="shared" si="59"/>
        <v>2685</v>
      </c>
      <c r="CE58" s="204">
        <f t="shared" si="59"/>
        <v>2830</v>
      </c>
      <c r="CF58" s="204">
        <f t="shared" si="59"/>
        <v>3126</v>
      </c>
      <c r="CG58" s="204">
        <f t="shared" si="59"/>
        <v>4859</v>
      </c>
      <c r="CH58" s="204">
        <f t="shared" si="59"/>
        <v>10069</v>
      </c>
      <c r="CI58" s="204">
        <f t="shared" si="59"/>
        <v>770</v>
      </c>
      <c r="CJ58" s="204">
        <f t="shared" si="59"/>
        <v>5125</v>
      </c>
      <c r="CK58" s="204">
        <f t="shared" si="59"/>
        <v>5443</v>
      </c>
      <c r="CL58" s="204">
        <f t="shared" si="59"/>
        <v>4238</v>
      </c>
      <c r="CM58" s="204">
        <f t="shared" si="59"/>
        <v>715</v>
      </c>
      <c r="CN58" s="204">
        <f t="shared" si="59"/>
        <v>4157</v>
      </c>
      <c r="CO58" s="204">
        <f t="shared" si="59"/>
        <v>10022</v>
      </c>
      <c r="CP58" s="204">
        <f t="shared" si="59"/>
        <v>2743</v>
      </c>
      <c r="CQ58" s="204">
        <f t="shared" si="59"/>
        <v>2908</v>
      </c>
      <c r="CR58" s="204">
        <f t="shared" si="59"/>
        <v>5132</v>
      </c>
    </row>
    <row r="59" spans="1:96" x14ac:dyDescent="0.2">
      <c r="A59" s="112" t="s">
        <v>54</v>
      </c>
      <c r="B59" s="204">
        <f t="shared" si="49"/>
        <v>18773.629822999999</v>
      </c>
      <c r="C59" s="204">
        <f t="shared" si="54"/>
        <v>1371.7338021607295</v>
      </c>
      <c r="D59" s="204">
        <f t="shared" si="54"/>
        <v>566.70372043574218</v>
      </c>
      <c r="E59" s="204">
        <f t="shared" si="54"/>
        <v>648.400591779396</v>
      </c>
      <c r="F59" s="204">
        <f t="shared" si="54"/>
        <v>1382.1839710031641</v>
      </c>
      <c r="G59" s="204">
        <f t="shared" si="54"/>
        <v>1171.3482962995331</v>
      </c>
      <c r="H59" s="204">
        <f t="shared" si="54"/>
        <v>2101.2623696498536</v>
      </c>
      <c r="I59" s="204">
        <f t="shared" si="54"/>
        <v>3350.1079444676852</v>
      </c>
      <c r="J59" s="204">
        <f t="shared" si="54"/>
        <v>1366.5485675457735</v>
      </c>
      <c r="K59" s="204">
        <f t="shared" si="54"/>
        <v>1720.8257766797408</v>
      </c>
      <c r="L59" s="204">
        <f t="shared" si="54"/>
        <v>3349.9535899240554</v>
      </c>
      <c r="M59" s="204">
        <f t="shared" si="54"/>
        <v>76.407806486611648</v>
      </c>
      <c r="N59" s="204">
        <f t="shared" si="54"/>
        <v>90.850390103535517</v>
      </c>
      <c r="O59" s="204">
        <f t="shared" si="54"/>
        <v>1555.510674639864</v>
      </c>
      <c r="P59" s="204">
        <f t="shared" si="54"/>
        <v>51.843561471979584</v>
      </c>
      <c r="Q59" s="204">
        <f t="shared" si="54"/>
        <v>711.15282254545457</v>
      </c>
      <c r="R59" s="204">
        <f t="shared" si="54"/>
        <v>1047.6360241978609</v>
      </c>
      <c r="S59" s="204">
        <f t="shared" si="54"/>
        <v>363.29260283422462</v>
      </c>
      <c r="T59" s="204">
        <f t="shared" si="54"/>
        <v>470.61179037433158</v>
      </c>
      <c r="U59" s="204">
        <f t="shared" si="54"/>
        <v>180.85121542245989</v>
      </c>
      <c r="V59" s="204">
        <f t="shared" si="54"/>
        <v>649.76831537967917</v>
      </c>
      <c r="W59" s="204">
        <f t="shared" si="54"/>
        <v>393.57698489304812</v>
      </c>
      <c r="X59" s="204">
        <f t="shared" si="54"/>
        <v>451.86536983957222</v>
      </c>
      <c r="Y59" s="204">
        <f t="shared" si="54"/>
        <v>641.62458663636369</v>
      </c>
      <c r="Z59" s="204">
        <f t="shared" si="54"/>
        <v>385.80138537967912</v>
      </c>
      <c r="AA59" s="204">
        <f t="shared" si="54"/>
        <v>525.07917781818185</v>
      </c>
      <c r="AB59" s="204">
        <f t="shared" si="54"/>
        <v>2082.2606495187165</v>
      </c>
      <c r="AC59" s="204">
        <f t="shared" si="54"/>
        <v>52.057179625668454</v>
      </c>
      <c r="AD59" s="204">
        <f t="shared" si="54"/>
        <v>483.35525785026738</v>
      </c>
      <c r="AE59" s="204">
        <f t="shared" si="54"/>
        <v>1384.5329897914439</v>
      </c>
      <c r="AF59" s="204">
        <f t="shared" si="54"/>
        <v>1086.2060855828877</v>
      </c>
      <c r="AG59" s="204">
        <f t="shared" si="54"/>
        <v>888.9385453903742</v>
      </c>
      <c r="AH59" s="204">
        <f t="shared" si="54"/>
        <v>199.89390497326204</v>
      </c>
      <c r="AI59" s="204">
        <f t="shared" si="54"/>
        <v>307.56592586096258</v>
      </c>
      <c r="AJ59" s="204">
        <f t="shared" si="54"/>
        <v>335.29607021925136</v>
      </c>
      <c r="AK59" s="204">
        <f t="shared" si="54"/>
        <v>399.4838799465241</v>
      </c>
      <c r="AL59" s="204">
        <f t="shared" si="54"/>
        <v>781.81474108556154</v>
      </c>
      <c r="AM59" s="204">
        <f t="shared" si="54"/>
        <v>76.188911647058831</v>
      </c>
      <c r="AN59" s="204">
        <f t="shared" si="54"/>
        <v>815.43498385026737</v>
      </c>
      <c r="AO59" s="204">
        <f t="shared" si="54"/>
        <v>682.73029826737957</v>
      </c>
      <c r="AP59" s="204">
        <f t="shared" si="54"/>
        <v>566.09072900534761</v>
      </c>
      <c r="AQ59" s="204">
        <f t="shared" si="54"/>
        <v>90.834757775401087</v>
      </c>
      <c r="AR59" s="204">
        <f t="shared" si="54"/>
        <v>522.87394438502679</v>
      </c>
      <c r="AS59" s="204">
        <f t="shared" si="54"/>
        <v>1077.2003230695188</v>
      </c>
      <c r="AT59" s="204">
        <f t="shared" si="54"/>
        <v>472.75270549732619</v>
      </c>
      <c r="AU59" s="204">
        <f t="shared" si="54"/>
        <v>176.4907991657754</v>
      </c>
      <c r="AV59" s="204">
        <f t="shared" si="54"/>
        <v>570.2551420962568</v>
      </c>
      <c r="AW59">
        <v>58</v>
      </c>
      <c r="AX59" s="204">
        <f t="shared" ref="AX59:CR59" si="60">AX100+AX141+AX182+AX223+AX264</f>
        <v>148398</v>
      </c>
      <c r="AY59" s="204">
        <f t="shared" si="60"/>
        <v>12251</v>
      </c>
      <c r="AZ59" s="204">
        <f t="shared" si="60"/>
        <v>4043</v>
      </c>
      <c r="BA59" s="204">
        <f t="shared" si="60"/>
        <v>5476</v>
      </c>
      <c r="BB59" s="204">
        <f t="shared" si="60"/>
        <v>11182</v>
      </c>
      <c r="BC59" s="204">
        <f t="shared" si="60"/>
        <v>8530</v>
      </c>
      <c r="BD59" s="204">
        <f t="shared" si="60"/>
        <v>15017</v>
      </c>
      <c r="BE59" s="204">
        <f t="shared" si="60"/>
        <v>30104</v>
      </c>
      <c r="BF59" s="204">
        <f t="shared" si="60"/>
        <v>10565</v>
      </c>
      <c r="BG59" s="204">
        <f t="shared" si="60"/>
        <v>15870</v>
      </c>
      <c r="BH59" s="204">
        <f t="shared" si="60"/>
        <v>20678</v>
      </c>
      <c r="BI59" s="204">
        <f t="shared" si="60"/>
        <v>710</v>
      </c>
      <c r="BJ59" s="204">
        <f t="shared" si="60"/>
        <v>635</v>
      </c>
      <c r="BK59" s="204">
        <f t="shared" si="60"/>
        <v>12398</v>
      </c>
      <c r="BL59" s="204">
        <f t="shared" si="60"/>
        <v>939</v>
      </c>
      <c r="BM59" s="204">
        <f t="shared" si="60"/>
        <v>4956</v>
      </c>
      <c r="BN59" s="204">
        <f t="shared" si="60"/>
        <v>7101</v>
      </c>
      <c r="BO59" s="204">
        <f t="shared" si="60"/>
        <v>3899</v>
      </c>
      <c r="BP59" s="204">
        <f t="shared" si="60"/>
        <v>3259</v>
      </c>
      <c r="BQ59" s="204">
        <f t="shared" si="60"/>
        <v>1608</v>
      </c>
      <c r="BR59" s="204">
        <f t="shared" si="60"/>
        <v>5476</v>
      </c>
      <c r="BS59" s="204">
        <f t="shared" si="60"/>
        <v>3664</v>
      </c>
      <c r="BT59" s="204">
        <f t="shared" si="60"/>
        <v>3692</v>
      </c>
      <c r="BU59" s="204">
        <f t="shared" si="60"/>
        <v>3384</v>
      </c>
      <c r="BV59" s="204">
        <f t="shared" si="60"/>
        <v>2929</v>
      </c>
      <c r="BW59" s="204">
        <f t="shared" si="60"/>
        <v>2640</v>
      </c>
      <c r="BX59" s="204">
        <f t="shared" si="60"/>
        <v>10651</v>
      </c>
      <c r="BY59" s="204">
        <f t="shared" si="60"/>
        <v>939</v>
      </c>
      <c r="BZ59" s="204">
        <f t="shared" si="60"/>
        <v>4258</v>
      </c>
      <c r="CA59" s="204">
        <f t="shared" si="60"/>
        <v>11182</v>
      </c>
      <c r="CB59" s="204">
        <f t="shared" si="60"/>
        <v>12247</v>
      </c>
      <c r="CC59" s="204">
        <f t="shared" si="60"/>
        <v>7306</v>
      </c>
      <c r="CD59" s="204">
        <f t="shared" si="60"/>
        <v>2416</v>
      </c>
      <c r="CE59" s="204">
        <f t="shared" si="60"/>
        <v>2566</v>
      </c>
      <c r="CF59" s="204">
        <f t="shared" si="60"/>
        <v>2960</v>
      </c>
      <c r="CG59" s="204">
        <f t="shared" si="60"/>
        <v>4516</v>
      </c>
      <c r="CH59" s="204">
        <f t="shared" si="60"/>
        <v>8964</v>
      </c>
      <c r="CI59" s="204">
        <f t="shared" si="60"/>
        <v>710</v>
      </c>
      <c r="CJ59" s="204">
        <f t="shared" si="60"/>
        <v>4835</v>
      </c>
      <c r="CK59" s="204">
        <f t="shared" si="60"/>
        <v>4925</v>
      </c>
      <c r="CL59" s="204">
        <f t="shared" si="60"/>
        <v>4043</v>
      </c>
      <c r="CM59" s="204">
        <f t="shared" si="60"/>
        <v>635</v>
      </c>
      <c r="CN59" s="204">
        <f t="shared" si="60"/>
        <v>4043</v>
      </c>
      <c r="CO59" s="204">
        <f t="shared" si="60"/>
        <v>8937</v>
      </c>
      <c r="CP59" s="204">
        <f t="shared" si="60"/>
        <v>2664</v>
      </c>
      <c r="CQ59" s="204">
        <f t="shared" si="60"/>
        <v>2461</v>
      </c>
      <c r="CR59" s="204">
        <f t="shared" si="60"/>
        <v>4532</v>
      </c>
    </row>
    <row r="60" spans="1:96" x14ac:dyDescent="0.2">
      <c r="A60" s="112" t="s">
        <v>55</v>
      </c>
      <c r="B60" s="204">
        <f t="shared" si="49"/>
        <v>14807.515955999999</v>
      </c>
      <c r="C60" s="204">
        <f t="shared" si="54"/>
        <v>1059.1960937628983</v>
      </c>
      <c r="D60" s="204">
        <f t="shared" si="54"/>
        <v>443.82092836520275</v>
      </c>
      <c r="E60" s="204">
        <f t="shared" si="54"/>
        <v>506.29126770772859</v>
      </c>
      <c r="F60" s="204">
        <f t="shared" si="54"/>
        <v>1011.7077710382945</v>
      </c>
      <c r="G60" s="204">
        <f t="shared" si="54"/>
        <v>912.47747407923202</v>
      </c>
      <c r="H60" s="204">
        <f t="shared" si="54"/>
        <v>1630.0644295069569</v>
      </c>
      <c r="I60" s="204">
        <f t="shared" si="54"/>
        <v>2748.8326490061145</v>
      </c>
      <c r="J60" s="204">
        <f t="shared" si="54"/>
        <v>1062.5236109868811</v>
      </c>
      <c r="K60" s="204">
        <f t="shared" si="54"/>
        <v>1383.8571019621629</v>
      </c>
      <c r="L60" s="204">
        <f t="shared" si="54"/>
        <v>2637.9801650538102</v>
      </c>
      <c r="M60" s="204">
        <f t="shared" si="54"/>
        <v>64.09051728055347</v>
      </c>
      <c r="N60" s="204">
        <f t="shared" si="54"/>
        <v>73.495224092434825</v>
      </c>
      <c r="O60" s="204">
        <f t="shared" si="54"/>
        <v>1249.9684808542036</v>
      </c>
      <c r="P60" s="204">
        <f t="shared" si="54"/>
        <v>41.92848996837251</v>
      </c>
      <c r="Q60" s="204">
        <f t="shared" si="54"/>
        <v>591.51266311229949</v>
      </c>
      <c r="R60" s="204">
        <f t="shared" si="54"/>
        <v>782.96354705882356</v>
      </c>
      <c r="S60" s="204">
        <f t="shared" si="54"/>
        <v>273.9093590695187</v>
      </c>
      <c r="T60" s="204">
        <f t="shared" si="54"/>
        <v>361.12772714438506</v>
      </c>
      <c r="U60" s="204">
        <f t="shared" si="54"/>
        <v>127.77626150802138</v>
      </c>
      <c r="V60" s="204">
        <f t="shared" ref="C60:AV64" si="61">V101+V142+V183+V224+V265</f>
        <v>507.35922866310159</v>
      </c>
      <c r="W60" s="204">
        <f t="shared" si="61"/>
        <v>341.25039679144385</v>
      </c>
      <c r="X60" s="204">
        <f t="shared" si="61"/>
        <v>339.81314746524072</v>
      </c>
      <c r="Y60" s="204">
        <f t="shared" si="61"/>
        <v>540.14549967379685</v>
      </c>
      <c r="Z60" s="204">
        <f t="shared" si="61"/>
        <v>306.10691506951872</v>
      </c>
      <c r="AA60" s="204">
        <f t="shared" si="61"/>
        <v>405.11630467914438</v>
      </c>
      <c r="AB60" s="204">
        <f t="shared" si="61"/>
        <v>1691.4313791711231</v>
      </c>
      <c r="AC60" s="204">
        <f t="shared" si="61"/>
        <v>42.101253689839574</v>
      </c>
      <c r="AD60" s="204">
        <f t="shared" si="61"/>
        <v>390.14829356149727</v>
      </c>
      <c r="AE60" s="204">
        <f t="shared" si="61"/>
        <v>1013.4271662941178</v>
      </c>
      <c r="AF60" s="204">
        <f t="shared" si="61"/>
        <v>947.36082458823535</v>
      </c>
      <c r="AG60" s="204">
        <f t="shared" si="61"/>
        <v>695.20155809625669</v>
      </c>
      <c r="AH60" s="204">
        <f t="shared" si="61"/>
        <v>158.72603951871659</v>
      </c>
      <c r="AI60" s="204">
        <f t="shared" si="61"/>
        <v>220.95457068449201</v>
      </c>
      <c r="AJ60" s="204">
        <f t="shared" si="61"/>
        <v>252.4322610962567</v>
      </c>
      <c r="AK60" s="204">
        <f t="shared" si="61"/>
        <v>312.25696042780748</v>
      </c>
      <c r="AL60" s="204">
        <f t="shared" si="61"/>
        <v>622.00044209090913</v>
      </c>
      <c r="AM60" s="204">
        <f t="shared" si="61"/>
        <v>63.906909294117654</v>
      </c>
      <c r="AN60" s="204">
        <f t="shared" si="61"/>
        <v>655.32297016042776</v>
      </c>
      <c r="AO60" s="204">
        <f t="shared" si="61"/>
        <v>524.32457582887696</v>
      </c>
      <c r="AP60" s="204">
        <f t="shared" si="61"/>
        <v>443.34085665240644</v>
      </c>
      <c r="AQ60" s="204">
        <f t="shared" si="61"/>
        <v>73.482578010695192</v>
      </c>
      <c r="AR60" s="204">
        <f t="shared" si="61"/>
        <v>406.94178053475935</v>
      </c>
      <c r="AS60" s="204">
        <f t="shared" si="61"/>
        <v>866.97224275935844</v>
      </c>
      <c r="AT60" s="204">
        <f t="shared" si="61"/>
        <v>367.22450242245986</v>
      </c>
      <c r="AU60" s="204">
        <f t="shared" si="61"/>
        <v>145.90148189304813</v>
      </c>
      <c r="AV60" s="204">
        <f t="shared" si="61"/>
        <v>425.98494617112306</v>
      </c>
      <c r="AW60">
        <v>59</v>
      </c>
      <c r="AX60" s="204">
        <f t="shared" ref="AX60:CR60" si="62">AX101+AX142+AX183+AX224+AX265</f>
        <v>119914</v>
      </c>
      <c r="AY60" s="204">
        <f t="shared" si="62"/>
        <v>9751</v>
      </c>
      <c r="AZ60" s="204">
        <f t="shared" si="62"/>
        <v>3152</v>
      </c>
      <c r="BA60" s="204">
        <f t="shared" si="62"/>
        <v>4299</v>
      </c>
      <c r="BB60" s="204">
        <f t="shared" si="62"/>
        <v>8418</v>
      </c>
      <c r="BC60" s="204">
        <f t="shared" si="62"/>
        <v>6841</v>
      </c>
      <c r="BD60" s="204">
        <f t="shared" si="62"/>
        <v>11817</v>
      </c>
      <c r="BE60" s="204">
        <f t="shared" si="62"/>
        <v>25753</v>
      </c>
      <c r="BF60" s="204">
        <f t="shared" si="62"/>
        <v>8322</v>
      </c>
      <c r="BG60" s="204">
        <f t="shared" si="62"/>
        <v>13055</v>
      </c>
      <c r="BH60" s="204">
        <f t="shared" si="62"/>
        <v>16532</v>
      </c>
      <c r="BI60" s="204">
        <f t="shared" si="62"/>
        <v>598</v>
      </c>
      <c r="BJ60" s="204">
        <f t="shared" si="62"/>
        <v>508</v>
      </c>
      <c r="BK60" s="204">
        <f t="shared" si="62"/>
        <v>10099</v>
      </c>
      <c r="BL60" s="204">
        <f t="shared" si="62"/>
        <v>769</v>
      </c>
      <c r="BM60" s="204">
        <f t="shared" si="62"/>
        <v>4175</v>
      </c>
      <c r="BN60" s="204">
        <f t="shared" si="62"/>
        <v>5368</v>
      </c>
      <c r="BO60" s="204">
        <f t="shared" si="62"/>
        <v>2984</v>
      </c>
      <c r="BP60" s="204">
        <f t="shared" si="62"/>
        <v>2574</v>
      </c>
      <c r="BQ60" s="204">
        <f t="shared" si="62"/>
        <v>1138</v>
      </c>
      <c r="BR60" s="204">
        <f t="shared" si="62"/>
        <v>4299</v>
      </c>
      <c r="BS60" s="204">
        <f t="shared" si="62"/>
        <v>3247</v>
      </c>
      <c r="BT60" s="204">
        <f t="shared" si="62"/>
        <v>2871</v>
      </c>
      <c r="BU60" s="204">
        <f t="shared" si="62"/>
        <v>2828</v>
      </c>
      <c r="BV60" s="204">
        <f t="shared" si="62"/>
        <v>2376</v>
      </c>
      <c r="BW60" s="204">
        <f t="shared" si="62"/>
        <v>2103</v>
      </c>
      <c r="BX60" s="204">
        <f t="shared" si="62"/>
        <v>8779</v>
      </c>
      <c r="BY60" s="204">
        <f t="shared" si="62"/>
        <v>769</v>
      </c>
      <c r="BZ60" s="204">
        <f t="shared" si="62"/>
        <v>3571</v>
      </c>
      <c r="CA60" s="204">
        <f t="shared" si="62"/>
        <v>8418</v>
      </c>
      <c r="CB60" s="204">
        <f t="shared" si="62"/>
        <v>11086</v>
      </c>
      <c r="CC60" s="204">
        <f t="shared" si="62"/>
        <v>5748</v>
      </c>
      <c r="CD60" s="204">
        <f t="shared" si="62"/>
        <v>1980</v>
      </c>
      <c r="CE60" s="204">
        <f t="shared" si="62"/>
        <v>1885</v>
      </c>
      <c r="CF60" s="204">
        <f t="shared" si="62"/>
        <v>2274</v>
      </c>
      <c r="CG60" s="204">
        <f t="shared" si="62"/>
        <v>3682</v>
      </c>
      <c r="CH60" s="204">
        <f t="shared" si="62"/>
        <v>7308</v>
      </c>
      <c r="CI60" s="204">
        <f t="shared" si="62"/>
        <v>598</v>
      </c>
      <c r="CJ60" s="204">
        <f t="shared" si="62"/>
        <v>3868</v>
      </c>
      <c r="CK60" s="204">
        <f t="shared" si="62"/>
        <v>4069</v>
      </c>
      <c r="CL60" s="204">
        <f t="shared" si="62"/>
        <v>3152</v>
      </c>
      <c r="CM60" s="204">
        <f t="shared" si="62"/>
        <v>508</v>
      </c>
      <c r="CN60" s="204">
        <f t="shared" si="62"/>
        <v>3198</v>
      </c>
      <c r="CO60" s="204">
        <f t="shared" si="62"/>
        <v>7367</v>
      </c>
      <c r="CP60" s="204">
        <f t="shared" si="62"/>
        <v>2132</v>
      </c>
      <c r="CQ60" s="204">
        <f t="shared" si="62"/>
        <v>2067</v>
      </c>
      <c r="CR60" s="204">
        <f t="shared" si="62"/>
        <v>3492</v>
      </c>
    </row>
    <row r="61" spans="1:96" x14ac:dyDescent="0.2">
      <c r="A61" s="112" t="s">
        <v>56</v>
      </c>
      <c r="B61" s="204">
        <f t="shared" si="49"/>
        <v>6192.8513069999999</v>
      </c>
      <c r="C61" s="204">
        <f t="shared" si="61"/>
        <v>416.55644179924275</v>
      </c>
      <c r="D61" s="204">
        <f t="shared" si="61"/>
        <v>191.63579737348186</v>
      </c>
      <c r="E61" s="204">
        <f t="shared" si="61"/>
        <v>224.76246497230187</v>
      </c>
      <c r="F61" s="204">
        <f t="shared" si="61"/>
        <v>423.89660828438429</v>
      </c>
      <c r="G61" s="204">
        <f t="shared" si="61"/>
        <v>368.13521924924851</v>
      </c>
      <c r="H61" s="204">
        <f t="shared" si="61"/>
        <v>702.75454506149867</v>
      </c>
      <c r="I61" s="204">
        <f t="shared" si="61"/>
        <v>1126.4525484980682</v>
      </c>
      <c r="J61" s="204">
        <f t="shared" si="61"/>
        <v>457.50808258169349</v>
      </c>
      <c r="K61" s="204">
        <f t="shared" si="61"/>
        <v>548.29835984366468</v>
      </c>
      <c r="L61" s="204">
        <f t="shared" si="61"/>
        <v>1127.847883087034</v>
      </c>
      <c r="M61" s="204">
        <f t="shared" si="61"/>
        <v>23.243954638827024</v>
      </c>
      <c r="N61" s="204">
        <f t="shared" si="61"/>
        <v>30.116044621257565</v>
      </c>
      <c r="O61" s="204">
        <f t="shared" si="61"/>
        <v>539.73432335632822</v>
      </c>
      <c r="P61" s="204">
        <f t="shared" si="61"/>
        <v>20.032084449538576</v>
      </c>
      <c r="Q61" s="204">
        <f t="shared" si="61"/>
        <v>261.68141124064164</v>
      </c>
      <c r="R61" s="204">
        <f t="shared" si="61"/>
        <v>321.97832901069518</v>
      </c>
      <c r="S61" s="204">
        <f t="shared" si="61"/>
        <v>120.30447994652405</v>
      </c>
      <c r="T61" s="204">
        <f t="shared" si="61"/>
        <v>158.93185629946527</v>
      </c>
      <c r="U61" s="204">
        <f t="shared" si="61"/>
        <v>50.48861581818182</v>
      </c>
      <c r="V61" s="204">
        <f t="shared" si="61"/>
        <v>225.23657454545449</v>
      </c>
      <c r="W61" s="204">
        <f t="shared" si="61"/>
        <v>148.13012473262035</v>
      </c>
      <c r="X61" s="204">
        <f t="shared" si="61"/>
        <v>128.41995272727274</v>
      </c>
      <c r="Y61" s="204">
        <f t="shared" si="61"/>
        <v>235.50910104812834</v>
      </c>
      <c r="Z61" s="204">
        <f t="shared" si="61"/>
        <v>131.16436871657754</v>
      </c>
      <c r="AA61" s="204">
        <f t="shared" si="61"/>
        <v>185.96614872192512</v>
      </c>
      <c r="AB61" s="204">
        <f t="shared" si="61"/>
        <v>764.8909451069519</v>
      </c>
      <c r="AC61" s="204">
        <f t="shared" si="61"/>
        <v>20.114625401069517</v>
      </c>
      <c r="AD61" s="204">
        <f t="shared" si="61"/>
        <v>154.87083545454544</v>
      </c>
      <c r="AE61" s="204">
        <f t="shared" si="61"/>
        <v>424.61701968983959</v>
      </c>
      <c r="AF61" s="204">
        <f t="shared" si="61"/>
        <v>368.39727165775395</v>
      </c>
      <c r="AG61" s="204">
        <f t="shared" si="61"/>
        <v>296.44976274866309</v>
      </c>
      <c r="AH61" s="204">
        <f t="shared" si="61"/>
        <v>60.584155721925136</v>
      </c>
      <c r="AI61" s="204">
        <f t="shared" si="61"/>
        <v>95.346168320855611</v>
      </c>
      <c r="AJ61" s="204">
        <f t="shared" si="61"/>
        <v>117.04830319251336</v>
      </c>
      <c r="AK61" s="204">
        <f t="shared" si="61"/>
        <v>115.67643048128342</v>
      </c>
      <c r="AL61" s="204">
        <f t="shared" si="61"/>
        <v>231.52478396256683</v>
      </c>
      <c r="AM61" s="204">
        <f t="shared" si="61"/>
        <v>23.177364823529413</v>
      </c>
      <c r="AN61" s="204">
        <f t="shared" si="61"/>
        <v>278.64806791443846</v>
      </c>
      <c r="AO61" s="204">
        <f t="shared" si="61"/>
        <v>215.47065035294116</v>
      </c>
      <c r="AP61" s="204">
        <f t="shared" si="61"/>
        <v>191.42850898395724</v>
      </c>
      <c r="AQ61" s="204">
        <f t="shared" si="61"/>
        <v>30.110862652406418</v>
      </c>
      <c r="AR61" s="204">
        <f t="shared" si="61"/>
        <v>173.65969823529412</v>
      </c>
      <c r="AS61" s="204">
        <f t="shared" si="61"/>
        <v>363.69089218716579</v>
      </c>
      <c r="AT61" s="204">
        <f t="shared" si="61"/>
        <v>152.81413485561495</v>
      </c>
      <c r="AU61" s="204">
        <f t="shared" si="61"/>
        <v>56.153603090909087</v>
      </c>
      <c r="AV61" s="204">
        <f t="shared" si="61"/>
        <v>144.74290367914438</v>
      </c>
      <c r="AW61">
        <v>60</v>
      </c>
      <c r="AX61" s="204">
        <f t="shared" ref="AX61:CR61" si="63">AX102+AX143+AX184+AX225+AX266</f>
        <v>102204</v>
      </c>
      <c r="AY61" s="204">
        <f t="shared" si="63"/>
        <v>8075</v>
      </c>
      <c r="AZ61" s="204">
        <f t="shared" si="63"/>
        <v>2588</v>
      </c>
      <c r="BA61" s="204">
        <f t="shared" si="63"/>
        <v>3611</v>
      </c>
      <c r="BB61" s="204">
        <f t="shared" si="63"/>
        <v>7162</v>
      </c>
      <c r="BC61" s="204">
        <f t="shared" si="63"/>
        <v>5592</v>
      </c>
      <c r="BD61" s="204">
        <f t="shared" si="63"/>
        <v>10004</v>
      </c>
      <c r="BE61" s="204">
        <f t="shared" si="63"/>
        <v>23194</v>
      </c>
      <c r="BF61" s="204">
        <f t="shared" si="63"/>
        <v>6792</v>
      </c>
      <c r="BG61" s="204">
        <f t="shared" si="63"/>
        <v>10918</v>
      </c>
      <c r="BH61" s="204">
        <f t="shared" si="63"/>
        <v>14053</v>
      </c>
      <c r="BI61" s="204">
        <f t="shared" si="63"/>
        <v>416</v>
      </c>
      <c r="BJ61" s="204">
        <f t="shared" si="63"/>
        <v>387</v>
      </c>
      <c r="BK61" s="204">
        <f t="shared" si="63"/>
        <v>8731</v>
      </c>
      <c r="BL61" s="204">
        <f t="shared" si="63"/>
        <v>681</v>
      </c>
      <c r="BM61" s="204">
        <f t="shared" si="63"/>
        <v>3793</v>
      </c>
      <c r="BN61" s="204">
        <f t="shared" si="63"/>
        <v>4252</v>
      </c>
      <c r="BO61" s="204">
        <f t="shared" si="63"/>
        <v>2536</v>
      </c>
      <c r="BP61" s="204">
        <f t="shared" si="63"/>
        <v>2126</v>
      </c>
      <c r="BQ61" s="204">
        <f t="shared" si="63"/>
        <v>904</v>
      </c>
      <c r="BR61" s="204">
        <f t="shared" si="63"/>
        <v>3611</v>
      </c>
      <c r="BS61" s="204">
        <f t="shared" si="63"/>
        <v>2969</v>
      </c>
      <c r="BT61" s="204">
        <f t="shared" si="63"/>
        <v>2457</v>
      </c>
      <c r="BU61" s="204">
        <f t="shared" si="63"/>
        <v>2432</v>
      </c>
      <c r="BV61" s="204">
        <f t="shared" si="63"/>
        <v>2011</v>
      </c>
      <c r="BW61" s="204">
        <f t="shared" si="63"/>
        <v>1929</v>
      </c>
      <c r="BX61" s="204">
        <f t="shared" si="63"/>
        <v>7881</v>
      </c>
      <c r="BY61" s="204">
        <f t="shared" si="63"/>
        <v>681</v>
      </c>
      <c r="BZ61" s="204">
        <f t="shared" si="63"/>
        <v>2913</v>
      </c>
      <c r="CA61" s="204">
        <f t="shared" si="63"/>
        <v>7162</v>
      </c>
      <c r="CB61" s="204">
        <f t="shared" si="63"/>
        <v>10328</v>
      </c>
      <c r="CC61" s="204">
        <f t="shared" si="63"/>
        <v>4666</v>
      </c>
      <c r="CD61" s="204">
        <f t="shared" si="63"/>
        <v>1752</v>
      </c>
      <c r="CE61" s="204">
        <f t="shared" si="63"/>
        <v>1601</v>
      </c>
      <c r="CF61" s="204">
        <f t="shared" si="63"/>
        <v>1959</v>
      </c>
      <c r="CG61" s="204">
        <f t="shared" si="63"/>
        <v>2889</v>
      </c>
      <c r="CH61" s="204">
        <f t="shared" si="63"/>
        <v>6069</v>
      </c>
      <c r="CI61" s="204">
        <f t="shared" si="63"/>
        <v>416</v>
      </c>
      <c r="CJ61" s="204">
        <f t="shared" si="63"/>
        <v>3226</v>
      </c>
      <c r="CK61" s="204">
        <f t="shared" si="63"/>
        <v>3584</v>
      </c>
      <c r="CL61" s="204">
        <f t="shared" si="63"/>
        <v>2588</v>
      </c>
      <c r="CM61" s="204">
        <f t="shared" si="63"/>
        <v>387</v>
      </c>
      <c r="CN61" s="204">
        <f t="shared" si="63"/>
        <v>2729</v>
      </c>
      <c r="CO61" s="204">
        <f t="shared" si="63"/>
        <v>6270</v>
      </c>
      <c r="CP61" s="204">
        <f t="shared" si="63"/>
        <v>1775</v>
      </c>
      <c r="CQ61" s="204">
        <f t="shared" si="63"/>
        <v>1748</v>
      </c>
      <c r="CR61" s="204">
        <f t="shared" si="63"/>
        <v>2560</v>
      </c>
    </row>
    <row r="62" spans="1:96" x14ac:dyDescent="0.2">
      <c r="A62" s="112" t="s">
        <v>57</v>
      </c>
      <c r="B62" s="204">
        <f t="shared" si="49"/>
        <v>4737.3588359999994</v>
      </c>
      <c r="C62" s="204">
        <f t="shared" si="61"/>
        <v>307.5985651445929</v>
      </c>
      <c r="D62" s="204">
        <f t="shared" si="61"/>
        <v>139.70629658731156</v>
      </c>
      <c r="E62" s="204">
        <f t="shared" si="61"/>
        <v>174.30981749035092</v>
      </c>
      <c r="F62" s="204">
        <f t="shared" si="61"/>
        <v>304.98295121473342</v>
      </c>
      <c r="G62" s="204">
        <f t="shared" si="61"/>
        <v>267.4258772459649</v>
      </c>
      <c r="H62" s="204">
        <f t="shared" si="61"/>
        <v>553.68239717288384</v>
      </c>
      <c r="I62" s="204">
        <f t="shared" si="61"/>
        <v>863.76365462382796</v>
      </c>
      <c r="J62" s="204">
        <f t="shared" si="61"/>
        <v>342.1302994736829</v>
      </c>
      <c r="K62" s="204">
        <f t="shared" si="61"/>
        <v>388.5517159171369</v>
      </c>
      <c r="L62" s="204">
        <f t="shared" si="61"/>
        <v>922.27622017007661</v>
      </c>
      <c r="M62" s="204">
        <f t="shared" si="61"/>
        <v>17.326086641679908</v>
      </c>
      <c r="N62" s="204">
        <f t="shared" si="61"/>
        <v>22.478012765933041</v>
      </c>
      <c r="O62" s="204">
        <f t="shared" si="61"/>
        <v>428.05098965803575</v>
      </c>
      <c r="P62" s="204">
        <f t="shared" si="61"/>
        <v>15.513756376372411</v>
      </c>
      <c r="Q62" s="204">
        <f t="shared" si="61"/>
        <v>221.53819777540104</v>
      </c>
      <c r="R62" s="204">
        <f t="shared" si="61"/>
        <v>245.31510762032084</v>
      </c>
      <c r="S62" s="204">
        <f t="shared" si="61"/>
        <v>93.642859732620309</v>
      </c>
      <c r="T62" s="204">
        <f t="shared" si="61"/>
        <v>116.32678498395722</v>
      </c>
      <c r="U62" s="204">
        <f t="shared" si="61"/>
        <v>35.377944524064169</v>
      </c>
      <c r="V62" s="204">
        <f t="shared" si="61"/>
        <v>174.6775032299465</v>
      </c>
      <c r="W62" s="204">
        <f t="shared" si="61"/>
        <v>121.80798074866311</v>
      </c>
      <c r="X62" s="204">
        <f t="shared" si="61"/>
        <v>90.376688213903762</v>
      </c>
      <c r="Y62" s="204">
        <f t="shared" si="61"/>
        <v>167.81385370053476</v>
      </c>
      <c r="Z62" s="204">
        <f t="shared" si="61"/>
        <v>101.7045129839572</v>
      </c>
      <c r="AA62" s="204">
        <f t="shared" si="61"/>
        <v>154.85214626737968</v>
      </c>
      <c r="AB62" s="204">
        <f t="shared" si="61"/>
        <v>665.90937489304815</v>
      </c>
      <c r="AC62" s="204">
        <f t="shared" si="61"/>
        <v>15.577679839572191</v>
      </c>
      <c r="AD62" s="204">
        <f t="shared" si="61"/>
        <v>111.65699287700534</v>
      </c>
      <c r="AE62" s="204">
        <f t="shared" si="61"/>
        <v>305.5012691069519</v>
      </c>
      <c r="AF62" s="204">
        <f t="shared" si="61"/>
        <v>287.91348937967911</v>
      </c>
      <c r="AG62" s="204">
        <f t="shared" si="61"/>
        <v>223.81595016042778</v>
      </c>
      <c r="AH62" s="204">
        <f t="shared" si="61"/>
        <v>52.768919187165778</v>
      </c>
      <c r="AI62" s="204">
        <f t="shared" si="61"/>
        <v>64.282935229946517</v>
      </c>
      <c r="AJ62" s="204">
        <f t="shared" si="61"/>
        <v>86.467194203208564</v>
      </c>
      <c r="AK62" s="204">
        <f t="shared" si="61"/>
        <v>87.854996791443853</v>
      </c>
      <c r="AL62" s="204">
        <f t="shared" si="61"/>
        <v>153.67971474331549</v>
      </c>
      <c r="AM62" s="204">
        <f t="shared" si="61"/>
        <v>17.276450470588234</v>
      </c>
      <c r="AN62" s="204">
        <f t="shared" si="61"/>
        <v>218.74067390374327</v>
      </c>
      <c r="AO62" s="204">
        <f t="shared" si="61"/>
        <v>153.57715816042781</v>
      </c>
      <c r="AP62" s="204">
        <f t="shared" si="61"/>
        <v>139.55517924064171</v>
      </c>
      <c r="AQ62" s="204">
        <f t="shared" si="61"/>
        <v>22.474145048128342</v>
      </c>
      <c r="AR62" s="204">
        <f t="shared" si="61"/>
        <v>129.06720422459892</v>
      </c>
      <c r="AS62" s="204">
        <f t="shared" si="61"/>
        <v>272.15304521390374</v>
      </c>
      <c r="AT62" s="204">
        <f t="shared" si="61"/>
        <v>113.76979617647058</v>
      </c>
      <c r="AU62" s="204">
        <f t="shared" si="61"/>
        <v>41.990185176470582</v>
      </c>
      <c r="AV62" s="204">
        <f t="shared" si="61"/>
        <v>105.37151395721924</v>
      </c>
      <c r="AW62">
        <v>61</v>
      </c>
      <c r="AX62" s="204">
        <f t="shared" ref="AX62:CR62" si="64">AX103+AX144+AX185+AX226+AX267</f>
        <v>77714</v>
      </c>
      <c r="AY62" s="204">
        <f t="shared" si="64"/>
        <v>5960</v>
      </c>
      <c r="AZ62" s="204">
        <f t="shared" si="64"/>
        <v>1927</v>
      </c>
      <c r="BA62" s="204">
        <f t="shared" si="64"/>
        <v>2773</v>
      </c>
      <c r="BB62" s="204">
        <f t="shared" si="64"/>
        <v>5251</v>
      </c>
      <c r="BC62" s="204">
        <f t="shared" si="64"/>
        <v>4053</v>
      </c>
      <c r="BD62" s="204">
        <f t="shared" si="64"/>
        <v>7885</v>
      </c>
      <c r="BE62" s="204">
        <f t="shared" si="64"/>
        <v>17645</v>
      </c>
      <c r="BF62" s="204">
        <f t="shared" si="64"/>
        <v>5127</v>
      </c>
      <c r="BG62" s="204">
        <f t="shared" si="64"/>
        <v>7798</v>
      </c>
      <c r="BH62" s="204">
        <f t="shared" si="64"/>
        <v>11221</v>
      </c>
      <c r="BI62" s="204">
        <f t="shared" si="64"/>
        <v>316</v>
      </c>
      <c r="BJ62" s="204">
        <f t="shared" si="64"/>
        <v>290</v>
      </c>
      <c r="BK62" s="204">
        <f t="shared" si="64"/>
        <v>6955</v>
      </c>
      <c r="BL62" s="204">
        <f t="shared" si="64"/>
        <v>513</v>
      </c>
      <c r="BM62" s="204">
        <f t="shared" si="64"/>
        <v>3197</v>
      </c>
      <c r="BN62" s="204">
        <f t="shared" si="64"/>
        <v>3230</v>
      </c>
      <c r="BO62" s="204">
        <f t="shared" si="64"/>
        <v>2016</v>
      </c>
      <c r="BP62" s="204">
        <f t="shared" si="64"/>
        <v>1576</v>
      </c>
      <c r="BQ62" s="204">
        <f t="shared" si="64"/>
        <v>643</v>
      </c>
      <c r="BR62" s="204">
        <f t="shared" si="64"/>
        <v>2773</v>
      </c>
      <c r="BS62" s="204">
        <f t="shared" si="64"/>
        <v>2380</v>
      </c>
      <c r="BT62" s="204">
        <f t="shared" si="64"/>
        <v>1756</v>
      </c>
      <c r="BU62" s="204">
        <f t="shared" si="64"/>
        <v>1759</v>
      </c>
      <c r="BV62" s="204">
        <f t="shared" si="64"/>
        <v>1550</v>
      </c>
      <c r="BW62" s="204">
        <f t="shared" si="64"/>
        <v>1560</v>
      </c>
      <c r="BX62" s="204">
        <f t="shared" si="64"/>
        <v>6771</v>
      </c>
      <c r="BY62" s="204">
        <f t="shared" si="64"/>
        <v>513</v>
      </c>
      <c r="BZ62" s="204">
        <f t="shared" si="64"/>
        <v>2114</v>
      </c>
      <c r="CA62" s="204">
        <f t="shared" si="64"/>
        <v>5251</v>
      </c>
      <c r="CB62" s="204">
        <f t="shared" si="64"/>
        <v>7978</v>
      </c>
      <c r="CC62" s="204">
        <f t="shared" si="64"/>
        <v>3551</v>
      </c>
      <c r="CD62" s="204">
        <f t="shared" si="64"/>
        <v>1403</v>
      </c>
      <c r="CE62" s="204">
        <f t="shared" si="64"/>
        <v>1125</v>
      </c>
      <c r="CF62" s="204">
        <f t="shared" si="64"/>
        <v>1458</v>
      </c>
      <c r="CG62" s="204">
        <f t="shared" si="64"/>
        <v>2143</v>
      </c>
      <c r="CH62" s="204">
        <f t="shared" si="64"/>
        <v>4095</v>
      </c>
      <c r="CI62" s="204">
        <f t="shared" si="64"/>
        <v>316</v>
      </c>
      <c r="CJ62" s="204">
        <f t="shared" si="64"/>
        <v>2559</v>
      </c>
      <c r="CK62" s="204">
        <f t="shared" si="64"/>
        <v>2534</v>
      </c>
      <c r="CL62" s="204">
        <f t="shared" si="64"/>
        <v>1927</v>
      </c>
      <c r="CM62" s="204">
        <f t="shared" si="64"/>
        <v>290</v>
      </c>
      <c r="CN62" s="204">
        <f t="shared" si="64"/>
        <v>2061</v>
      </c>
      <c r="CO62" s="204">
        <f t="shared" si="64"/>
        <v>4751</v>
      </c>
      <c r="CP62" s="204">
        <f t="shared" si="64"/>
        <v>1296</v>
      </c>
      <c r="CQ62" s="204">
        <f t="shared" si="64"/>
        <v>1363</v>
      </c>
      <c r="CR62" s="204">
        <f t="shared" si="64"/>
        <v>1775</v>
      </c>
    </row>
    <row r="63" spans="1:96" x14ac:dyDescent="0.2">
      <c r="A63" s="112" t="s">
        <v>220</v>
      </c>
      <c r="B63" s="204">
        <f t="shared" si="49"/>
        <v>2939.2208339999997</v>
      </c>
      <c r="C63" s="204">
        <f t="shared" si="61"/>
        <v>192.30219728681539</v>
      </c>
      <c r="D63" s="204">
        <f t="shared" si="61"/>
        <v>89.922584079544208</v>
      </c>
      <c r="E63" s="204">
        <f t="shared" si="61"/>
        <v>102.27509669653799</v>
      </c>
      <c r="F63" s="204">
        <f t="shared" si="61"/>
        <v>204.40265603569264</v>
      </c>
      <c r="G63" s="204">
        <f t="shared" si="61"/>
        <v>158.19491695848788</v>
      </c>
      <c r="H63" s="204">
        <f t="shared" si="61"/>
        <v>344.38738000647368</v>
      </c>
      <c r="I63" s="204">
        <f t="shared" si="61"/>
        <v>526.52261105815933</v>
      </c>
      <c r="J63" s="204">
        <f t="shared" si="61"/>
        <v>213.17036665417447</v>
      </c>
      <c r="K63" s="204">
        <f t="shared" si="61"/>
        <v>211.60427269239725</v>
      </c>
      <c r="L63" s="204">
        <f t="shared" si="61"/>
        <v>582.65427568533687</v>
      </c>
      <c r="M63" s="204">
        <f t="shared" si="61"/>
        <v>9.9639562649552911</v>
      </c>
      <c r="N63" s="204">
        <f t="shared" si="61"/>
        <v>13.944083697695051</v>
      </c>
      <c r="O63" s="204">
        <f t="shared" si="61"/>
        <v>285.22878892219035</v>
      </c>
      <c r="P63" s="204">
        <f t="shared" si="61"/>
        <v>10.100341159700891</v>
      </c>
      <c r="Q63" s="204">
        <f t="shared" si="61"/>
        <v>133.82084320855614</v>
      </c>
      <c r="R63" s="204">
        <f t="shared" si="61"/>
        <v>158.16042566844919</v>
      </c>
      <c r="S63" s="204">
        <f t="shared" si="61"/>
        <v>62.02829810695188</v>
      </c>
      <c r="T63" s="204">
        <f t="shared" si="61"/>
        <v>73.037694802139043</v>
      </c>
      <c r="U63" s="204">
        <f t="shared" si="61"/>
        <v>19.425614032085562</v>
      </c>
      <c r="V63" s="204">
        <f t="shared" si="61"/>
        <v>102.49083379679142</v>
      </c>
      <c r="W63" s="204">
        <f t="shared" si="61"/>
        <v>75.915012165775408</v>
      </c>
      <c r="X63" s="204">
        <f t="shared" si="61"/>
        <v>53.121363978609629</v>
      </c>
      <c r="Y63" s="204">
        <f t="shared" si="61"/>
        <v>103.93270328342246</v>
      </c>
      <c r="Z63" s="204">
        <f t="shared" si="61"/>
        <v>62.372896235294114</v>
      </c>
      <c r="AA63" s="204">
        <f t="shared" si="61"/>
        <v>94.284923486631016</v>
      </c>
      <c r="AB63" s="204">
        <f t="shared" si="61"/>
        <v>435.52185938502674</v>
      </c>
      <c r="AC63" s="204">
        <f t="shared" si="61"/>
        <v>10.141958983957219</v>
      </c>
      <c r="AD63" s="204">
        <f t="shared" si="61"/>
        <v>64.15848125133688</v>
      </c>
      <c r="AE63" s="204">
        <f t="shared" si="61"/>
        <v>204.75003792513371</v>
      </c>
      <c r="AF63" s="204">
        <f t="shared" si="61"/>
        <v>181.23396587165774</v>
      </c>
      <c r="AG63" s="204">
        <f t="shared" si="61"/>
        <v>138.98215298395721</v>
      </c>
      <c r="AH63" s="204">
        <f t="shared" si="61"/>
        <v>34.500217486631016</v>
      </c>
      <c r="AI63" s="204">
        <f t="shared" si="61"/>
        <v>37.671128994652406</v>
      </c>
      <c r="AJ63" s="204">
        <f t="shared" si="61"/>
        <v>52.208549117647053</v>
      </c>
      <c r="AK63" s="204">
        <f t="shared" si="61"/>
        <v>53.374089304812834</v>
      </c>
      <c r="AL63" s="204">
        <f t="shared" si="61"/>
        <v>82.927148026737967</v>
      </c>
      <c r="AM63" s="204">
        <f t="shared" si="61"/>
        <v>9.935411294117646</v>
      </c>
      <c r="AN63" s="204">
        <f t="shared" si="61"/>
        <v>152.67399673796788</v>
      </c>
      <c r="AO63" s="204">
        <f t="shared" si="61"/>
        <v>87.441519315508032</v>
      </c>
      <c r="AP63" s="204">
        <f t="shared" si="61"/>
        <v>89.82531672192512</v>
      </c>
      <c r="AQ63" s="204">
        <f t="shared" si="61"/>
        <v>13.94168438502674</v>
      </c>
      <c r="AR63" s="204">
        <f t="shared" si="61"/>
        <v>85.626036042780754</v>
      </c>
      <c r="AS63" s="204">
        <f t="shared" si="61"/>
        <v>150.89092640106952</v>
      </c>
      <c r="AT63" s="204">
        <f t="shared" si="61"/>
        <v>71.683857791443842</v>
      </c>
      <c r="AU63" s="204">
        <f t="shared" si="61"/>
        <v>23.161402823529414</v>
      </c>
      <c r="AV63" s="204">
        <f t="shared" si="61"/>
        <v>59.255962705882347</v>
      </c>
      <c r="AW63">
        <v>62</v>
      </c>
      <c r="AX63" s="204">
        <f t="shared" ref="AX63:CR63" si="65">AX104+AX145+AX186+AX227+AX268</f>
        <v>47499</v>
      </c>
      <c r="AY63" s="204">
        <f t="shared" si="65"/>
        <v>3602</v>
      </c>
      <c r="AZ63" s="204">
        <f t="shared" si="65"/>
        <v>1239</v>
      </c>
      <c r="BA63" s="204">
        <f t="shared" si="65"/>
        <v>1635</v>
      </c>
      <c r="BB63" s="204">
        <f t="shared" si="65"/>
        <v>3424</v>
      </c>
      <c r="BC63" s="204">
        <f t="shared" si="65"/>
        <v>2400</v>
      </c>
      <c r="BD63" s="204">
        <f t="shared" si="65"/>
        <v>4869</v>
      </c>
      <c r="BE63" s="204">
        <f t="shared" si="65"/>
        <v>10444</v>
      </c>
      <c r="BF63" s="204">
        <f t="shared" si="65"/>
        <v>3162</v>
      </c>
      <c r="BG63" s="204">
        <f t="shared" si="65"/>
        <v>4363</v>
      </c>
      <c r="BH63" s="204">
        <f t="shared" si="65"/>
        <v>7006</v>
      </c>
      <c r="BI63" s="204">
        <f t="shared" si="65"/>
        <v>189</v>
      </c>
      <c r="BJ63" s="204">
        <f t="shared" si="65"/>
        <v>184</v>
      </c>
      <c r="BK63" s="204">
        <f t="shared" si="65"/>
        <v>4635</v>
      </c>
      <c r="BL63" s="204">
        <f t="shared" si="65"/>
        <v>347</v>
      </c>
      <c r="BM63" s="204">
        <f t="shared" si="65"/>
        <v>1904</v>
      </c>
      <c r="BN63" s="204">
        <f t="shared" si="65"/>
        <v>2089</v>
      </c>
      <c r="BO63" s="204">
        <f t="shared" si="65"/>
        <v>1364</v>
      </c>
      <c r="BP63" s="204">
        <f t="shared" si="65"/>
        <v>973</v>
      </c>
      <c r="BQ63" s="204">
        <f t="shared" si="65"/>
        <v>375</v>
      </c>
      <c r="BR63" s="204">
        <f t="shared" si="65"/>
        <v>1635</v>
      </c>
      <c r="BS63" s="204">
        <f t="shared" si="65"/>
        <v>1507</v>
      </c>
      <c r="BT63" s="204">
        <f t="shared" si="65"/>
        <v>1015</v>
      </c>
      <c r="BU63" s="204">
        <f t="shared" si="65"/>
        <v>1093</v>
      </c>
      <c r="BV63" s="204">
        <f t="shared" si="65"/>
        <v>956</v>
      </c>
      <c r="BW63" s="204">
        <f t="shared" si="65"/>
        <v>953</v>
      </c>
      <c r="BX63" s="204">
        <f t="shared" si="65"/>
        <v>4374</v>
      </c>
      <c r="BY63" s="204">
        <f t="shared" si="65"/>
        <v>347</v>
      </c>
      <c r="BZ63" s="204">
        <f t="shared" si="65"/>
        <v>1226</v>
      </c>
      <c r="CA63" s="204">
        <f t="shared" si="65"/>
        <v>3424</v>
      </c>
      <c r="CB63" s="204">
        <f t="shared" si="65"/>
        <v>4732</v>
      </c>
      <c r="CC63" s="204">
        <f t="shared" si="65"/>
        <v>2189</v>
      </c>
      <c r="CD63" s="204">
        <f t="shared" si="65"/>
        <v>835</v>
      </c>
      <c r="CE63" s="204">
        <f t="shared" si="65"/>
        <v>677</v>
      </c>
      <c r="CF63" s="204">
        <f t="shared" si="65"/>
        <v>876</v>
      </c>
      <c r="CG63" s="204">
        <f t="shared" si="65"/>
        <v>1240</v>
      </c>
      <c r="CH63" s="204">
        <f t="shared" si="65"/>
        <v>2281</v>
      </c>
      <c r="CI63" s="204">
        <f t="shared" si="65"/>
        <v>189</v>
      </c>
      <c r="CJ63" s="204">
        <f t="shared" si="65"/>
        <v>1764</v>
      </c>
      <c r="CK63" s="204">
        <f t="shared" si="65"/>
        <v>1441</v>
      </c>
      <c r="CL63" s="204">
        <f t="shared" si="65"/>
        <v>1239</v>
      </c>
      <c r="CM63" s="204">
        <f t="shared" si="65"/>
        <v>184</v>
      </c>
      <c r="CN63" s="204">
        <f t="shared" si="65"/>
        <v>1347</v>
      </c>
      <c r="CO63" s="204">
        <f t="shared" si="65"/>
        <v>2687</v>
      </c>
      <c r="CP63" s="204">
        <f t="shared" si="65"/>
        <v>799</v>
      </c>
      <c r="CQ63" s="204">
        <f t="shared" si="65"/>
        <v>785</v>
      </c>
      <c r="CR63" s="204">
        <f t="shared" si="65"/>
        <v>999</v>
      </c>
    </row>
    <row r="64" spans="1:96" ht="13.5" thickBot="1" x14ac:dyDescent="0.25">
      <c r="A64" s="112" t="s">
        <v>221</v>
      </c>
      <c r="B64" s="204">
        <f t="shared" si="49"/>
        <v>1688.1063769999998</v>
      </c>
      <c r="C64" s="204">
        <f t="shared" si="61"/>
        <v>116.50284694627926</v>
      </c>
      <c r="D64" s="204">
        <f t="shared" si="61"/>
        <v>51.582465972796321</v>
      </c>
      <c r="E64" s="204">
        <f t="shared" si="61"/>
        <v>59.071506728383234</v>
      </c>
      <c r="F64" s="204">
        <f t="shared" si="61"/>
        <v>112.99969881872136</v>
      </c>
      <c r="G64" s="204">
        <f t="shared" si="61"/>
        <v>92.23828867627347</v>
      </c>
      <c r="H64" s="204">
        <f t="shared" si="61"/>
        <v>194.72724313836403</v>
      </c>
      <c r="I64" s="204">
        <f t="shared" si="61"/>
        <v>306.88347978783156</v>
      </c>
      <c r="J64" s="204">
        <f t="shared" si="61"/>
        <v>130.09429454450267</v>
      </c>
      <c r="K64" s="204">
        <f t="shared" si="61"/>
        <v>113.40444506124517</v>
      </c>
      <c r="L64" s="204">
        <f t="shared" si="61"/>
        <v>343.62529790540083</v>
      </c>
      <c r="M64" s="204">
        <f t="shared" si="61"/>
        <v>7.2135360921688543</v>
      </c>
      <c r="N64" s="204">
        <f t="shared" si="61"/>
        <v>8.9495163844687049</v>
      </c>
      <c r="O64" s="204">
        <f t="shared" si="61"/>
        <v>150.07737597597867</v>
      </c>
      <c r="P64" s="204">
        <f t="shared" si="61"/>
        <v>6.0282744282670491</v>
      </c>
      <c r="Q64" s="204">
        <f t="shared" si="61"/>
        <v>72.946605379679141</v>
      </c>
      <c r="R64" s="204">
        <f t="shared" si="61"/>
        <v>92.826951336898389</v>
      </c>
      <c r="S64" s="204">
        <f t="shared" si="61"/>
        <v>32.894085561497327</v>
      </c>
      <c r="T64" s="204">
        <f t="shared" si="61"/>
        <v>48.034684106951879</v>
      </c>
      <c r="U64" s="204">
        <f t="shared" si="61"/>
        <v>11.946270106951872</v>
      </c>
      <c r="V64" s="204">
        <f t="shared" si="61"/>
        <v>59.196111016042771</v>
      </c>
      <c r="W64" s="204">
        <f t="shared" si="61"/>
        <v>39.18563128342246</v>
      </c>
      <c r="X64" s="204">
        <f t="shared" si="61"/>
        <v>31.103520641711238</v>
      </c>
      <c r="Y64" s="204">
        <f t="shared" si="61"/>
        <v>51.555178085561494</v>
      </c>
      <c r="Z64" s="204">
        <f t="shared" si="61"/>
        <v>38.214459240641709</v>
      </c>
      <c r="AA64" s="204">
        <f t="shared" si="61"/>
        <v>61.669624438502673</v>
      </c>
      <c r="AB64" s="204">
        <f t="shared" si="61"/>
        <v>263.1427818983957</v>
      </c>
      <c r="AC64" s="204">
        <f t="shared" si="61"/>
        <v>6.0531135561497322</v>
      </c>
      <c r="AD64" s="204">
        <f t="shared" si="61"/>
        <v>36.186934459893045</v>
      </c>
      <c r="AE64" s="204">
        <f t="shared" si="61"/>
        <v>113.19174157219253</v>
      </c>
      <c r="AF64" s="204">
        <f t="shared" si="61"/>
        <v>107.99334912299464</v>
      </c>
      <c r="AG64" s="204">
        <f t="shared" si="61"/>
        <v>81.902256021390372</v>
      </c>
      <c r="AH64" s="204">
        <f t="shared" si="61"/>
        <v>20.187717037433153</v>
      </c>
      <c r="AI64" s="204">
        <f t="shared" si="61"/>
        <v>20.332388866310161</v>
      </c>
      <c r="AJ64" s="204">
        <f t="shared" si="61"/>
        <v>28.817902438502671</v>
      </c>
      <c r="AK64" s="204">
        <f t="shared" si="61"/>
        <v>33.593108021390371</v>
      </c>
      <c r="AL64" s="204">
        <f t="shared" si="61"/>
        <v>43.428963524064166</v>
      </c>
      <c r="AM64" s="204">
        <f t="shared" si="61"/>
        <v>7.1928705882352943</v>
      </c>
      <c r="AN64" s="204">
        <f t="shared" si="61"/>
        <v>80.813229786096258</v>
      </c>
      <c r="AO64" s="204">
        <f t="shared" si="61"/>
        <v>50.232499422459888</v>
      </c>
      <c r="AP64" s="204">
        <f t="shared" si="61"/>
        <v>51.526670310160434</v>
      </c>
      <c r="AQ64" s="204">
        <f t="shared" si="61"/>
        <v>8.9479764705882374</v>
      </c>
      <c r="AR64" s="204">
        <f t="shared" si="61"/>
        <v>51.231548181818184</v>
      </c>
      <c r="AS64" s="204">
        <f t="shared" si="61"/>
        <v>83.821038417112305</v>
      </c>
      <c r="AT64" s="204">
        <f t="shared" si="61"/>
        <v>42.599991417112292</v>
      </c>
      <c r="AU64" s="204">
        <f t="shared" si="61"/>
        <v>13.349957625668448</v>
      </c>
      <c r="AV64" s="204">
        <f t="shared" si="61"/>
        <v>30.032016486631015</v>
      </c>
      <c r="AW64">
        <v>63</v>
      </c>
      <c r="AX64" s="204">
        <f t="shared" ref="AX64:CR64" si="66">AX105+AX146+AX187+AX228+AX269</f>
        <v>27066</v>
      </c>
      <c r="AY64" s="204">
        <f t="shared" si="66"/>
        <v>2199</v>
      </c>
      <c r="AZ64" s="204">
        <f t="shared" si="66"/>
        <v>708</v>
      </c>
      <c r="BA64" s="204">
        <f t="shared" si="66"/>
        <v>929</v>
      </c>
      <c r="BB64" s="204">
        <f t="shared" si="66"/>
        <v>1895</v>
      </c>
      <c r="BC64" s="204">
        <f t="shared" si="66"/>
        <v>1386</v>
      </c>
      <c r="BD64" s="204">
        <f t="shared" si="66"/>
        <v>2704</v>
      </c>
      <c r="BE64" s="204">
        <f t="shared" si="66"/>
        <v>6099</v>
      </c>
      <c r="BF64" s="204">
        <f t="shared" si="66"/>
        <v>1926</v>
      </c>
      <c r="BG64" s="204">
        <f t="shared" si="66"/>
        <v>2282</v>
      </c>
      <c r="BH64" s="204">
        <f t="shared" si="66"/>
        <v>4044</v>
      </c>
      <c r="BI64" s="204">
        <f t="shared" si="66"/>
        <v>136</v>
      </c>
      <c r="BJ64" s="204">
        <f t="shared" si="66"/>
        <v>119</v>
      </c>
      <c r="BK64" s="204">
        <f t="shared" si="66"/>
        <v>2422</v>
      </c>
      <c r="BL64" s="204">
        <f t="shared" si="66"/>
        <v>217</v>
      </c>
      <c r="BM64" s="204">
        <f t="shared" si="66"/>
        <v>1018</v>
      </c>
      <c r="BN64" s="204">
        <f t="shared" si="66"/>
        <v>1204</v>
      </c>
      <c r="BO64" s="204">
        <f t="shared" si="66"/>
        <v>713</v>
      </c>
      <c r="BP64" s="204">
        <f t="shared" si="66"/>
        <v>648</v>
      </c>
      <c r="BQ64" s="204">
        <f t="shared" si="66"/>
        <v>217</v>
      </c>
      <c r="BR64" s="204">
        <f t="shared" si="66"/>
        <v>929</v>
      </c>
      <c r="BS64" s="204">
        <f t="shared" si="66"/>
        <v>746</v>
      </c>
      <c r="BT64" s="204">
        <f t="shared" si="66"/>
        <v>607</v>
      </c>
      <c r="BU64" s="204">
        <f t="shared" si="66"/>
        <v>570</v>
      </c>
      <c r="BV64" s="204">
        <f t="shared" si="66"/>
        <v>564</v>
      </c>
      <c r="BW64" s="204">
        <f t="shared" si="66"/>
        <v>614</v>
      </c>
      <c r="BX64" s="204">
        <f t="shared" si="66"/>
        <v>2575</v>
      </c>
      <c r="BY64" s="204">
        <f t="shared" si="66"/>
        <v>217</v>
      </c>
      <c r="BZ64" s="204">
        <f t="shared" si="66"/>
        <v>695</v>
      </c>
      <c r="CA64" s="204">
        <f t="shared" si="66"/>
        <v>1895</v>
      </c>
      <c r="CB64" s="204">
        <f t="shared" si="66"/>
        <v>2803</v>
      </c>
      <c r="CC64" s="204">
        <f t="shared" si="66"/>
        <v>1278</v>
      </c>
      <c r="CD64" s="204">
        <f t="shared" si="66"/>
        <v>482</v>
      </c>
      <c r="CE64" s="204">
        <f t="shared" si="66"/>
        <v>366</v>
      </c>
      <c r="CF64" s="204">
        <f t="shared" si="66"/>
        <v>482</v>
      </c>
      <c r="CG64" s="204">
        <f t="shared" si="66"/>
        <v>792</v>
      </c>
      <c r="CH64" s="204">
        <f t="shared" si="66"/>
        <v>1119</v>
      </c>
      <c r="CI64" s="204">
        <f t="shared" si="66"/>
        <v>136</v>
      </c>
      <c r="CJ64" s="204">
        <f t="shared" si="66"/>
        <v>963</v>
      </c>
      <c r="CK64" s="204">
        <f t="shared" si="66"/>
        <v>836</v>
      </c>
      <c r="CL64" s="204">
        <f t="shared" si="66"/>
        <v>708</v>
      </c>
      <c r="CM64" s="204">
        <f t="shared" si="66"/>
        <v>119</v>
      </c>
      <c r="CN64" s="204">
        <f t="shared" si="66"/>
        <v>800</v>
      </c>
      <c r="CO64" s="204">
        <f t="shared" si="66"/>
        <v>1518</v>
      </c>
      <c r="CP64" s="204">
        <f t="shared" si="66"/>
        <v>474</v>
      </c>
      <c r="CQ64" s="204">
        <f t="shared" si="66"/>
        <v>439</v>
      </c>
      <c r="CR64" s="204">
        <f t="shared" si="66"/>
        <v>539</v>
      </c>
    </row>
    <row r="65" spans="1:96" ht="13.5" thickBot="1" x14ac:dyDescent="0.25">
      <c r="A65" s="102" t="s">
        <v>59</v>
      </c>
      <c r="AW65">
        <v>64</v>
      </c>
    </row>
    <row r="66" spans="1:96" x14ac:dyDescent="0.2">
      <c r="A66" s="112" t="s">
        <v>21</v>
      </c>
      <c r="AW66">
        <v>65</v>
      </c>
    </row>
    <row r="67" spans="1:96" x14ac:dyDescent="0.2">
      <c r="A67" s="112" t="s">
        <v>22</v>
      </c>
      <c r="AW67">
        <v>66</v>
      </c>
    </row>
    <row r="68" spans="1:96" x14ac:dyDescent="0.2">
      <c r="A68" s="112" t="s">
        <v>23</v>
      </c>
      <c r="AW68">
        <v>67</v>
      </c>
    </row>
    <row r="69" spans="1:96" x14ac:dyDescent="0.2">
      <c r="A69" s="112" t="s">
        <v>24</v>
      </c>
      <c r="AW69">
        <v>68</v>
      </c>
    </row>
    <row r="70" spans="1:96" x14ac:dyDescent="0.2">
      <c r="A70" s="112" t="s">
        <v>229</v>
      </c>
      <c r="B70" s="204">
        <f>Prevalence!B67*AX70</f>
        <v>7227.1114079999998</v>
      </c>
      <c r="C70" s="204">
        <f>Prevalence!C67*AY70</f>
        <v>734.9368819856968</v>
      </c>
      <c r="D70" s="204">
        <f>Prevalence!D67*AZ70</f>
        <v>38.135868230755676</v>
      </c>
      <c r="E70" s="204">
        <f>Prevalence!E67*BA70</f>
        <v>76.959503262625617</v>
      </c>
      <c r="F70" s="204">
        <f>Prevalence!F67*BB70</f>
        <v>477.60131341007815</v>
      </c>
      <c r="G70" s="204">
        <f>Prevalence!G67*BC70</f>
        <v>315.99954893232308</v>
      </c>
      <c r="H70" s="204">
        <f>Prevalence!H67*BD70</f>
        <v>209.14776052171405</v>
      </c>
      <c r="I70" s="204">
        <f>Prevalence!I67*BE70</f>
        <v>2860.0288141706842</v>
      </c>
      <c r="J70" s="204">
        <f>Prevalence!J67*BF70</f>
        <v>205.14047427473059</v>
      </c>
      <c r="K70" s="204">
        <f>Prevalence!K67*BG70</f>
        <v>1007.3562807839021</v>
      </c>
      <c r="L70" s="204">
        <f>Prevalence!L67*BH70</f>
        <v>760.9937469251372</v>
      </c>
      <c r="M70" s="204">
        <f>Prevalence!M67*BI70</f>
        <v>0</v>
      </c>
      <c r="N70" s="204">
        <f>Prevalence!N67*BJ70</f>
        <v>0</v>
      </c>
      <c r="O70" s="204">
        <f>Prevalence!O67*BK70</f>
        <v>503.66499689058054</v>
      </c>
      <c r="P70" s="204">
        <f>Prevalence!P67*BL70</f>
        <v>0</v>
      </c>
      <c r="Q70" s="204">
        <f>Prevalence!Q67*BM70</f>
        <v>183.83519752941174</v>
      </c>
      <c r="R70" s="204">
        <f>Prevalence!R67*BN70</f>
        <v>34.129374352941177</v>
      </c>
      <c r="S70" s="204">
        <f>Prevalence!S67*BO70</f>
        <v>61.344661764705876</v>
      </c>
      <c r="T70" s="204">
        <f>Prevalence!T67*BP70</f>
        <v>59.052390352941174</v>
      </c>
      <c r="U70" s="204">
        <f>Prevalence!U67*BQ70</f>
        <v>103.12425899999998</v>
      </c>
      <c r="V70" s="204">
        <f>Prevalence!V67*BR70</f>
        <v>76.800410470588218</v>
      </c>
      <c r="W70" s="204">
        <f>Prevalence!W67*BS70</f>
        <v>418.53417899999999</v>
      </c>
      <c r="X70" s="204">
        <f>Prevalence!X67*BT70</f>
        <v>277.58847705882351</v>
      </c>
      <c r="Y70" s="204">
        <f>Prevalence!Y67*BU70</f>
        <v>43.376111470588235</v>
      </c>
      <c r="Z70" s="204">
        <f>Prevalence!Z67*BV70</f>
        <v>34.992858705882348</v>
      </c>
      <c r="AA70" s="204">
        <f>Prevalence!AA67*BW70</f>
        <v>59.030647941176468</v>
      </c>
      <c r="AB70" s="204">
        <f>Prevalence!AB67*BX70</f>
        <v>488.09850776470586</v>
      </c>
      <c r="AC70" s="204">
        <f>Prevalence!AC67*BY70</f>
        <v>0</v>
      </c>
      <c r="AD70" s="204">
        <f>Prevalence!AD67*BZ70</f>
        <v>140.23027305882351</v>
      </c>
      <c r="AE70" s="204">
        <f>Prevalence!AE67*CA70</f>
        <v>477.7801803529411</v>
      </c>
      <c r="AF70" s="204">
        <f>Prevalence!AF67*CB70</f>
        <v>1729.9836536470584</v>
      </c>
      <c r="AG70" s="204">
        <f>Prevalence!AG67*CC70</f>
        <v>139.51380882352942</v>
      </c>
      <c r="AH70" s="204">
        <f>Prevalence!AH67*CD70</f>
        <v>202.94677747058822</v>
      </c>
      <c r="AI70" s="204">
        <f>Prevalence!AI67*CE70</f>
        <v>47.470932352941169</v>
      </c>
      <c r="AJ70" s="204">
        <f>Prevalence!AJ67*CF70</f>
        <v>5.8342138235294119</v>
      </c>
      <c r="AK70" s="204">
        <f>Prevalence!AK67*CG70</f>
        <v>346.72624041176465</v>
      </c>
      <c r="AL70" s="204">
        <f>Prevalence!AL67*CH70</f>
        <v>717.46542158823524</v>
      </c>
      <c r="AM70" s="204">
        <f>Prevalence!AM67*CI70</f>
        <v>0</v>
      </c>
      <c r="AN70" s="204">
        <f>Prevalence!AN67*CJ70</f>
        <v>54.152064882352938</v>
      </c>
      <c r="AO70" s="204">
        <f>Prevalence!AO67*CK70</f>
        <v>342.82813658823528</v>
      </c>
      <c r="AP70" s="204">
        <f>Prevalence!AP67*CL70</f>
        <v>38.158968000000002</v>
      </c>
      <c r="AQ70" s="204">
        <f>Prevalence!AQ67*CM70</f>
        <v>0</v>
      </c>
      <c r="AR70" s="204">
        <f>Prevalence!AR67*CN70</f>
        <v>111.4888754117647</v>
      </c>
      <c r="AS70" s="204">
        <f>Prevalence!AS67*CO70</f>
        <v>410.78663294117649</v>
      </c>
      <c r="AT70" s="204">
        <f>Prevalence!AT67*CP70</f>
        <v>67.391122941176477</v>
      </c>
      <c r="AU70" s="204">
        <f>Prevalence!AU67*CQ70</f>
        <v>185.16873211764707</v>
      </c>
      <c r="AV70" s="204">
        <f>Prevalence!AV67*CR70</f>
        <v>201.10488458823525</v>
      </c>
      <c r="AW70">
        <v>69</v>
      </c>
      <c r="AX70">
        <v>25663</v>
      </c>
      <c r="AY70">
        <v>2697</v>
      </c>
      <c r="AZ70">
        <v>136</v>
      </c>
      <c r="BA70">
        <v>317</v>
      </c>
      <c r="BB70">
        <v>1654</v>
      </c>
      <c r="BC70">
        <v>1069</v>
      </c>
      <c r="BD70">
        <v>763</v>
      </c>
      <c r="BE70">
        <v>10411</v>
      </c>
      <c r="BF70">
        <v>735</v>
      </c>
      <c r="BG70">
        <v>3626</v>
      </c>
      <c r="BH70">
        <v>2469</v>
      </c>
      <c r="BK70">
        <v>1786</v>
      </c>
      <c r="BM70">
        <v>606</v>
      </c>
      <c r="BN70">
        <v>134</v>
      </c>
      <c r="BO70">
        <v>250</v>
      </c>
      <c r="BP70">
        <v>196</v>
      </c>
      <c r="BQ70">
        <v>357</v>
      </c>
      <c r="BR70">
        <v>317</v>
      </c>
      <c r="BS70">
        <v>1343</v>
      </c>
      <c r="BT70">
        <v>993</v>
      </c>
      <c r="BU70">
        <v>133</v>
      </c>
      <c r="BV70">
        <v>129</v>
      </c>
      <c r="BW70">
        <v>181</v>
      </c>
      <c r="BX70">
        <v>1511</v>
      </c>
      <c r="BZ70">
        <v>482</v>
      </c>
      <c r="CA70">
        <v>1654</v>
      </c>
      <c r="CB70">
        <v>6848</v>
      </c>
      <c r="CC70">
        <v>539</v>
      </c>
      <c r="CD70">
        <v>879</v>
      </c>
      <c r="CE70">
        <v>175</v>
      </c>
      <c r="CF70">
        <v>23</v>
      </c>
      <c r="CG70">
        <v>1293</v>
      </c>
      <c r="CH70">
        <v>2739</v>
      </c>
      <c r="CJ70">
        <v>193</v>
      </c>
      <c r="CK70">
        <v>1038</v>
      </c>
      <c r="CL70">
        <v>136</v>
      </c>
      <c r="CN70">
        <v>411</v>
      </c>
      <c r="CO70">
        <v>1417</v>
      </c>
      <c r="CP70">
        <v>230</v>
      </c>
      <c r="CQ70">
        <v>802</v>
      </c>
      <c r="CR70">
        <v>654</v>
      </c>
    </row>
    <row r="71" spans="1:96" x14ac:dyDescent="0.2">
      <c r="A71" s="112" t="s">
        <v>26</v>
      </c>
      <c r="B71" s="204">
        <f>Prevalence!B68*AX71</f>
        <v>10269.409055999999</v>
      </c>
      <c r="C71" s="204">
        <f>Prevalence!C68*AY71</f>
        <v>956.48070291798126</v>
      </c>
      <c r="D71" s="204">
        <f>Prevalence!D68*AZ71</f>
        <v>45.987370513558318</v>
      </c>
      <c r="E71" s="204">
        <f>Prevalence!E68*BA71</f>
        <v>106.5779871681156</v>
      </c>
      <c r="F71" s="204">
        <f>Prevalence!F68*BB71</f>
        <v>601.18859402647081</v>
      </c>
      <c r="G71" s="204">
        <f>Prevalence!G68*BC71</f>
        <v>445.76924208600855</v>
      </c>
      <c r="H71" s="204">
        <f>Prevalence!H68*BD71</f>
        <v>383.75735875543859</v>
      </c>
      <c r="I71" s="204">
        <f>Prevalence!I68*BE71</f>
        <v>4317.6517983210679</v>
      </c>
      <c r="J71" s="204">
        <f>Prevalence!J68*BF71</f>
        <v>247.84318524620511</v>
      </c>
      <c r="K71" s="204">
        <f>Prevalence!K68*BG71</f>
        <v>1278.5034760528179</v>
      </c>
      <c r="L71" s="204">
        <f>Prevalence!L68*BH71</f>
        <v>1021.1309370445441</v>
      </c>
      <c r="M71" s="204">
        <f>Prevalence!M68*BI71</f>
        <v>0</v>
      </c>
      <c r="N71" s="204">
        <f>Prevalence!N68*BJ71</f>
        <v>0</v>
      </c>
      <c r="O71" s="204">
        <f>Prevalence!O68*BK71</f>
        <v>801.74668877935073</v>
      </c>
      <c r="P71" s="204">
        <f>Prevalence!P68*BL71</f>
        <v>0</v>
      </c>
      <c r="Q71" s="204">
        <f>Prevalence!Q68*BM71</f>
        <v>362.20994364705876</v>
      </c>
      <c r="R71" s="204">
        <f>Prevalence!R68*BN71</f>
        <v>42.789066352941177</v>
      </c>
      <c r="S71" s="204">
        <f>Prevalence!S68*BO71</f>
        <v>62.816933647058818</v>
      </c>
      <c r="T71" s="204">
        <f>Prevalence!T68*BP71</f>
        <v>77.732228117647054</v>
      </c>
      <c r="U71" s="204">
        <f>Prevalence!U68*BQ71</f>
        <v>123.63356541176469</v>
      </c>
      <c r="V71" s="204">
        <f>Prevalence!V68*BR71</f>
        <v>106.3576662352941</v>
      </c>
      <c r="W71" s="204">
        <f>Prevalence!W68*BS71</f>
        <v>692.77846605882348</v>
      </c>
      <c r="X71" s="204">
        <f>Prevalence!X68*BT71</f>
        <v>349.43161764705883</v>
      </c>
      <c r="Y71" s="204">
        <f>Prevalence!Y68*BU71</f>
        <v>40.767022058823528</v>
      </c>
      <c r="Z71" s="204">
        <f>Prevalence!Z68*BV71</f>
        <v>38.519270823529411</v>
      </c>
      <c r="AA71" s="204">
        <f>Prevalence!AA68*BW71</f>
        <v>70.445414117647061</v>
      </c>
      <c r="AB71" s="204">
        <f>Prevalence!AB68*BX71</f>
        <v>689.3462710588235</v>
      </c>
      <c r="AC71" s="204">
        <f>Prevalence!AC68*BY71</f>
        <v>0</v>
      </c>
      <c r="AD71" s="204">
        <f>Prevalence!AD68*BZ71</f>
        <v>215.87315894117646</v>
      </c>
      <c r="AE71" s="204">
        <f>Prevalence!AE68*CA71</f>
        <v>601.41374576470582</v>
      </c>
      <c r="AF71" s="204">
        <f>Prevalence!AF68*CB71</f>
        <v>2769.0348755294112</v>
      </c>
      <c r="AG71" s="204">
        <f>Prevalence!AG68*CC71</f>
        <v>163.06808823529411</v>
      </c>
      <c r="AH71" s="204">
        <f>Prevalence!AH68*CD71</f>
        <v>255.35737870588235</v>
      </c>
      <c r="AI71" s="204">
        <f>Prevalence!AI68*CE71</f>
        <v>50.997344470588232</v>
      </c>
      <c r="AJ71" s="204">
        <f>Prevalence!AJ68*CF71</f>
        <v>9.6391358823529405</v>
      </c>
      <c r="AK71" s="204">
        <f>Prevalence!AK68*CG71</f>
        <v>427.17316394117643</v>
      </c>
      <c r="AL71" s="204">
        <f>Prevalence!AL68*CH71</f>
        <v>916.80502941176462</v>
      </c>
      <c r="AM71" s="204">
        <f>Prevalence!AM68*CI71</f>
        <v>0</v>
      </c>
      <c r="AN71" s="204">
        <f>Prevalence!AN68*CJ71</f>
        <v>102.13135552941176</v>
      </c>
      <c r="AO71" s="204">
        <f>Prevalence!AO68*CK71</f>
        <v>540.33413435294119</v>
      </c>
      <c r="AP71" s="204">
        <f>Prevalence!AP68*CL71</f>
        <v>46.01522611764706</v>
      </c>
      <c r="AQ71" s="204">
        <f>Prevalence!AQ68*CM71</f>
        <v>0</v>
      </c>
      <c r="AR71" s="204">
        <f>Prevalence!AR68*CN71</f>
        <v>180.93206788235292</v>
      </c>
      <c r="AS71" s="204">
        <f>Prevalence!AS68*CO71</f>
        <v>518.91889411764703</v>
      </c>
      <c r="AT71" s="204">
        <f>Prevalence!AT68*CP71</f>
        <v>99.035650235294128</v>
      </c>
      <c r="AU71" s="204">
        <f>Prevalence!AU68*CQ71</f>
        <v>227.42045029411764</v>
      </c>
      <c r="AV71" s="204">
        <f>Prevalence!AV68*CR71</f>
        <v>261.06735017647054</v>
      </c>
      <c r="AW71">
        <v>70</v>
      </c>
      <c r="AX71">
        <v>36466</v>
      </c>
      <c r="AY71">
        <v>3510</v>
      </c>
      <c r="AZ71">
        <v>164</v>
      </c>
      <c r="BA71">
        <v>439</v>
      </c>
      <c r="BB71">
        <v>2082</v>
      </c>
      <c r="BC71">
        <v>1508</v>
      </c>
      <c r="BD71">
        <v>1400</v>
      </c>
      <c r="BE71">
        <v>15717</v>
      </c>
      <c r="BF71">
        <v>888</v>
      </c>
      <c r="BG71">
        <v>4602</v>
      </c>
      <c r="BH71">
        <v>3313</v>
      </c>
      <c r="BK71">
        <v>2843</v>
      </c>
      <c r="BM71">
        <v>1194</v>
      </c>
      <c r="BN71">
        <v>168</v>
      </c>
      <c r="BO71">
        <v>256</v>
      </c>
      <c r="BP71">
        <v>258</v>
      </c>
      <c r="BQ71">
        <v>428</v>
      </c>
      <c r="BR71">
        <v>439</v>
      </c>
      <c r="BS71">
        <v>2223</v>
      </c>
      <c r="BT71">
        <v>1250</v>
      </c>
      <c r="BU71">
        <v>125</v>
      </c>
      <c r="BV71">
        <v>142</v>
      </c>
      <c r="BW71">
        <v>216</v>
      </c>
      <c r="BX71">
        <v>2134</v>
      </c>
      <c r="BZ71">
        <v>742</v>
      </c>
      <c r="CA71">
        <v>2082</v>
      </c>
      <c r="CB71">
        <v>10961</v>
      </c>
      <c r="CC71">
        <v>630</v>
      </c>
      <c r="CD71">
        <v>1106</v>
      </c>
      <c r="CE71">
        <v>188</v>
      </c>
      <c r="CF71">
        <v>38</v>
      </c>
      <c r="CG71">
        <v>1593</v>
      </c>
      <c r="CH71">
        <v>3500</v>
      </c>
      <c r="CJ71">
        <v>364</v>
      </c>
      <c r="CK71">
        <v>1636</v>
      </c>
      <c r="CL71">
        <v>164</v>
      </c>
      <c r="CN71">
        <v>667</v>
      </c>
      <c r="CO71">
        <v>1790</v>
      </c>
      <c r="CP71">
        <v>338</v>
      </c>
      <c r="CQ71">
        <v>985</v>
      </c>
      <c r="CR71">
        <v>849</v>
      </c>
    </row>
    <row r="72" spans="1:96" x14ac:dyDescent="0.2">
      <c r="A72" s="112" t="s">
        <v>27</v>
      </c>
      <c r="B72" s="204">
        <f>Prevalence!B69*AX72</f>
        <v>9465.2127569999993</v>
      </c>
      <c r="C72" s="204">
        <f>Prevalence!C69*AY72</f>
        <v>772.53359488157059</v>
      </c>
      <c r="D72" s="204">
        <f>Prevalence!D69*AZ72</f>
        <v>38.170095123742307</v>
      </c>
      <c r="E72" s="204">
        <f>Prevalence!E69*BA72</f>
        <v>74.245501959242773</v>
      </c>
      <c r="F72" s="204">
        <f>Prevalence!F69*BB72</f>
        <v>558.14477552004121</v>
      </c>
      <c r="G72" s="204">
        <f>Prevalence!G69*BC72</f>
        <v>364.02051386351621</v>
      </c>
      <c r="H72" s="204">
        <f>Prevalence!H69*BD72</f>
        <v>370.14242435752737</v>
      </c>
      <c r="I72" s="204">
        <f>Prevalence!I69*BE72</f>
        <v>4047.3196757847527</v>
      </c>
      <c r="J72" s="204">
        <f>Prevalence!J69*BF72</f>
        <v>246.18837081590203</v>
      </c>
      <c r="K72" s="204">
        <f>Prevalence!K69*BG72</f>
        <v>1136.7704804987484</v>
      </c>
      <c r="L72" s="204">
        <f>Prevalence!L69*BH72</f>
        <v>1052.5226968300301</v>
      </c>
      <c r="M72" s="204">
        <f>Prevalence!M69*BI72</f>
        <v>0</v>
      </c>
      <c r="N72" s="204">
        <f>Prevalence!N69*BJ72</f>
        <v>0</v>
      </c>
      <c r="O72" s="204">
        <f>Prevalence!O69*BK72</f>
        <v>760.58257874480023</v>
      </c>
      <c r="P72" s="204">
        <f>Prevalence!P69*BL72</f>
        <v>0</v>
      </c>
      <c r="Q72" s="204">
        <f>Prevalence!Q69*BM72</f>
        <v>337.50776212499994</v>
      </c>
      <c r="R72" s="204">
        <f>Prevalence!R69*BN72</f>
        <v>52.929313874999998</v>
      </c>
      <c r="S72" s="204">
        <f>Prevalence!S69*BO72</f>
        <v>66.134864812499998</v>
      </c>
      <c r="T72" s="204">
        <f>Prevalence!T69*BP72</f>
        <v>65.072219624999988</v>
      </c>
      <c r="U72" s="204">
        <f>Prevalence!U69*BQ72</f>
        <v>107.47655437499999</v>
      </c>
      <c r="V72" s="204">
        <f>Prevalence!V69*BR72</f>
        <v>74.092019624999992</v>
      </c>
      <c r="W72" s="204">
        <f>Prevalence!W69*BS72</f>
        <v>664.31672606249992</v>
      </c>
      <c r="X72" s="204">
        <f>Prevalence!X69*BT72</f>
        <v>270.67856062499999</v>
      </c>
      <c r="Y72" s="204">
        <f>Prevalence!Y69*BU72</f>
        <v>23.676975000000002</v>
      </c>
      <c r="Z72" s="204">
        <f>Prevalence!Z69*BV72</f>
        <v>36.924806249999996</v>
      </c>
      <c r="AA72" s="204">
        <f>Prevalence!AA69*BW72</f>
        <v>68.071303125</v>
      </c>
      <c r="AB72" s="204">
        <f>Prevalence!AB69*BX72</f>
        <v>741.65305499999988</v>
      </c>
      <c r="AC72" s="204">
        <f>Prevalence!AC69*BY72</f>
        <v>0</v>
      </c>
      <c r="AD72" s="204">
        <f>Prevalence!AD69*BZ72</f>
        <v>170.55502237499999</v>
      </c>
      <c r="AE72" s="204">
        <f>Prevalence!AE69*CA72</f>
        <v>558.35380687499992</v>
      </c>
      <c r="AF72" s="204">
        <f>Prevalence!AF69*CB72</f>
        <v>2575.4310104999995</v>
      </c>
      <c r="AG72" s="204">
        <f>Prevalence!AG69*CC72</f>
        <v>172.40971875</v>
      </c>
      <c r="AH72" s="204">
        <f>Prevalence!AH69*CD72</f>
        <v>236.55083193750002</v>
      </c>
      <c r="AI72" s="204">
        <f>Prevalence!AI69*CE72</f>
        <v>48.002248125000001</v>
      </c>
      <c r="AJ72" s="204">
        <f>Prevalence!AJ69*CF72</f>
        <v>7.5963628124999998</v>
      </c>
      <c r="AK72" s="204">
        <f>Prevalence!AK69*CG72</f>
        <v>340.44201581249996</v>
      </c>
      <c r="AL72" s="204">
        <f>Prevalence!AL69*CH72</f>
        <v>821.99880262499994</v>
      </c>
      <c r="AM72" s="204">
        <f>Prevalence!AM69*CI72</f>
        <v>0</v>
      </c>
      <c r="AN72" s="204">
        <f>Prevalence!AN69*CJ72</f>
        <v>83.006588624999992</v>
      </c>
      <c r="AO72" s="204">
        <f>Prevalence!AO69*CK72</f>
        <v>540.69566925000004</v>
      </c>
      <c r="AP72" s="204">
        <f>Prevalence!AP69*CL72</f>
        <v>38.193215625000001</v>
      </c>
      <c r="AQ72" s="204">
        <f>Prevalence!AQ69*CM72</f>
        <v>0</v>
      </c>
      <c r="AR72" s="204">
        <f>Prevalence!AR69*CN72</f>
        <v>161.97681674999998</v>
      </c>
      <c r="AS72" s="204">
        <f>Prevalence!AS69*CO72</f>
        <v>463.54255500000005</v>
      </c>
      <c r="AT72" s="204">
        <f>Prevalence!AT69*CP72</f>
        <v>80.034752437500003</v>
      </c>
      <c r="AU72" s="204">
        <f>Prevalence!AU69*CQ72</f>
        <v>219.36999206250002</v>
      </c>
      <c r="AV72" s="204">
        <f>Prevalence!AV69*CR72</f>
        <v>247.79645549999998</v>
      </c>
      <c r="AW72">
        <v>71</v>
      </c>
      <c r="AX72">
        <v>37037</v>
      </c>
      <c r="AY72">
        <v>3124</v>
      </c>
      <c r="AZ72">
        <v>150</v>
      </c>
      <c r="BA72">
        <v>337</v>
      </c>
      <c r="BB72">
        <v>2130</v>
      </c>
      <c r="BC72">
        <v>1357</v>
      </c>
      <c r="BD72">
        <v>1488</v>
      </c>
      <c r="BE72">
        <v>16235</v>
      </c>
      <c r="BF72">
        <v>972</v>
      </c>
      <c r="BG72">
        <v>4509</v>
      </c>
      <c r="BH72">
        <v>3763</v>
      </c>
      <c r="BK72">
        <v>2972</v>
      </c>
      <c r="BM72">
        <v>1226</v>
      </c>
      <c r="BN72">
        <v>229</v>
      </c>
      <c r="BO72">
        <v>297</v>
      </c>
      <c r="BP72">
        <v>238</v>
      </c>
      <c r="BQ72">
        <v>410</v>
      </c>
      <c r="BR72">
        <v>337</v>
      </c>
      <c r="BS72">
        <v>2349</v>
      </c>
      <c r="BT72">
        <v>1067</v>
      </c>
      <c r="BU72">
        <v>80</v>
      </c>
      <c r="BV72">
        <v>150</v>
      </c>
      <c r="BW72">
        <v>230</v>
      </c>
      <c r="BX72">
        <v>2530</v>
      </c>
      <c r="BZ72">
        <v>646</v>
      </c>
      <c r="CA72">
        <v>2130</v>
      </c>
      <c r="CB72">
        <v>11234</v>
      </c>
      <c r="CC72">
        <v>734</v>
      </c>
      <c r="CD72">
        <v>1129</v>
      </c>
      <c r="CE72">
        <v>195</v>
      </c>
      <c r="CF72">
        <v>33</v>
      </c>
      <c r="CG72">
        <v>1399</v>
      </c>
      <c r="CH72">
        <v>3458</v>
      </c>
      <c r="CJ72">
        <v>326</v>
      </c>
      <c r="CK72">
        <v>1804</v>
      </c>
      <c r="CL72">
        <v>150</v>
      </c>
      <c r="CN72">
        <v>658</v>
      </c>
      <c r="CO72">
        <v>1762</v>
      </c>
      <c r="CP72">
        <v>301</v>
      </c>
      <c r="CQ72">
        <v>1047</v>
      </c>
      <c r="CR72">
        <v>888</v>
      </c>
    </row>
    <row r="73" spans="1:96" x14ac:dyDescent="0.2">
      <c r="A73" s="112" t="s">
        <v>28</v>
      </c>
      <c r="B73" s="204">
        <f>Prevalence!B70*AX73</f>
        <v>8871.800115</v>
      </c>
      <c r="C73" s="204">
        <f>Prevalence!C70*AY73</f>
        <v>728.76328556849819</v>
      </c>
      <c r="D73" s="204">
        <f>Prevalence!D70*AZ73</f>
        <v>47.076450652615513</v>
      </c>
      <c r="E73" s="204">
        <f>Prevalence!E70*BA73</f>
        <v>67.195483969047615</v>
      </c>
      <c r="F73" s="204">
        <f>Prevalence!F70*BB73</f>
        <v>531.41671584725054</v>
      </c>
      <c r="G73" s="204">
        <f>Prevalence!G70*BC73</f>
        <v>354.89988197599996</v>
      </c>
      <c r="H73" s="204">
        <f>Prevalence!H70*BD73</f>
        <v>377.85372486497585</v>
      </c>
      <c r="I73" s="204">
        <f>Prevalence!I70*BE73</f>
        <v>3760.380042472264</v>
      </c>
      <c r="J73" s="204">
        <f>Prevalence!J70*BF73</f>
        <v>198.57169004080987</v>
      </c>
      <c r="K73" s="204">
        <f>Prevalence!K70*BG73</f>
        <v>1112.5677823111503</v>
      </c>
      <c r="L73" s="204">
        <f>Prevalence!L70*BH73</f>
        <v>1036.2999180853737</v>
      </c>
      <c r="M73" s="204">
        <f>Prevalence!M70*BI73</f>
        <v>0</v>
      </c>
      <c r="N73" s="204">
        <f>Prevalence!N70*BJ73</f>
        <v>0</v>
      </c>
      <c r="O73" s="204">
        <f>Prevalence!O70*BK73</f>
        <v>619.82873678327928</v>
      </c>
      <c r="P73" s="204">
        <f>Prevalence!P70*BL73</f>
        <v>0</v>
      </c>
      <c r="Q73" s="204">
        <f>Prevalence!Q70*BM73</f>
        <v>347.69355918749994</v>
      </c>
      <c r="R73" s="204">
        <f>Prevalence!R70*BN73</f>
        <v>51.773651999999998</v>
      </c>
      <c r="S73" s="204">
        <f>Prevalence!S70*BO73</f>
        <v>64.353454312500006</v>
      </c>
      <c r="T73" s="204">
        <f>Prevalence!T70*BP73</f>
        <v>48.940871062499994</v>
      </c>
      <c r="U73" s="204">
        <f>Prevalence!U70*BQ73</f>
        <v>112.71931312499999</v>
      </c>
      <c r="V73" s="204">
        <f>Prevalence!V70*BR73</f>
        <v>67.056575624999994</v>
      </c>
      <c r="W73" s="204">
        <f>Prevalence!W70*BS73</f>
        <v>497.45982168749998</v>
      </c>
      <c r="X73" s="204">
        <f>Prevalence!X70*BT73</f>
        <v>250.384010625</v>
      </c>
      <c r="Y73" s="204">
        <f>Prevalence!Y70*BU73</f>
        <v>37.291235625000006</v>
      </c>
      <c r="Z73" s="204">
        <f>Prevalence!Z70*BV73</f>
        <v>29.047514249999999</v>
      </c>
      <c r="AA73" s="204">
        <f>Prevalence!AA70*BW73</f>
        <v>57.120702187500008</v>
      </c>
      <c r="AB73" s="204">
        <f>Prevalence!AB70*BX73</f>
        <v>750.44735999999989</v>
      </c>
      <c r="AC73" s="204">
        <f>Prevalence!AC70*BY73</f>
        <v>0</v>
      </c>
      <c r="AD73" s="204">
        <f>Prevalence!AD70*BZ73</f>
        <v>178.21151718749999</v>
      </c>
      <c r="AE73" s="204">
        <f>Prevalence!AE70*CA73</f>
        <v>531.61573724999994</v>
      </c>
      <c r="AF73" s="204">
        <f>Prevalence!AF70*CB73</f>
        <v>2389.9651312499996</v>
      </c>
      <c r="AG73" s="204">
        <f>Prevalence!AG70*CC73</f>
        <v>142.108828125</v>
      </c>
      <c r="AH73" s="204">
        <f>Prevalence!AH70*CD73</f>
        <v>199.88440537500003</v>
      </c>
      <c r="AI73" s="204">
        <f>Prevalence!AI70*CE73</f>
        <v>43.325105999999998</v>
      </c>
      <c r="AJ73" s="204">
        <f>Prevalence!AJ70*CF73</f>
        <v>7.3661699999999994</v>
      </c>
      <c r="AK73" s="204">
        <f>Prevalence!AK70*CG73</f>
        <v>338.00854893749994</v>
      </c>
      <c r="AL73" s="204">
        <f>Prevalence!AL70*CH73</f>
        <v>779.92425431250001</v>
      </c>
      <c r="AM73" s="204">
        <f>Prevalence!AM70*CI73</f>
        <v>0</v>
      </c>
      <c r="AN73" s="204">
        <f>Prevalence!AN70*CJ73</f>
        <v>95.228417624999992</v>
      </c>
      <c r="AO73" s="204">
        <f>Prevalence!AO70*CK73</f>
        <v>509.52474374999997</v>
      </c>
      <c r="AP73" s="204">
        <f>Prevalence!AP70*CL73</f>
        <v>47.104965937499998</v>
      </c>
      <c r="AQ73" s="204">
        <f>Prevalence!AQ70*CM73</f>
        <v>0</v>
      </c>
      <c r="AR73" s="204">
        <f>Prevalence!AR70*CN73</f>
        <v>140.56042912499998</v>
      </c>
      <c r="AS73" s="204">
        <f>Prevalence!AS70*CO73</f>
        <v>509.84419500000001</v>
      </c>
      <c r="AT73" s="204">
        <f>Prevalence!AT70*CP73</f>
        <v>57.965368874999996</v>
      </c>
      <c r="AU73" s="204">
        <f>Prevalence!AU70*CQ73</f>
        <v>184.37974500000001</v>
      </c>
      <c r="AV73" s="204">
        <f>Prevalence!AV70*CR73</f>
        <v>237.47160318749997</v>
      </c>
      <c r="AW73">
        <v>72</v>
      </c>
      <c r="AX73">
        <v>34715</v>
      </c>
      <c r="AY73">
        <v>2947</v>
      </c>
      <c r="AZ73">
        <v>185</v>
      </c>
      <c r="BA73">
        <v>305</v>
      </c>
      <c r="BB73">
        <v>2028</v>
      </c>
      <c r="BC73">
        <v>1323</v>
      </c>
      <c r="BD73">
        <v>1519</v>
      </c>
      <c r="BE73">
        <v>15084</v>
      </c>
      <c r="BF73">
        <v>784</v>
      </c>
      <c r="BG73">
        <v>4413</v>
      </c>
      <c r="BH73">
        <v>3705</v>
      </c>
      <c r="BK73">
        <v>2422</v>
      </c>
      <c r="BM73">
        <v>1263</v>
      </c>
      <c r="BN73">
        <v>224</v>
      </c>
      <c r="BO73">
        <v>289</v>
      </c>
      <c r="BP73">
        <v>179</v>
      </c>
      <c r="BQ73">
        <v>430</v>
      </c>
      <c r="BR73">
        <v>305</v>
      </c>
      <c r="BS73">
        <v>1759</v>
      </c>
      <c r="BT73">
        <v>987</v>
      </c>
      <c r="BU73">
        <v>126</v>
      </c>
      <c r="BV73">
        <v>118</v>
      </c>
      <c r="BW73">
        <v>193</v>
      </c>
      <c r="BX73">
        <v>2560</v>
      </c>
      <c r="BZ73">
        <v>675</v>
      </c>
      <c r="CA73">
        <v>2028</v>
      </c>
      <c r="CB73">
        <v>10425</v>
      </c>
      <c r="CC73">
        <v>605</v>
      </c>
      <c r="CD73">
        <v>954</v>
      </c>
      <c r="CE73">
        <v>176</v>
      </c>
      <c r="CF73">
        <v>32</v>
      </c>
      <c r="CG73">
        <v>1389</v>
      </c>
      <c r="CH73">
        <v>3281</v>
      </c>
      <c r="CJ73">
        <v>374</v>
      </c>
      <c r="CK73">
        <v>1700</v>
      </c>
      <c r="CL73">
        <v>185</v>
      </c>
      <c r="CN73">
        <v>571</v>
      </c>
      <c r="CO73">
        <v>1938</v>
      </c>
      <c r="CP73">
        <v>218</v>
      </c>
      <c r="CQ73">
        <v>880</v>
      </c>
      <c r="CR73">
        <v>851</v>
      </c>
    </row>
    <row r="74" spans="1:96" x14ac:dyDescent="0.2">
      <c r="A74" s="112" t="s">
        <v>29</v>
      </c>
      <c r="B74" s="204">
        <f>Prevalence!B71*AX74</f>
        <v>8624.4287500000009</v>
      </c>
      <c r="C74" s="204">
        <f>Prevalence!C71*AY74</f>
        <v>753.18914175604982</v>
      </c>
      <c r="D74" s="204">
        <f>Prevalence!D71*AZ74</f>
        <v>41.500503047290216</v>
      </c>
      <c r="E74" s="204">
        <f>Prevalence!E71*BA74</f>
        <v>74.531229365406134</v>
      </c>
      <c r="F74" s="204">
        <f>Prevalence!F71*BB74</f>
        <v>557.00507295412376</v>
      </c>
      <c r="G74" s="204">
        <f>Prevalence!G71*BC74</f>
        <v>350.58260376744499</v>
      </c>
      <c r="H74" s="204">
        <f>Prevalence!H71*BD74</f>
        <v>351.95782088239577</v>
      </c>
      <c r="I74" s="204">
        <f>Prevalence!I71*BE74</f>
        <v>3513.2694976475373</v>
      </c>
      <c r="J74" s="204">
        <f>Prevalence!J71*BF74</f>
        <v>202.06890965060197</v>
      </c>
      <c r="K74" s="204">
        <f>Prevalence!K71*BG74</f>
        <v>1146.8111403473022</v>
      </c>
      <c r="L74" s="204">
        <f>Prevalence!L71*BH74</f>
        <v>1059.0344044747476</v>
      </c>
      <c r="M74" s="204">
        <f>Prevalence!M71*BI74</f>
        <v>0</v>
      </c>
      <c r="N74" s="204">
        <f>Prevalence!N71*BJ74</f>
        <v>0</v>
      </c>
      <c r="O74" s="204">
        <f>Prevalence!O71*BK74</f>
        <v>544.27017942909117</v>
      </c>
      <c r="P74" s="204">
        <f>Prevalence!P71*BL74</f>
        <v>0</v>
      </c>
      <c r="Q74" s="204">
        <f>Prevalence!Q71*BM74</f>
        <v>317.61400144852945</v>
      </c>
      <c r="R74" s="204">
        <f>Prevalence!R71*BN74</f>
        <v>49.410832852941184</v>
      </c>
      <c r="S74" s="204">
        <f>Prevalence!S71*BO74</f>
        <v>56.682064919117657</v>
      </c>
      <c r="T74" s="204">
        <f>Prevalence!T71*BP74</f>
        <v>51.821117382352945</v>
      </c>
      <c r="U74" s="204">
        <f>Prevalence!U71*BQ74</f>
        <v>111.50050777941176</v>
      </c>
      <c r="V74" s="204">
        <f>Prevalence!V71*BR74</f>
        <v>74.377156367647061</v>
      </c>
      <c r="W74" s="204">
        <f>Prevalence!W71*BS74</f>
        <v>452.18822100735304</v>
      </c>
      <c r="X74" s="204">
        <f>Prevalence!X71*BT74</f>
        <v>272.83426941176475</v>
      </c>
      <c r="Y74" s="204">
        <f>Prevalence!Y71*BU74</f>
        <v>31.634984448529419</v>
      </c>
      <c r="Z74" s="204">
        <f>Prevalence!Z71*BV74</f>
        <v>34.450089102941185</v>
      </c>
      <c r="AA74" s="204">
        <f>Prevalence!AA71*BW74</f>
        <v>58.704094852941189</v>
      </c>
      <c r="AB74" s="204">
        <f>Prevalence!AB71*BX74</f>
        <v>741.99491064705887</v>
      </c>
      <c r="AC74" s="204">
        <f>Prevalence!AC71*BY74</f>
        <v>0</v>
      </c>
      <c r="AD74" s="204">
        <f>Prevalence!AD71*BZ74</f>
        <v>177.7595193897059</v>
      </c>
      <c r="AE74" s="204">
        <f>Prevalence!AE71*CA74</f>
        <v>557.21367747794125</v>
      </c>
      <c r="AF74" s="204">
        <f>Prevalence!AF71*CB74</f>
        <v>2200.6104822647062</v>
      </c>
      <c r="AG74" s="204">
        <f>Prevalence!AG71*CC74</f>
        <v>142.87769117647059</v>
      </c>
      <c r="AH74" s="204">
        <f>Prevalence!AH71*CD74</f>
        <v>197.17328451470593</v>
      </c>
      <c r="AI74" s="204">
        <f>Prevalence!AI71*CE74</f>
        <v>48.284376852941186</v>
      </c>
      <c r="AJ74" s="204">
        <f>Prevalence!AJ71*CF74</f>
        <v>10.907365772058824</v>
      </c>
      <c r="AK74" s="204">
        <f>Prevalence!AK71*CG74</f>
        <v>331.43897108823535</v>
      </c>
      <c r="AL74" s="204">
        <f>Prevalence!AL71*CH74</f>
        <v>809.14017808088249</v>
      </c>
      <c r="AM74" s="204">
        <f>Prevalence!AM71*CI74</f>
        <v>0</v>
      </c>
      <c r="AN74" s="204">
        <f>Prevalence!AN71*CJ74</f>
        <v>69.583506294117669</v>
      </c>
      <c r="AO74" s="204">
        <f>Prevalence!AO71*CK74</f>
        <v>439.59634796323536</v>
      </c>
      <c r="AP74" s="204">
        <f>Prevalence!AP71*CL74</f>
        <v>41.525640852941187</v>
      </c>
      <c r="AQ74" s="204">
        <f>Prevalence!AQ71*CM74</f>
        <v>0</v>
      </c>
      <c r="AR74" s="204">
        <f>Prevalence!AR71*CN74</f>
        <v>149.7358203529412</v>
      </c>
      <c r="AS74" s="204">
        <f>Prevalence!AS71*CO74</f>
        <v>525.87273117647078</v>
      </c>
      <c r="AT74" s="204">
        <f>Prevalence!AT71*CP74</f>
        <v>55.377529477941181</v>
      </c>
      <c r="AU74" s="204">
        <f>Prevalence!AU71*CQ74</f>
        <v>194.1718176544118</v>
      </c>
      <c r="AV74" s="204">
        <f>Prevalence!AV71*CR74</f>
        <v>256.45303151470586</v>
      </c>
      <c r="AW74">
        <v>73</v>
      </c>
      <c r="AX74">
        <v>30625</v>
      </c>
      <c r="AY74">
        <v>2764</v>
      </c>
      <c r="AZ74">
        <v>148</v>
      </c>
      <c r="BA74">
        <v>307</v>
      </c>
      <c r="BB74">
        <v>1929</v>
      </c>
      <c r="BC74">
        <v>1186</v>
      </c>
      <c r="BD74">
        <v>1284</v>
      </c>
      <c r="BE74">
        <v>12789</v>
      </c>
      <c r="BF74">
        <v>724</v>
      </c>
      <c r="BG74">
        <v>4128</v>
      </c>
      <c r="BH74">
        <v>3436</v>
      </c>
      <c r="BK74">
        <v>1930</v>
      </c>
      <c r="BM74">
        <v>1047</v>
      </c>
      <c r="BN74">
        <v>194</v>
      </c>
      <c r="BO74">
        <v>231</v>
      </c>
      <c r="BP74">
        <v>172</v>
      </c>
      <c r="BQ74">
        <v>386</v>
      </c>
      <c r="BR74">
        <v>307</v>
      </c>
      <c r="BS74">
        <v>1451</v>
      </c>
      <c r="BT74">
        <v>976</v>
      </c>
      <c r="BU74">
        <v>97</v>
      </c>
      <c r="BV74">
        <v>127</v>
      </c>
      <c r="BW74">
        <v>180</v>
      </c>
      <c r="BX74">
        <v>2297</v>
      </c>
      <c r="BZ74">
        <v>611</v>
      </c>
      <c r="CA74">
        <v>1929</v>
      </c>
      <c r="CB74">
        <v>8711</v>
      </c>
      <c r="CC74">
        <v>552</v>
      </c>
      <c r="CD74">
        <v>854</v>
      </c>
      <c r="CE74">
        <v>178</v>
      </c>
      <c r="CF74">
        <v>43</v>
      </c>
      <c r="CG74">
        <v>1236</v>
      </c>
      <c r="CH74">
        <v>3089</v>
      </c>
      <c r="CJ74">
        <v>248</v>
      </c>
      <c r="CK74">
        <v>1331</v>
      </c>
      <c r="CL74">
        <v>148</v>
      </c>
      <c r="CN74">
        <v>552</v>
      </c>
      <c r="CO74">
        <v>1814</v>
      </c>
      <c r="CP74">
        <v>189</v>
      </c>
      <c r="CQ74">
        <v>841</v>
      </c>
      <c r="CR74">
        <v>834</v>
      </c>
    </row>
    <row r="75" spans="1:96" x14ac:dyDescent="0.2">
      <c r="A75" s="112" t="s">
        <v>30</v>
      </c>
      <c r="B75" s="204">
        <f>Prevalence!B72*AX75</f>
        <v>9748.3502240000016</v>
      </c>
      <c r="C75" s="204">
        <f>Prevalence!C72*AY75</f>
        <v>884.80649178071417</v>
      </c>
      <c r="D75" s="204">
        <f>Prevalence!D72*AZ75</f>
        <v>55.52094326596935</v>
      </c>
      <c r="E75" s="204">
        <f>Prevalence!E72*BA75</f>
        <v>85.456002399423312</v>
      </c>
      <c r="F75" s="204">
        <f>Prevalence!F72*BB75</f>
        <v>655.18118741985836</v>
      </c>
      <c r="G75" s="204">
        <f>Prevalence!G72*BC75</f>
        <v>430.39483228111288</v>
      </c>
      <c r="H75" s="204">
        <f>Prevalence!H72*BD75</f>
        <v>318.7904561419208</v>
      </c>
      <c r="I75" s="204">
        <f>Prevalence!I72*BE75</f>
        <v>4030.8236249106508</v>
      </c>
      <c r="J75" s="204">
        <f>Prevalence!J72*BF75</f>
        <v>232.49088637976718</v>
      </c>
      <c r="K75" s="204">
        <f>Prevalence!K72*BG75</f>
        <v>1310.7206783329873</v>
      </c>
      <c r="L75" s="204">
        <f>Prevalence!L72*BH75</f>
        <v>1063.0412284730512</v>
      </c>
      <c r="M75" s="204">
        <f>Prevalence!M72*BI75</f>
        <v>0</v>
      </c>
      <c r="N75" s="204">
        <f>Prevalence!N72*BJ75</f>
        <v>0</v>
      </c>
      <c r="O75" s="204">
        <f>Prevalence!O72*BK75</f>
        <v>636.76790940460512</v>
      </c>
      <c r="P75" s="204">
        <f>Prevalence!P72*BL75</f>
        <v>0</v>
      </c>
      <c r="Q75" s="204">
        <f>Prevalence!Q72*BM75</f>
        <v>291.82871957352944</v>
      </c>
      <c r="R75" s="204">
        <f>Prevalence!R72*BN75</f>
        <v>42.279372441176477</v>
      </c>
      <c r="S75" s="204">
        <f>Prevalence!S72*BO75</f>
        <v>62.325733720588246</v>
      </c>
      <c r="T75" s="204">
        <f>Prevalence!T72*BP75</f>
        <v>69.295680220588238</v>
      </c>
      <c r="U75" s="204">
        <f>Prevalence!U72*BQ75</f>
        <v>131.14308427941177</v>
      </c>
      <c r="V75" s="204">
        <f>Prevalence!V72*BR75</f>
        <v>85.279345411764709</v>
      </c>
      <c r="W75" s="204">
        <f>Prevalence!W72*BS75</f>
        <v>536.01911794117655</v>
      </c>
      <c r="X75" s="204">
        <f>Prevalence!X72*BT75</f>
        <v>344.95644308823535</v>
      </c>
      <c r="Y75" s="204">
        <f>Prevalence!Y72*BU75</f>
        <v>44.028071139705894</v>
      </c>
      <c r="Z75" s="204">
        <f>Prevalence!Z72*BV75</f>
        <v>41.502863250000004</v>
      </c>
      <c r="AA75" s="204">
        <f>Prevalence!AA72*BW75</f>
        <v>71.423315404411781</v>
      </c>
      <c r="AB75" s="204">
        <f>Prevalence!AB72*BX75</f>
        <v>700.6473492352942</v>
      </c>
      <c r="AC75" s="204">
        <f>Prevalence!AC72*BY75</f>
        <v>0</v>
      </c>
      <c r="AD75" s="204">
        <f>Prevalence!AD72*BZ75</f>
        <v>219.07187905147063</v>
      </c>
      <c r="AE75" s="204">
        <f>Prevalence!AE72*CA75</f>
        <v>655.42655997794122</v>
      </c>
      <c r="AF75" s="204">
        <f>Prevalence!AF72*CB75</f>
        <v>2438.8352193529413</v>
      </c>
      <c r="AG75" s="204">
        <f>Prevalence!AG72*CC75</f>
        <v>156.0783474264706</v>
      </c>
      <c r="AH75" s="204">
        <f>Prevalence!AH72*CD75</f>
        <v>254.89380105882358</v>
      </c>
      <c r="AI75" s="204">
        <f>Prevalence!AI72*CE75</f>
        <v>54.523369367647071</v>
      </c>
      <c r="AJ75" s="204">
        <f>Prevalence!AJ72*CF75</f>
        <v>8.878088419117649</v>
      </c>
      <c r="AK75" s="204">
        <f>Prevalence!AK72*CG75</f>
        <v>403.03622455147064</v>
      </c>
      <c r="AL75" s="204">
        <f>Prevalence!AL72*CH75</f>
        <v>945.61218610294134</v>
      </c>
      <c r="AM75" s="204">
        <f>Prevalence!AM72*CI75</f>
        <v>0</v>
      </c>
      <c r="AN75" s="204">
        <f>Prevalence!AN72*CJ75</f>
        <v>79.684337852941198</v>
      </c>
      <c r="AO75" s="204">
        <f>Prevalence!AO72*CK75</f>
        <v>569.3945183235295</v>
      </c>
      <c r="AP75" s="204">
        <f>Prevalence!AP72*CL75</f>
        <v>55.554573573529424</v>
      </c>
      <c r="AQ75" s="204">
        <f>Prevalence!AQ72*CM75</f>
        <v>0</v>
      </c>
      <c r="AR75" s="204">
        <f>Prevalence!AR72*CN75</f>
        <v>138.34287750000001</v>
      </c>
      <c r="AS75" s="204">
        <f>Prevalence!AS72*CO75</f>
        <v>571.96631676470599</v>
      </c>
      <c r="AT75" s="204">
        <f>Prevalence!AT72*CP75</f>
        <v>72.957697566176478</v>
      </c>
      <c r="AU75" s="204">
        <f>Prevalence!AU72*CQ75</f>
        <v>224.41736832352947</v>
      </c>
      <c r="AV75" s="204">
        <f>Prevalence!AV72*CR75</f>
        <v>284.74281436764704</v>
      </c>
      <c r="AW75">
        <v>74</v>
      </c>
      <c r="AX75">
        <v>34616</v>
      </c>
      <c r="AY75">
        <v>3247</v>
      </c>
      <c r="AZ75">
        <v>198</v>
      </c>
      <c r="BA75">
        <v>352</v>
      </c>
      <c r="BB75">
        <v>2269</v>
      </c>
      <c r="BC75">
        <v>1456</v>
      </c>
      <c r="BD75">
        <v>1163</v>
      </c>
      <c r="BE75">
        <v>14673</v>
      </c>
      <c r="BF75">
        <v>833</v>
      </c>
      <c r="BG75">
        <v>4718</v>
      </c>
      <c r="BH75">
        <v>3449</v>
      </c>
      <c r="BK75">
        <v>2258</v>
      </c>
      <c r="BM75">
        <v>962</v>
      </c>
      <c r="BN75">
        <v>166</v>
      </c>
      <c r="BO75">
        <v>254</v>
      </c>
      <c r="BP75">
        <v>230</v>
      </c>
      <c r="BQ75">
        <v>454</v>
      </c>
      <c r="BR75">
        <v>352</v>
      </c>
      <c r="BS75">
        <v>1720</v>
      </c>
      <c r="BT75">
        <v>1234</v>
      </c>
      <c r="BU75">
        <v>135</v>
      </c>
      <c r="BV75">
        <v>153</v>
      </c>
      <c r="BW75">
        <v>219</v>
      </c>
      <c r="BX75">
        <v>2169</v>
      </c>
      <c r="BZ75">
        <v>753</v>
      </c>
      <c r="CA75">
        <v>2269</v>
      </c>
      <c r="CB75">
        <v>9654</v>
      </c>
      <c r="CC75">
        <v>603</v>
      </c>
      <c r="CD75">
        <v>1104</v>
      </c>
      <c r="CE75">
        <v>201</v>
      </c>
      <c r="CF75">
        <v>35</v>
      </c>
      <c r="CG75">
        <v>1503</v>
      </c>
      <c r="CH75">
        <v>3610</v>
      </c>
      <c r="CJ75">
        <v>284</v>
      </c>
      <c r="CK75">
        <v>1724</v>
      </c>
      <c r="CL75">
        <v>198</v>
      </c>
      <c r="CN75">
        <v>510</v>
      </c>
      <c r="CO75">
        <v>1973</v>
      </c>
      <c r="CP75">
        <v>249</v>
      </c>
      <c r="CQ75">
        <v>972</v>
      </c>
      <c r="CR75">
        <v>926</v>
      </c>
    </row>
    <row r="76" spans="1:96" x14ac:dyDescent="0.2">
      <c r="A76" s="112" t="s">
        <v>31</v>
      </c>
      <c r="B76" s="204">
        <f>Prevalence!B73*AX76</f>
        <v>10931.446366</v>
      </c>
      <c r="C76" s="204">
        <f>Prevalence!C73*AY76</f>
        <v>1017.2506137243677</v>
      </c>
      <c r="D76" s="204">
        <f>Prevalence!D73*AZ76</f>
        <v>66.380892259986055</v>
      </c>
      <c r="E76" s="204">
        <f>Prevalence!E73*BA76</f>
        <v>110.52181434533097</v>
      </c>
      <c r="F76" s="204">
        <f>Prevalence!F73*BB76</f>
        <v>721.91645494609554</v>
      </c>
      <c r="G76" s="204">
        <f>Prevalence!G73*BC76</f>
        <v>484.77479372264543</v>
      </c>
      <c r="H76" s="204">
        <f>Prevalence!H73*BD76</f>
        <v>341.18575529506199</v>
      </c>
      <c r="I76" s="204">
        <f>Prevalence!I73*BE76</f>
        <v>4526.6309050200243</v>
      </c>
      <c r="J76" s="204">
        <f>Prevalence!J73*BF76</f>
        <v>274.74867685113708</v>
      </c>
      <c r="K76" s="204">
        <f>Prevalence!K73*BG76</f>
        <v>1487.3310094111196</v>
      </c>
      <c r="L76" s="204">
        <f>Prevalence!L73*BH76</f>
        <v>1133.4174213469873</v>
      </c>
      <c r="M76" s="204">
        <f>Prevalence!M73*BI76</f>
        <v>0</v>
      </c>
      <c r="N76" s="204">
        <f>Prevalence!N73*BJ76</f>
        <v>0</v>
      </c>
      <c r="O76" s="204">
        <f>Prevalence!O73*BK76</f>
        <v>708.97265844492961</v>
      </c>
      <c r="P76" s="204">
        <f>Prevalence!P73*BL76</f>
        <v>0</v>
      </c>
      <c r="Q76" s="204">
        <f>Prevalence!Q73*BM76</f>
        <v>313.5735605330882</v>
      </c>
      <c r="R76" s="204">
        <f>Prevalence!R73*BN76</f>
        <v>40.650498816176473</v>
      </c>
      <c r="S76" s="204">
        <f>Prevalence!S73*BO76</f>
        <v>65.710210477941175</v>
      </c>
      <c r="T76" s="204">
        <f>Prevalence!T73*BP76</f>
        <v>84.232172084558812</v>
      </c>
      <c r="U76" s="204">
        <f>Prevalence!U73*BQ76</f>
        <v>155.63837650367645</v>
      </c>
      <c r="V76" s="204">
        <f>Prevalence!V73*BR76</f>
        <v>110.29334062499998</v>
      </c>
      <c r="W76" s="204">
        <f>Prevalence!W73*BS76</f>
        <v>596.8682996911765</v>
      </c>
      <c r="X76" s="204">
        <f>Prevalence!X73*BT76</f>
        <v>392.26500330882357</v>
      </c>
      <c r="Y76" s="204">
        <f>Prevalence!Y73*BU76</f>
        <v>43.668177849264708</v>
      </c>
      <c r="Z76" s="204">
        <f>Prevalence!Z73*BV76</f>
        <v>41.551033683823526</v>
      </c>
      <c r="AA76" s="204">
        <f>Prevalence!AA73*BW76</f>
        <v>93.275227886029427</v>
      </c>
      <c r="AB76" s="204">
        <f>Prevalence!AB73*BX76</f>
        <v>760.8942934411765</v>
      </c>
      <c r="AC76" s="204">
        <f>Prevalence!AC73*BY76</f>
        <v>0</v>
      </c>
      <c r="AD76" s="204">
        <f>Prevalence!AD73*BZ76</f>
        <v>227.49595738970589</v>
      </c>
      <c r="AE76" s="204">
        <f>Prevalence!AE73*CA76</f>
        <v>722.18682059558819</v>
      </c>
      <c r="AF76" s="204">
        <f>Prevalence!AF73*CB76</f>
        <v>2710.3704004705878</v>
      </c>
      <c r="AG76" s="204">
        <f>Prevalence!AG73*CC76</f>
        <v>182.43594301470588</v>
      </c>
      <c r="AH76" s="204">
        <f>Prevalence!AH73*CD76</f>
        <v>328.43349488235299</v>
      </c>
      <c r="AI76" s="204">
        <f>Prevalence!AI73*CE76</f>
        <v>58.403900492647061</v>
      </c>
      <c r="AJ76" s="204">
        <f>Prevalence!AJ73*CF76</f>
        <v>13.042229117647061</v>
      </c>
      <c r="AK76" s="204">
        <f>Prevalence!AK73*CG76</f>
        <v>465.32810316176472</v>
      </c>
      <c r="AL76" s="204">
        <f>Prevalence!AL73*CH76</f>
        <v>1078.0089966250002</v>
      </c>
      <c r="AM76" s="204">
        <f>Prevalence!AM73*CI76</f>
        <v>0</v>
      </c>
      <c r="AN76" s="204">
        <f>Prevalence!AN73*CJ76</f>
        <v>92.869321775735315</v>
      </c>
      <c r="AO76" s="204">
        <f>Prevalence!AO73*CK76</f>
        <v>599.65973597426478</v>
      </c>
      <c r="AP76" s="204">
        <f>Prevalence!AP73*CL76</f>
        <v>66.421100687500015</v>
      </c>
      <c r="AQ76" s="204">
        <f>Prevalence!AQ73*CM76</f>
        <v>0</v>
      </c>
      <c r="AR76" s="204">
        <f>Prevalence!AR73*CN76</f>
        <v>161.2645013602941</v>
      </c>
      <c r="AS76" s="204">
        <f>Prevalence!AS73*CO76</f>
        <v>599.63201014705885</v>
      </c>
      <c r="AT76" s="204">
        <f>Prevalence!AT73*CP76</f>
        <v>93.529196463235294</v>
      </c>
      <c r="AU76" s="204">
        <f>Prevalence!AU73*CQ76</f>
        <v>291.08902370220591</v>
      </c>
      <c r="AV76" s="204">
        <f>Prevalence!AV73*CR76</f>
        <v>293.15071621323528</v>
      </c>
      <c r="AW76">
        <v>75</v>
      </c>
      <c r="AX76">
        <v>36238</v>
      </c>
      <c r="AY76">
        <v>3485</v>
      </c>
      <c r="AZ76">
        <v>221</v>
      </c>
      <c r="BA76">
        <v>425</v>
      </c>
      <c r="BB76">
        <v>2334</v>
      </c>
      <c r="BC76">
        <v>1531</v>
      </c>
      <c r="BD76">
        <v>1162</v>
      </c>
      <c r="BE76">
        <v>15383</v>
      </c>
      <c r="BF76">
        <v>919</v>
      </c>
      <c r="BG76">
        <v>4998</v>
      </c>
      <c r="BH76">
        <v>3433</v>
      </c>
      <c r="BK76">
        <v>2347</v>
      </c>
      <c r="BM76">
        <v>965</v>
      </c>
      <c r="BN76">
        <v>149</v>
      </c>
      <c r="BO76">
        <v>250</v>
      </c>
      <c r="BP76">
        <v>261</v>
      </c>
      <c r="BQ76">
        <v>503</v>
      </c>
      <c r="BR76">
        <v>425</v>
      </c>
      <c r="BS76">
        <v>1788</v>
      </c>
      <c r="BT76">
        <v>1310</v>
      </c>
      <c r="BU76">
        <v>125</v>
      </c>
      <c r="BV76">
        <v>143</v>
      </c>
      <c r="BW76">
        <v>267</v>
      </c>
      <c r="BX76">
        <v>2199</v>
      </c>
      <c r="BZ76">
        <v>730</v>
      </c>
      <c r="CA76">
        <v>2334</v>
      </c>
      <c r="CB76">
        <v>10016</v>
      </c>
      <c r="CC76">
        <v>658</v>
      </c>
      <c r="CD76">
        <v>1328</v>
      </c>
      <c r="CE76">
        <v>201</v>
      </c>
      <c r="CF76">
        <v>48</v>
      </c>
      <c r="CG76">
        <v>1620</v>
      </c>
      <c r="CH76">
        <v>3842</v>
      </c>
      <c r="CJ76">
        <v>309</v>
      </c>
      <c r="CK76">
        <v>1695</v>
      </c>
      <c r="CL76">
        <v>221</v>
      </c>
      <c r="CN76">
        <v>555</v>
      </c>
      <c r="CO76">
        <v>1931</v>
      </c>
      <c r="CP76">
        <v>298</v>
      </c>
      <c r="CQ76">
        <v>1177</v>
      </c>
      <c r="CR76">
        <v>890</v>
      </c>
    </row>
    <row r="77" spans="1:96" x14ac:dyDescent="0.2">
      <c r="A77" s="112" t="s">
        <v>32</v>
      </c>
      <c r="B77" s="204">
        <f>Prevalence!B74*AX77</f>
        <v>10177.303866</v>
      </c>
      <c r="C77" s="204">
        <f>Prevalence!C74*AY77</f>
        <v>1004.9910654384499</v>
      </c>
      <c r="D77" s="204">
        <f>Prevalence!D74*AZ77</f>
        <v>49.56039467374525</v>
      </c>
      <c r="E77" s="204">
        <f>Prevalence!E74*BA77</f>
        <v>96.218991312405777</v>
      </c>
      <c r="F77" s="204">
        <f>Prevalence!F74*BB77</f>
        <v>711.0908011658413</v>
      </c>
      <c r="G77" s="204">
        <f>Prevalence!G74*BC77</f>
        <v>456.91053386138299</v>
      </c>
      <c r="H77" s="204">
        <f>Prevalence!H74*BD77</f>
        <v>329.1473594541863</v>
      </c>
      <c r="I77" s="204">
        <f>Prevalence!I74*BE77</f>
        <v>4208.2395223747881</v>
      </c>
      <c r="J77" s="204">
        <f>Prevalence!J74*BF77</f>
        <v>260.09940028344863</v>
      </c>
      <c r="K77" s="204">
        <f>Prevalence!K74*BG77</f>
        <v>1386.4496144150473</v>
      </c>
      <c r="L77" s="204">
        <f>Prevalence!L74*BH77</f>
        <v>961.73753229938086</v>
      </c>
      <c r="M77" s="204">
        <f>Prevalence!M74*BI77</f>
        <v>0</v>
      </c>
      <c r="N77" s="204">
        <f>Prevalence!N74*BJ77</f>
        <v>0</v>
      </c>
      <c r="O77" s="204">
        <f>Prevalence!O74*BK77</f>
        <v>650.67196688980755</v>
      </c>
      <c r="P77" s="204">
        <f>Prevalence!P74*BL77</f>
        <v>0</v>
      </c>
      <c r="Q77" s="204">
        <f>Prevalence!Q74*BM77</f>
        <v>294.72665223161761</v>
      </c>
      <c r="R77" s="204">
        <f>Prevalence!R74*BN77</f>
        <v>45.561297330882354</v>
      </c>
      <c r="S77" s="204">
        <f>Prevalence!S74*BO77</f>
        <v>54.933735959558824</v>
      </c>
      <c r="T77" s="204">
        <f>Prevalence!T74*BP77</f>
        <v>76.163956367647046</v>
      </c>
      <c r="U77" s="204">
        <f>Prevalence!U74*BQ77</f>
        <v>142.33330654411765</v>
      </c>
      <c r="V77" s="204">
        <f>Prevalence!V74*BR77</f>
        <v>96.020084779411746</v>
      </c>
      <c r="W77" s="204">
        <f>Prevalence!W74*BS77</f>
        <v>562.15112789705893</v>
      </c>
      <c r="X77" s="204">
        <f>Prevalence!X74*BT77</f>
        <v>370.70540007352946</v>
      </c>
      <c r="Y77" s="204">
        <f>Prevalence!Y74*BU77</f>
        <v>49.257704613970596</v>
      </c>
      <c r="Z77" s="204">
        <f>Prevalence!Z74*BV77</f>
        <v>45.909533720588236</v>
      </c>
      <c r="AA77" s="204">
        <f>Prevalence!AA74*BW77</f>
        <v>82.794865202205884</v>
      </c>
      <c r="AB77" s="204">
        <f>Prevalence!AB74*BX77</f>
        <v>612.79845097058819</v>
      </c>
      <c r="AC77" s="204">
        <f>Prevalence!AC74*BY77</f>
        <v>0</v>
      </c>
      <c r="AD77" s="204">
        <f>Prevalence!AD74*BZ77</f>
        <v>223.44465951838237</v>
      </c>
      <c r="AE77" s="204">
        <f>Prevalence!AE74*CA77</f>
        <v>711.35711248897053</v>
      </c>
      <c r="AF77" s="204">
        <f>Prevalence!AF74*CB77</f>
        <v>2480.0863338970585</v>
      </c>
      <c r="AG77" s="204">
        <f>Prevalence!AG74*CC77</f>
        <v>175.78174448529413</v>
      </c>
      <c r="AH77" s="204">
        <f>Prevalence!AH74*CD77</f>
        <v>304.44400015073535</v>
      </c>
      <c r="AI77" s="204">
        <f>Prevalence!AI74*CE77</f>
        <v>54.626533794117648</v>
      </c>
      <c r="AJ77" s="204">
        <f>Prevalence!AJ74*CF77</f>
        <v>12.770516011029413</v>
      </c>
      <c r="AK77" s="204">
        <f>Prevalence!AK74*CG77</f>
        <v>463.03018660294117</v>
      </c>
      <c r="AL77" s="204">
        <f>Prevalence!AL74*CH77</f>
        <v>991.58870225735313</v>
      </c>
      <c r="AM77" s="204">
        <f>Prevalence!AM74*CI77</f>
        <v>0</v>
      </c>
      <c r="AN77" s="204">
        <f>Prevalence!AN74*CJ77</f>
        <v>78.443019363970606</v>
      </c>
      <c r="AO77" s="204">
        <f>Prevalence!AO74*CK77</f>
        <v>623.36310016911762</v>
      </c>
      <c r="AP77" s="204">
        <f>Prevalence!AP74*CL77</f>
        <v>49.590414540441188</v>
      </c>
      <c r="AQ77" s="204">
        <f>Prevalence!AQ74*CM77</f>
        <v>0</v>
      </c>
      <c r="AR77" s="204">
        <f>Prevalence!AR74*CN77</f>
        <v>172.30603478676471</v>
      </c>
      <c r="AS77" s="204">
        <f>Prevalence!AS74*CO77</f>
        <v>596.52671750000002</v>
      </c>
      <c r="AT77" s="204">
        <f>Prevalence!AT74*CP77</f>
        <v>83.48579281617647</v>
      </c>
      <c r="AU77" s="204">
        <f>Prevalence!AU74*CQ77</f>
        <v>239.64763293750005</v>
      </c>
      <c r="AV77" s="204">
        <f>Prevalence!AV74*CR77</f>
        <v>262.18873045588236</v>
      </c>
      <c r="AW77">
        <v>76</v>
      </c>
      <c r="AX77">
        <v>33738</v>
      </c>
      <c r="AY77">
        <v>3443</v>
      </c>
      <c r="AZ77">
        <v>165</v>
      </c>
      <c r="BA77">
        <v>370</v>
      </c>
      <c r="BB77">
        <v>2299</v>
      </c>
      <c r="BC77">
        <v>1443</v>
      </c>
      <c r="BD77">
        <v>1121</v>
      </c>
      <c r="BE77">
        <v>14301</v>
      </c>
      <c r="BF77">
        <v>870</v>
      </c>
      <c r="BG77">
        <v>4659</v>
      </c>
      <c r="BH77">
        <v>2913</v>
      </c>
      <c r="BK77">
        <v>2154</v>
      </c>
      <c r="BM77">
        <v>907</v>
      </c>
      <c r="BN77">
        <v>167</v>
      </c>
      <c r="BO77">
        <v>209</v>
      </c>
      <c r="BP77">
        <v>236</v>
      </c>
      <c r="BQ77">
        <v>460</v>
      </c>
      <c r="BR77">
        <v>370</v>
      </c>
      <c r="BS77">
        <v>1684</v>
      </c>
      <c r="BT77">
        <v>1238</v>
      </c>
      <c r="BU77">
        <v>141</v>
      </c>
      <c r="BV77">
        <v>158</v>
      </c>
      <c r="BW77">
        <v>237</v>
      </c>
      <c r="BX77">
        <v>1771</v>
      </c>
      <c r="BZ77">
        <v>717</v>
      </c>
      <c r="CA77">
        <v>2299</v>
      </c>
      <c r="CB77">
        <v>9165</v>
      </c>
      <c r="CC77">
        <v>634</v>
      </c>
      <c r="CD77">
        <v>1231</v>
      </c>
      <c r="CE77">
        <v>188</v>
      </c>
      <c r="CF77">
        <v>47</v>
      </c>
      <c r="CG77">
        <v>1612</v>
      </c>
      <c r="CH77">
        <v>3534</v>
      </c>
      <c r="CJ77">
        <v>261</v>
      </c>
      <c r="CK77">
        <v>1762</v>
      </c>
      <c r="CL77">
        <v>165</v>
      </c>
      <c r="CN77">
        <v>593</v>
      </c>
      <c r="CO77">
        <v>1921</v>
      </c>
      <c r="CP77">
        <v>266</v>
      </c>
      <c r="CQ77">
        <v>969</v>
      </c>
      <c r="CR77">
        <v>796</v>
      </c>
    </row>
    <row r="78" spans="1:96" x14ac:dyDescent="0.2">
      <c r="A78" s="112" t="s">
        <v>33</v>
      </c>
      <c r="B78" s="204">
        <f>Prevalence!B75*AX78</f>
        <v>7788.9200899999996</v>
      </c>
      <c r="C78" s="204">
        <f>Prevalence!C75*AY78</f>
        <v>804.41196351891881</v>
      </c>
      <c r="D78" s="204">
        <f>Prevalence!D75*AZ78</f>
        <v>35.90675295695565</v>
      </c>
      <c r="E78" s="204">
        <f>Prevalence!E75*BA78</f>
        <v>77.247478101508094</v>
      </c>
      <c r="F78" s="204">
        <f>Prevalence!F75*BB78</f>
        <v>529.13859240452655</v>
      </c>
      <c r="G78" s="204">
        <f>Prevalence!G75*BC78</f>
        <v>345.54393685074268</v>
      </c>
      <c r="H78" s="204">
        <f>Prevalence!H75*BD78</f>
        <v>250.48807548924569</v>
      </c>
      <c r="I78" s="204">
        <f>Prevalence!I75*BE78</f>
        <v>3181.3907147528093</v>
      </c>
      <c r="J78" s="204">
        <f>Prevalence!J75*BF78</f>
        <v>211.45722209137276</v>
      </c>
      <c r="K78" s="204">
        <f>Prevalence!K75*BG78</f>
        <v>1052.6766999203032</v>
      </c>
      <c r="L78" s="204">
        <f>Prevalence!L75*BH78</f>
        <v>719.98583697396555</v>
      </c>
      <c r="M78" s="204">
        <f>Prevalence!M75*BI78</f>
        <v>0</v>
      </c>
      <c r="N78" s="204">
        <f>Prevalence!N75*BJ78</f>
        <v>0</v>
      </c>
      <c r="O78" s="204">
        <f>Prevalence!O75*BK78</f>
        <v>530.45139625958177</v>
      </c>
      <c r="P78" s="204">
        <f>Prevalence!P75*BL78</f>
        <v>0</v>
      </c>
      <c r="Q78" s="204">
        <f>Prevalence!Q75*BM78</f>
        <v>232.48268124999998</v>
      </c>
      <c r="R78" s="204">
        <f>Prevalence!R75*BN78</f>
        <v>29.649150000000002</v>
      </c>
      <c r="S78" s="204">
        <f>Prevalence!S75*BO78</f>
        <v>48.083448749999995</v>
      </c>
      <c r="T78" s="204">
        <f>Prevalence!T75*BP78</f>
        <v>67.80736499999999</v>
      </c>
      <c r="U78" s="204">
        <f>Prevalence!U75*BQ78</f>
        <v>113.48935312499998</v>
      </c>
      <c r="V78" s="204">
        <f>Prevalence!V75*BR78</f>
        <v>77.087789999999998</v>
      </c>
      <c r="W78" s="204">
        <f>Prevalence!W75*BS78</f>
        <v>460.12628374999997</v>
      </c>
      <c r="X78" s="204">
        <f>Prevalence!X75*BT78</f>
        <v>288.53684999999996</v>
      </c>
      <c r="Y78" s="204">
        <f>Prevalence!Y75*BU78</f>
        <v>37.332618750000002</v>
      </c>
      <c r="Z78" s="204">
        <f>Prevalence!Z75*BV78</f>
        <v>26.840917499999996</v>
      </c>
      <c r="AA78" s="204">
        <f>Prevalence!AA75*BW78</f>
        <v>50.936878125</v>
      </c>
      <c r="AB78" s="204">
        <f>Prevalence!AB75*BX78</f>
        <v>480.38854499999991</v>
      </c>
      <c r="AC78" s="204">
        <f>Prevalence!AC75*BY78</f>
        <v>0</v>
      </c>
      <c r="AD78" s="204">
        <f>Prevalence!AD75*BZ78</f>
        <v>155.22615625</v>
      </c>
      <c r="AE78" s="204">
        <f>Prevalence!AE75*CA78</f>
        <v>529.3367606249999</v>
      </c>
      <c r="AF78" s="204">
        <f>Prevalence!AF75*CB78</f>
        <v>1889.7154924999998</v>
      </c>
      <c r="AG78" s="204">
        <f>Prevalence!AG75*CC78</f>
        <v>137.85046875</v>
      </c>
      <c r="AH78" s="204">
        <f>Prevalence!AH75*CD78</f>
        <v>221.73586875000001</v>
      </c>
      <c r="AI78" s="204">
        <f>Prevalence!AI75*CE78</f>
        <v>38.945644999999999</v>
      </c>
      <c r="AJ78" s="204">
        <f>Prevalence!AJ75*CF78</f>
        <v>7.8742999999999999</v>
      </c>
      <c r="AK78" s="204">
        <f>Prevalence!AK75*CG78</f>
        <v>361.84517687499994</v>
      </c>
      <c r="AL78" s="204">
        <f>Prevalence!AL75*CH78</f>
        <v>729.03262437500007</v>
      </c>
      <c r="AM78" s="204">
        <f>Prevalence!AM75*CI78</f>
        <v>0</v>
      </c>
      <c r="AN78" s="204">
        <f>Prevalence!AN75*CJ78</f>
        <v>58.519909375000012</v>
      </c>
      <c r="AO78" s="204">
        <f>Prevalence!AO75*CK78</f>
        <v>418.43668625000004</v>
      </c>
      <c r="AP78" s="204">
        <f>Prevalence!AP75*CL78</f>
        <v>35.928502500000008</v>
      </c>
      <c r="AQ78" s="204">
        <f>Prevalence!AQ75*CM78</f>
        <v>0</v>
      </c>
      <c r="AR78" s="204">
        <f>Prevalence!AR75*CN78</f>
        <v>154.72999499999997</v>
      </c>
      <c r="AS78" s="204">
        <f>Prevalence!AS75*CO78</f>
        <v>506.20499999999998</v>
      </c>
      <c r="AT78" s="204">
        <f>Prevalence!AT75*CP78</f>
        <v>71.059531250000006</v>
      </c>
      <c r="AU78" s="204">
        <f>Prevalence!AU75*CQ78</f>
        <v>199.11433062500001</v>
      </c>
      <c r="AV78" s="204">
        <f>Prevalence!AV75*CR78</f>
        <v>186.43710937499998</v>
      </c>
      <c r="AW78">
        <v>77</v>
      </c>
      <c r="AX78">
        <v>28511</v>
      </c>
      <c r="AY78">
        <v>3043</v>
      </c>
      <c r="AZ78">
        <v>132</v>
      </c>
      <c r="BA78">
        <v>328</v>
      </c>
      <c r="BB78">
        <v>1889</v>
      </c>
      <c r="BC78">
        <v>1205</v>
      </c>
      <c r="BD78">
        <v>942</v>
      </c>
      <c r="BE78">
        <v>11938</v>
      </c>
      <c r="BF78">
        <v>781</v>
      </c>
      <c r="BG78">
        <v>3906</v>
      </c>
      <c r="BH78">
        <v>2408</v>
      </c>
      <c r="BK78">
        <v>1939</v>
      </c>
      <c r="BM78">
        <v>790</v>
      </c>
      <c r="BN78">
        <v>120</v>
      </c>
      <c r="BO78">
        <v>202</v>
      </c>
      <c r="BP78">
        <v>232</v>
      </c>
      <c r="BQ78">
        <v>405</v>
      </c>
      <c r="BR78">
        <v>328</v>
      </c>
      <c r="BS78">
        <v>1522</v>
      </c>
      <c r="BT78">
        <v>1064</v>
      </c>
      <c r="BU78">
        <v>118</v>
      </c>
      <c r="BV78">
        <v>102</v>
      </c>
      <c r="BW78">
        <v>161</v>
      </c>
      <c r="BX78">
        <v>1533</v>
      </c>
      <c r="BZ78">
        <v>550</v>
      </c>
      <c r="CA78">
        <v>1889</v>
      </c>
      <c r="CB78">
        <v>7711</v>
      </c>
      <c r="CC78">
        <v>549</v>
      </c>
      <c r="CD78">
        <v>990</v>
      </c>
      <c r="CE78">
        <v>148</v>
      </c>
      <c r="CF78">
        <v>32</v>
      </c>
      <c r="CG78">
        <v>1391</v>
      </c>
      <c r="CH78">
        <v>2869</v>
      </c>
      <c r="CJ78">
        <v>215</v>
      </c>
      <c r="CK78">
        <v>1306</v>
      </c>
      <c r="CL78">
        <v>132</v>
      </c>
      <c r="CN78">
        <v>588</v>
      </c>
      <c r="CO78">
        <v>1800</v>
      </c>
      <c r="CP78">
        <v>250</v>
      </c>
      <c r="CQ78">
        <v>889</v>
      </c>
      <c r="CR78">
        <v>625</v>
      </c>
    </row>
    <row r="79" spans="1:96" x14ac:dyDescent="0.2">
      <c r="A79" s="112" t="s">
        <v>34</v>
      </c>
      <c r="B79" s="204">
        <f>Prevalence!B76*AX79</f>
        <v>7130.5321899999999</v>
      </c>
      <c r="C79" s="204">
        <f>Prevalence!C76*AY79</f>
        <v>745.46228627122946</v>
      </c>
      <c r="D79" s="204">
        <f>Prevalence!D76*AZ79</f>
        <v>46.243545474867126</v>
      </c>
      <c r="E79" s="204">
        <f>Prevalence!E76*BA79</f>
        <v>83.606264408644435</v>
      </c>
      <c r="F79" s="204">
        <f>Prevalence!F76*BB79</f>
        <v>508.97026066650329</v>
      </c>
      <c r="G79" s="204">
        <f>Prevalence!G76*BC79</f>
        <v>342.67635231256224</v>
      </c>
      <c r="H79" s="204">
        <f>Prevalence!H76*BD79</f>
        <v>233.20386645867143</v>
      </c>
      <c r="I79" s="204">
        <f>Prevalence!I76*BE79</f>
        <v>2798.1741083016</v>
      </c>
      <c r="J79" s="204">
        <f>Prevalence!J76*BF79</f>
        <v>191.69233449512407</v>
      </c>
      <c r="K79" s="204">
        <f>Prevalence!K76*BG79</f>
        <v>981.25854183559238</v>
      </c>
      <c r="L79" s="204">
        <f>Prevalence!L76*BH79</f>
        <v>661.98033349682714</v>
      </c>
      <c r="M79" s="204">
        <f>Prevalence!M76*BI79</f>
        <v>0</v>
      </c>
      <c r="N79" s="204">
        <f>Prevalence!N76*BJ79</f>
        <v>0</v>
      </c>
      <c r="O79" s="204">
        <f>Prevalence!O76*BK79</f>
        <v>493.51950430752225</v>
      </c>
      <c r="P79" s="204">
        <f>Prevalence!P76*BL79</f>
        <v>0</v>
      </c>
      <c r="Q79" s="204">
        <f>Prevalence!Q76*BM79</f>
        <v>212.47151374999999</v>
      </c>
      <c r="R79" s="204">
        <f>Prevalence!R76*BN79</f>
        <v>27.672540000000001</v>
      </c>
      <c r="S79" s="204">
        <f>Prevalence!S76*BO79</f>
        <v>50.701854374999996</v>
      </c>
      <c r="T79" s="204">
        <f>Prevalence!T76*BP79</f>
        <v>59.039171249999995</v>
      </c>
      <c r="U79" s="204">
        <f>Prevalence!U76*BQ79</f>
        <v>103.40141062499998</v>
      </c>
      <c r="V79" s="204">
        <f>Prevalence!V76*BR79</f>
        <v>83.433431249999998</v>
      </c>
      <c r="W79" s="204">
        <f>Prevalence!W76*BS79</f>
        <v>417.80192124999996</v>
      </c>
      <c r="X79" s="204">
        <f>Prevalence!X76*BT79</f>
        <v>271.45243124999996</v>
      </c>
      <c r="Y79" s="204">
        <f>Prevalence!Y76*BU79</f>
        <v>30.688678125000003</v>
      </c>
      <c r="Z79" s="204">
        <f>Prevalence!Z76*BV79</f>
        <v>25.262039999999999</v>
      </c>
      <c r="AA79" s="204">
        <f>Prevalence!AA76*BW79</f>
        <v>49.98774375</v>
      </c>
      <c r="AB79" s="204">
        <f>Prevalence!AB76*BX79</f>
        <v>417.08881499999995</v>
      </c>
      <c r="AC79" s="204">
        <f>Prevalence!AC76*BY79</f>
        <v>0</v>
      </c>
      <c r="AD79" s="204">
        <f>Prevalence!AD76*BZ79</f>
        <v>162.84634937499999</v>
      </c>
      <c r="AE79" s="204">
        <f>Prevalence!AE76*CA79</f>
        <v>509.1608756249999</v>
      </c>
      <c r="AF79" s="204">
        <f>Prevalence!AF76*CB79</f>
        <v>1625.7777949999997</v>
      </c>
      <c r="AG79" s="204">
        <f>Prevalence!AG76*CC79</f>
        <v>127.0534375</v>
      </c>
      <c r="AH79" s="204">
        <f>Prevalence!AH76*CD79</f>
        <v>233.38260125000002</v>
      </c>
      <c r="AI79" s="204">
        <f>Prevalence!AI76*CE79</f>
        <v>35.524743749999999</v>
      </c>
      <c r="AJ79" s="204">
        <f>Prevalence!AJ76*CF79</f>
        <v>10.581090625</v>
      </c>
      <c r="AK79" s="204">
        <f>Prevalence!AK76*CG79</f>
        <v>341.81492624999993</v>
      </c>
      <c r="AL79" s="204">
        <f>Prevalence!AL76*CH79</f>
        <v>689.39195187500002</v>
      </c>
      <c r="AM79" s="204">
        <f>Prevalence!AM76*CI79</f>
        <v>0</v>
      </c>
      <c r="AN79" s="204">
        <f>Prevalence!AN76*CJ79</f>
        <v>56.886795625000012</v>
      </c>
      <c r="AO79" s="204">
        <f>Prevalence!AO76*CK79</f>
        <v>374.22209000000004</v>
      </c>
      <c r="AP79" s="204">
        <f>Prevalence!AP76*CL79</f>
        <v>46.27155625000001</v>
      </c>
      <c r="AQ79" s="204">
        <f>Prevalence!AQ76*CM79</f>
        <v>0</v>
      </c>
      <c r="AR79" s="204">
        <f>Prevalence!AR76*CN79</f>
        <v>132.88885624999998</v>
      </c>
      <c r="AS79" s="204">
        <f>Prevalence!AS76*CO79</f>
        <v>439.55467500000003</v>
      </c>
      <c r="AT79" s="204">
        <f>Prevalence!AT76*CP79</f>
        <v>70.775293125000005</v>
      </c>
      <c r="AU79" s="204">
        <f>Prevalence!AU76*CQ79</f>
        <v>171.56532875000002</v>
      </c>
      <c r="AV79" s="204">
        <f>Prevalence!AV76*CR79</f>
        <v>194.49119249999998</v>
      </c>
      <c r="AW79">
        <v>78</v>
      </c>
      <c r="AX79">
        <v>26101</v>
      </c>
      <c r="AY79">
        <v>2820</v>
      </c>
      <c r="AZ79">
        <v>170</v>
      </c>
      <c r="BA79">
        <v>355</v>
      </c>
      <c r="BB79">
        <v>1817</v>
      </c>
      <c r="BC79">
        <v>1195</v>
      </c>
      <c r="BD79">
        <v>877</v>
      </c>
      <c r="BE79">
        <v>10500</v>
      </c>
      <c r="BF79">
        <v>708</v>
      </c>
      <c r="BG79">
        <v>3641</v>
      </c>
      <c r="BH79">
        <v>2214</v>
      </c>
      <c r="BK79">
        <v>1804</v>
      </c>
      <c r="BM79">
        <v>722</v>
      </c>
      <c r="BN79">
        <v>112</v>
      </c>
      <c r="BO79">
        <v>213</v>
      </c>
      <c r="BP79">
        <v>202</v>
      </c>
      <c r="BQ79">
        <v>369</v>
      </c>
      <c r="BR79">
        <v>355</v>
      </c>
      <c r="BS79">
        <v>1382</v>
      </c>
      <c r="BT79">
        <v>1001</v>
      </c>
      <c r="BU79">
        <v>97</v>
      </c>
      <c r="BV79">
        <v>96</v>
      </c>
      <c r="BW79">
        <v>158</v>
      </c>
      <c r="BX79">
        <v>1331</v>
      </c>
      <c r="BZ79">
        <v>577</v>
      </c>
      <c r="CA79">
        <v>1817</v>
      </c>
      <c r="CB79">
        <v>6634</v>
      </c>
      <c r="CC79">
        <v>506</v>
      </c>
      <c r="CD79">
        <v>1042</v>
      </c>
      <c r="CE79">
        <v>135</v>
      </c>
      <c r="CF79">
        <v>43</v>
      </c>
      <c r="CG79">
        <v>1314</v>
      </c>
      <c r="CH79">
        <v>2713</v>
      </c>
      <c r="CJ79">
        <v>209</v>
      </c>
      <c r="CK79">
        <v>1168</v>
      </c>
      <c r="CL79">
        <v>170</v>
      </c>
      <c r="CN79">
        <v>505</v>
      </c>
      <c r="CO79">
        <v>1563</v>
      </c>
      <c r="CP79">
        <v>249</v>
      </c>
      <c r="CQ79">
        <v>766</v>
      </c>
      <c r="CR79">
        <v>652</v>
      </c>
    </row>
    <row r="80" spans="1:96" x14ac:dyDescent="0.2">
      <c r="A80" s="112" t="s">
        <v>35</v>
      </c>
      <c r="B80" s="204">
        <f>Prevalence!B77*AX80</f>
        <v>5215.6612369999993</v>
      </c>
      <c r="C80" s="204">
        <f>Prevalence!C77*AY80</f>
        <v>570.6767748621279</v>
      </c>
      <c r="D80" s="204">
        <f>Prevalence!D77*AZ80</f>
        <v>36.072996443290151</v>
      </c>
      <c r="E80" s="204">
        <f>Prevalence!E77*BA80</f>
        <v>57.595440194268832</v>
      </c>
      <c r="F80" s="204">
        <f>Prevalence!F77*BB80</f>
        <v>385.21367096925235</v>
      </c>
      <c r="G80" s="204">
        <f>Prevalence!G77*BC80</f>
        <v>250.63491333911685</v>
      </c>
      <c r="H80" s="204">
        <f>Prevalence!H77*BD80</f>
        <v>137.15835610423227</v>
      </c>
      <c r="I80" s="204">
        <f>Prevalence!I77*BE80</f>
        <v>2046.9610771307559</v>
      </c>
      <c r="J80" s="204">
        <f>Prevalence!J77*BF80</f>
        <v>140.58794942502709</v>
      </c>
      <c r="K80" s="204">
        <f>Prevalence!K77*BG80</f>
        <v>742.86131221532344</v>
      </c>
      <c r="L80" s="204">
        <f>Prevalence!L77*BH80</f>
        <v>458.03927072146973</v>
      </c>
      <c r="M80" s="204">
        <f>Prevalence!M77*BI80</f>
        <v>0</v>
      </c>
      <c r="N80" s="204">
        <f>Prevalence!N77*BJ80</f>
        <v>0</v>
      </c>
      <c r="O80" s="204">
        <f>Prevalence!O77*BK80</f>
        <v>356.18766427657317</v>
      </c>
      <c r="P80" s="204">
        <f>Prevalence!P77*BL80</f>
        <v>0</v>
      </c>
      <c r="Q80" s="204">
        <f>Prevalence!Q77*BM80</f>
        <v>125.43767884191176</v>
      </c>
      <c r="R80" s="204">
        <f>Prevalence!R77*BN80</f>
        <v>17.871852970588236</v>
      </c>
      <c r="S80" s="204">
        <f>Prevalence!S77*BO80</f>
        <v>32.796199411764704</v>
      </c>
      <c r="T80" s="204">
        <f>Prevalence!T77*BP80</f>
        <v>46.560743547794118</v>
      </c>
      <c r="U80" s="204">
        <f>Prevalence!U77*BQ80</f>
        <v>72.872947522058809</v>
      </c>
      <c r="V80" s="204">
        <f>Prevalence!V77*BR80</f>
        <v>57.476377323529398</v>
      </c>
      <c r="W80" s="204">
        <f>Prevalence!W77*BS80</f>
        <v>311.87352097794115</v>
      </c>
      <c r="X80" s="204">
        <f>Prevalence!X77*BT80</f>
        <v>204.56110455882353</v>
      </c>
      <c r="Y80" s="204">
        <f>Prevalence!Y77*BU80</f>
        <v>22.339816213235295</v>
      </c>
      <c r="Z80" s="204">
        <f>Prevalence!Z77*BV80</f>
        <v>16.768267779411765</v>
      </c>
      <c r="AA80" s="204">
        <f>Prevalence!AA77*BW80</f>
        <v>31.057793272058827</v>
      </c>
      <c r="AB80" s="204">
        <f>Prevalence!AB77*BX80</f>
        <v>274.4294635588235</v>
      </c>
      <c r="AC80" s="204">
        <f>Prevalence!AC77*BY80</f>
        <v>0</v>
      </c>
      <c r="AD80" s="204">
        <f>Prevalence!AD77*BZ80</f>
        <v>125.89001038970588</v>
      </c>
      <c r="AE80" s="204">
        <f>Prevalence!AE77*CA80</f>
        <v>385.35793772426462</v>
      </c>
      <c r="AF80" s="204">
        <f>Prevalence!AF77*CB80</f>
        <v>1211.3144791176469</v>
      </c>
      <c r="AG80" s="204">
        <f>Prevalence!AG77*CC80</f>
        <v>90.379821691176474</v>
      </c>
      <c r="AH80" s="204">
        <f>Prevalence!AH77*CD80</f>
        <v>163.35914929044117</v>
      </c>
      <c r="AI80" s="204">
        <f>Prevalence!AI77*CE80</f>
        <v>24.24600881617647</v>
      </c>
      <c r="AJ80" s="204">
        <f>Prevalence!AJ77*CF80</f>
        <v>4.2379055147058819</v>
      </c>
      <c r="AK80" s="204">
        <f>Prevalence!AK77*CG80</f>
        <v>263.87621394852937</v>
      </c>
      <c r="AL80" s="204">
        <f>Prevalence!AL77*CH80</f>
        <v>513.1195455698529</v>
      </c>
      <c r="AM80" s="204">
        <f>Prevalence!AM77*CI80</f>
        <v>0</v>
      </c>
      <c r="AN80" s="204">
        <f>Prevalence!AN77*CJ80</f>
        <v>36.094846683823533</v>
      </c>
      <c r="AO80" s="204">
        <f>Prevalence!AO77*CK80</f>
        <v>256.30766065073527</v>
      </c>
      <c r="AP80" s="204">
        <f>Prevalence!AP77*CL80</f>
        <v>36.094846683823533</v>
      </c>
      <c r="AQ80" s="204">
        <f>Prevalence!AQ77*CM80</f>
        <v>0</v>
      </c>
      <c r="AR80" s="204">
        <f>Prevalence!AR77*CN80</f>
        <v>102.64899059558823</v>
      </c>
      <c r="AS80" s="204">
        <f>Prevalence!AS77*CO80</f>
        <v>348.23475029411765</v>
      </c>
      <c r="AT80" s="204">
        <f>Prevalence!AT77*CP80</f>
        <v>47.728329761029414</v>
      </c>
      <c r="AU80" s="204">
        <f>Prevalence!AU77*CQ80</f>
        <v>120.73533347794118</v>
      </c>
      <c r="AV80" s="204">
        <f>Prevalence!AV77*CR80</f>
        <v>149.24086977573526</v>
      </c>
      <c r="AW80">
        <v>79</v>
      </c>
      <c r="AX80">
        <v>22171</v>
      </c>
      <c r="AY80">
        <v>2507</v>
      </c>
      <c r="AZ80">
        <v>154</v>
      </c>
      <c r="BA80">
        <v>284</v>
      </c>
      <c r="BB80">
        <v>1597</v>
      </c>
      <c r="BC80">
        <v>1015</v>
      </c>
      <c r="BD80">
        <v>599</v>
      </c>
      <c r="BE80">
        <v>8920</v>
      </c>
      <c r="BF80">
        <v>603</v>
      </c>
      <c r="BG80">
        <v>3201</v>
      </c>
      <c r="BH80">
        <v>1779</v>
      </c>
      <c r="BK80">
        <v>1512</v>
      </c>
      <c r="BM80">
        <v>495</v>
      </c>
      <c r="BN80">
        <v>84</v>
      </c>
      <c r="BO80">
        <v>160</v>
      </c>
      <c r="BP80">
        <v>185</v>
      </c>
      <c r="BQ80">
        <v>302</v>
      </c>
      <c r="BR80">
        <v>284</v>
      </c>
      <c r="BS80">
        <v>1198</v>
      </c>
      <c r="BT80">
        <v>876</v>
      </c>
      <c r="BU80">
        <v>82</v>
      </c>
      <c r="BV80">
        <v>74</v>
      </c>
      <c r="BW80">
        <v>114</v>
      </c>
      <c r="BX80">
        <v>1017</v>
      </c>
      <c r="BZ80">
        <v>518</v>
      </c>
      <c r="CA80">
        <v>1597</v>
      </c>
      <c r="CB80">
        <v>5740</v>
      </c>
      <c r="CC80">
        <v>418</v>
      </c>
      <c r="CD80">
        <v>847</v>
      </c>
      <c r="CE80">
        <v>107</v>
      </c>
      <c r="CF80">
        <v>20</v>
      </c>
      <c r="CG80">
        <v>1178</v>
      </c>
      <c r="CH80">
        <v>2345</v>
      </c>
      <c r="CJ80">
        <v>154</v>
      </c>
      <c r="CK80">
        <v>929</v>
      </c>
      <c r="CL80">
        <v>154</v>
      </c>
      <c r="CN80">
        <v>453</v>
      </c>
      <c r="CO80">
        <v>1438</v>
      </c>
      <c r="CP80">
        <v>195</v>
      </c>
      <c r="CQ80">
        <v>626</v>
      </c>
      <c r="CR80">
        <v>581</v>
      </c>
    </row>
    <row r="81" spans="1:96" x14ac:dyDescent="0.2">
      <c r="A81" s="112" t="s">
        <v>36</v>
      </c>
      <c r="B81" s="204">
        <f>Prevalence!B78*AX81</f>
        <v>4081.7706969999999</v>
      </c>
      <c r="C81" s="204">
        <f>Prevalence!C78*AY81</f>
        <v>469.83520674728038</v>
      </c>
      <c r="D81" s="204">
        <f>Prevalence!D78*AZ81</f>
        <v>19.207699404868784</v>
      </c>
      <c r="E81" s="204">
        <f>Prevalence!E78*BA81</f>
        <v>46.238592832018639</v>
      </c>
      <c r="F81" s="204">
        <f>Prevalence!F78*BB81</f>
        <v>282.21665312086742</v>
      </c>
      <c r="G81" s="204">
        <f>Prevalence!G78*BC81</f>
        <v>181.49424759039496</v>
      </c>
      <c r="H81" s="204">
        <f>Prevalence!H78*BD81</f>
        <v>97.087050063763755</v>
      </c>
      <c r="I81" s="204">
        <f>Prevalence!I78*BE81</f>
        <v>1644.6827398874582</v>
      </c>
      <c r="J81" s="204">
        <f>Prevalence!J78*BF81</f>
        <v>105.61582270238354</v>
      </c>
      <c r="K81" s="204">
        <f>Prevalence!K78*BG81</f>
        <v>579.71495092592249</v>
      </c>
      <c r="L81" s="204">
        <f>Prevalence!L78*BH81</f>
        <v>344.49496583773271</v>
      </c>
      <c r="M81" s="204">
        <f>Prevalence!M78*BI81</f>
        <v>0</v>
      </c>
      <c r="N81" s="204">
        <f>Prevalence!N78*BJ81</f>
        <v>0</v>
      </c>
      <c r="O81" s="204">
        <f>Prevalence!O78*BK81</f>
        <v>280.80403162544661</v>
      </c>
      <c r="P81" s="204">
        <f>Prevalence!P78*BL81</f>
        <v>0</v>
      </c>
      <c r="Q81" s="204">
        <f>Prevalence!Q78*BM81</f>
        <v>86.666032654411765</v>
      </c>
      <c r="R81" s="204">
        <f>Prevalence!R78*BN81</f>
        <v>12.765609264705883</v>
      </c>
      <c r="S81" s="204">
        <f>Prevalence!S78*BO81</f>
        <v>28.081745746323527</v>
      </c>
      <c r="T81" s="204">
        <f>Prevalence!T78*BP81</f>
        <v>35.486836974264705</v>
      </c>
      <c r="U81" s="204">
        <f>Prevalence!U78*BQ81</f>
        <v>55.016662367647051</v>
      </c>
      <c r="V81" s="204">
        <f>Prevalence!V78*BR81</f>
        <v>46.143007147058817</v>
      </c>
      <c r="W81" s="204">
        <f>Prevalence!W78*BS81</f>
        <v>237.15924675367646</v>
      </c>
      <c r="X81" s="204">
        <f>Prevalence!X78*BT81</f>
        <v>173.26979404411765</v>
      </c>
      <c r="Y81" s="204">
        <f>Prevalence!Y78*BU81</f>
        <v>16.891080551470591</v>
      </c>
      <c r="Z81" s="204">
        <f>Prevalence!Z78*BV81</f>
        <v>14.502285647058823</v>
      </c>
      <c r="AA81" s="204">
        <f>Prevalence!AA78*BW81</f>
        <v>32.964850753676473</v>
      </c>
      <c r="AB81" s="204">
        <f>Prevalence!AB78*BX81</f>
        <v>193.74666158823527</v>
      </c>
      <c r="AC81" s="204">
        <f>Prevalence!AC78*BY81</f>
        <v>0</v>
      </c>
      <c r="AD81" s="204">
        <f>Prevalence!AD78*BZ81</f>
        <v>84.08869419852941</v>
      </c>
      <c r="AE81" s="204">
        <f>Prevalence!AE78*CA81</f>
        <v>282.32234636029403</v>
      </c>
      <c r="AF81" s="204">
        <f>Prevalence!AF78*CB81</f>
        <v>966.30818813235283</v>
      </c>
      <c r="AG81" s="204">
        <f>Prevalence!AG78*CC81</f>
        <v>67.460536764705878</v>
      </c>
      <c r="AH81" s="204">
        <f>Prevalence!AH78*CD81</f>
        <v>128.06431538235293</v>
      </c>
      <c r="AI81" s="204">
        <f>Prevalence!AI78*CE81</f>
        <v>22.65982132352941</v>
      </c>
      <c r="AJ81" s="204">
        <f>Prevalence!AJ78*CF81</f>
        <v>4.6616960661764697</v>
      </c>
      <c r="AK81" s="204">
        <f>Prevalence!AK78*CG81</f>
        <v>215.2674376948529</v>
      </c>
      <c r="AL81" s="204">
        <f>Prevalence!AL78*CH81</f>
        <v>410.71445076102941</v>
      </c>
      <c r="AM81" s="204">
        <f>Prevalence!AM78*CI81</f>
        <v>0</v>
      </c>
      <c r="AN81" s="204">
        <f>Prevalence!AN78*CJ81</f>
        <v>33.751025470588239</v>
      </c>
      <c r="AO81" s="204">
        <f>Prevalence!AO78*CK81</f>
        <v>234.78774942279409</v>
      </c>
      <c r="AP81" s="204">
        <f>Prevalence!AP78*CL81</f>
        <v>19.219333948529414</v>
      </c>
      <c r="AQ81" s="204">
        <f>Prevalence!AQ78*CM81</f>
        <v>0</v>
      </c>
      <c r="AR81" s="204">
        <f>Prevalence!AR78*CN81</f>
        <v>81.801954977941179</v>
      </c>
      <c r="AS81" s="204">
        <f>Prevalence!AS78*CO81</f>
        <v>254.03216485294118</v>
      </c>
      <c r="AT81" s="204">
        <f>Prevalence!AT78*CP81</f>
        <v>39.406467136029413</v>
      </c>
      <c r="AU81" s="204">
        <f>Prevalence!AU78*CQ81</f>
        <v>89.104990522058827</v>
      </c>
      <c r="AV81" s="204">
        <f>Prevalence!AV78*CR81</f>
        <v>117.13224891176468</v>
      </c>
      <c r="AW81">
        <v>80</v>
      </c>
      <c r="AX81">
        <v>17351</v>
      </c>
      <c r="AY81">
        <v>2064</v>
      </c>
      <c r="AZ81">
        <v>82</v>
      </c>
      <c r="BA81">
        <v>228</v>
      </c>
      <c r="BB81">
        <v>1170</v>
      </c>
      <c r="BC81">
        <v>735</v>
      </c>
      <c r="BD81">
        <v>424</v>
      </c>
      <c r="BE81">
        <v>7167</v>
      </c>
      <c r="BF81">
        <v>453</v>
      </c>
      <c r="BG81">
        <v>2498</v>
      </c>
      <c r="BH81">
        <v>1338</v>
      </c>
      <c r="BK81">
        <v>1192</v>
      </c>
      <c r="BM81">
        <v>342</v>
      </c>
      <c r="BN81">
        <v>60</v>
      </c>
      <c r="BO81">
        <v>137</v>
      </c>
      <c r="BP81">
        <v>141</v>
      </c>
      <c r="BQ81">
        <v>228</v>
      </c>
      <c r="BR81">
        <v>228</v>
      </c>
      <c r="BS81">
        <v>911</v>
      </c>
      <c r="BT81">
        <v>742</v>
      </c>
      <c r="BU81">
        <v>62</v>
      </c>
      <c r="BV81">
        <v>64</v>
      </c>
      <c r="BW81">
        <v>121</v>
      </c>
      <c r="BX81">
        <v>718</v>
      </c>
      <c r="BZ81">
        <v>346</v>
      </c>
      <c r="CA81">
        <v>1170</v>
      </c>
      <c r="CB81">
        <v>4579</v>
      </c>
      <c r="CC81">
        <v>312</v>
      </c>
      <c r="CD81">
        <v>664</v>
      </c>
      <c r="CE81">
        <v>100</v>
      </c>
      <c r="CF81">
        <v>22</v>
      </c>
      <c r="CG81">
        <v>961</v>
      </c>
      <c r="CH81">
        <v>1877</v>
      </c>
      <c r="CJ81">
        <v>144</v>
      </c>
      <c r="CK81">
        <v>851</v>
      </c>
      <c r="CL81">
        <v>82</v>
      </c>
      <c r="CN81">
        <v>361</v>
      </c>
      <c r="CO81">
        <v>1049</v>
      </c>
      <c r="CP81">
        <v>161</v>
      </c>
      <c r="CQ81">
        <v>462</v>
      </c>
      <c r="CR81">
        <v>456</v>
      </c>
    </row>
    <row r="82" spans="1:96" x14ac:dyDescent="0.2">
      <c r="A82" s="112" t="s">
        <v>37</v>
      </c>
      <c r="B82" s="204">
        <f>Prevalence!B79*AX82</f>
        <v>1070.804527</v>
      </c>
      <c r="C82" s="204">
        <f>Prevalence!C79*AY82</f>
        <v>119.59516174688784</v>
      </c>
      <c r="D82" s="204">
        <f>Prevalence!D79*AZ82</f>
        <v>5.7012859019587632</v>
      </c>
      <c r="E82" s="204">
        <f>Prevalence!E79*BA82</f>
        <v>10.436256851166533</v>
      </c>
      <c r="F82" s="204">
        <f>Prevalence!F79*BB82</f>
        <v>69.361035298072863</v>
      </c>
      <c r="G82" s="204">
        <f>Prevalence!G79*BC82</f>
        <v>50.0561406602529</v>
      </c>
      <c r="H82" s="204">
        <f>Prevalence!H79*BD82</f>
        <v>29.697340784833262</v>
      </c>
      <c r="I82" s="204">
        <f>Prevalence!I79*BE82</f>
        <v>437.57797921610984</v>
      </c>
      <c r="J82" s="204">
        <f>Prevalence!J79*BF82</f>
        <v>24.482232007455618</v>
      </c>
      <c r="K82" s="204">
        <f>Prevalence!K79*BG82</f>
        <v>147.34524394643293</v>
      </c>
      <c r="L82" s="204">
        <f>Prevalence!L79*BH82</f>
        <v>96.327950387638026</v>
      </c>
      <c r="M82" s="204">
        <f>Prevalence!M79*BI82</f>
        <v>0</v>
      </c>
      <c r="N82" s="204">
        <f>Prevalence!N79*BJ82</f>
        <v>0</v>
      </c>
      <c r="O82" s="204">
        <f>Prevalence!O79*BK82</f>
        <v>72.982387992303117</v>
      </c>
      <c r="P82" s="204">
        <f>Prevalence!P79*BL82</f>
        <v>0</v>
      </c>
      <c r="Q82" s="204">
        <f>Prevalence!Q79*BM82</f>
        <v>25.640652981617649</v>
      </c>
      <c r="R82" s="204">
        <f>Prevalence!R79*BN82</f>
        <v>4.2167556397058839</v>
      </c>
      <c r="S82" s="204">
        <f>Prevalence!S79*BO82</f>
        <v>8.0536965330882353</v>
      </c>
      <c r="T82" s="204">
        <f>Prevalence!T79*BP82</f>
        <v>7.0883716433823531</v>
      </c>
      <c r="U82" s="204">
        <f>Prevalence!U79*BQ82</f>
        <v>11.997995988970587</v>
      </c>
      <c r="V82" s="204">
        <f>Prevalence!V79*BR82</f>
        <v>10.414682735294118</v>
      </c>
      <c r="W82" s="204">
        <f>Prevalence!W79*BS82</f>
        <v>63.091048562500006</v>
      </c>
      <c r="X82" s="204">
        <f>Prevalence!X79*BT82</f>
        <v>44.819944411764709</v>
      </c>
      <c r="Y82" s="204">
        <f>Prevalence!Y79*BU82</f>
        <v>3.3154850183823537</v>
      </c>
      <c r="Z82" s="204">
        <f>Prevalence!Z79*BV82</f>
        <v>3.5455390808823535</v>
      </c>
      <c r="AA82" s="204">
        <f>Prevalence!AA79*BW82</f>
        <v>8.4308047610294139</v>
      </c>
      <c r="AB82" s="204">
        <f>Prevalence!AB79*BX82</f>
        <v>57.327668029411768</v>
      </c>
      <c r="AC82" s="204">
        <f>Prevalence!AC79*BY82</f>
        <v>0</v>
      </c>
      <c r="AD82" s="204">
        <f>Prevalence!AD79*BZ82</f>
        <v>28.139671621323533</v>
      </c>
      <c r="AE82" s="204">
        <f>Prevalence!AE79*CA82</f>
        <v>69.387011768382351</v>
      </c>
      <c r="AF82" s="204">
        <f>Prevalence!AF79*CB82</f>
        <v>256.96527550000002</v>
      </c>
      <c r="AG82" s="204">
        <f>Prevalence!AG79*CC82</f>
        <v>16.615015625000005</v>
      </c>
      <c r="AH82" s="204">
        <f>Prevalence!AH79*CD82</f>
        <v>33.195447959558834</v>
      </c>
      <c r="AI82" s="204">
        <f>Prevalence!AI79*CE82</f>
        <v>5.5152830147058838</v>
      </c>
      <c r="AJ82" s="204">
        <f>Prevalence!AJ79*CF82</f>
        <v>1.8419361213235297</v>
      </c>
      <c r="AK82" s="204">
        <f>Prevalence!AK79*CG82</f>
        <v>52.729894746323538</v>
      </c>
      <c r="AL82" s="204">
        <f>Prevalence!AL79*CH82</f>
        <v>103.77753795588237</v>
      </c>
      <c r="AM82" s="204">
        <f>Prevalence!AM79*CI82</f>
        <v>0</v>
      </c>
      <c r="AN82" s="204">
        <f>Prevalence!AN79*CJ82</f>
        <v>6.6011983345588252</v>
      </c>
      <c r="AO82" s="204">
        <f>Prevalence!AO79*CK82</f>
        <v>65.904624783088238</v>
      </c>
      <c r="AP82" s="204">
        <f>Prevalence!AP79*CL82</f>
        <v>5.7047393014705898</v>
      </c>
      <c r="AQ82" s="204">
        <f>Prevalence!AQ79*CM82</f>
        <v>0</v>
      </c>
      <c r="AR82" s="204">
        <f>Prevalence!AR79*CN82</f>
        <v>22.218711573529415</v>
      </c>
      <c r="AS82" s="204">
        <f>Prevalence!AS79*CO82</f>
        <v>66.688612941176487</v>
      </c>
      <c r="AT82" s="204">
        <f>Prevalence!AT79*CP82</f>
        <v>9.1062314595588258</v>
      </c>
      <c r="AU82" s="204">
        <f>Prevalence!AU79*CQ82</f>
        <v>23.203282816176475</v>
      </c>
      <c r="AV82" s="204">
        <f>Prevalence!AV79*CR82</f>
        <v>31.260287316176473</v>
      </c>
      <c r="AW82">
        <v>81</v>
      </c>
      <c r="AX82">
        <v>13091</v>
      </c>
      <c r="AY82">
        <v>1511</v>
      </c>
      <c r="AZ82">
        <v>70</v>
      </c>
      <c r="BA82">
        <v>148</v>
      </c>
      <c r="BB82">
        <v>827</v>
      </c>
      <c r="BC82">
        <v>583</v>
      </c>
      <c r="BD82">
        <v>373</v>
      </c>
      <c r="BE82">
        <v>5484</v>
      </c>
      <c r="BF82">
        <v>302</v>
      </c>
      <c r="BG82">
        <v>1826</v>
      </c>
      <c r="BH82">
        <v>1076</v>
      </c>
      <c r="BK82">
        <v>891</v>
      </c>
      <c r="BM82">
        <v>291</v>
      </c>
      <c r="BN82">
        <v>57</v>
      </c>
      <c r="BO82">
        <v>113</v>
      </c>
      <c r="BP82">
        <v>81</v>
      </c>
      <c r="BQ82">
        <v>143</v>
      </c>
      <c r="BR82">
        <v>148</v>
      </c>
      <c r="BS82">
        <v>697</v>
      </c>
      <c r="BT82">
        <v>552</v>
      </c>
      <c r="BU82">
        <v>35</v>
      </c>
      <c r="BV82">
        <v>45</v>
      </c>
      <c r="BW82">
        <v>89</v>
      </c>
      <c r="BX82">
        <v>611</v>
      </c>
      <c r="BZ82">
        <v>333</v>
      </c>
      <c r="CA82">
        <v>827</v>
      </c>
      <c r="CB82">
        <v>3502</v>
      </c>
      <c r="CC82">
        <v>221</v>
      </c>
      <c r="CD82">
        <v>495</v>
      </c>
      <c r="CE82">
        <v>70</v>
      </c>
      <c r="CF82">
        <v>25</v>
      </c>
      <c r="CG82">
        <v>677</v>
      </c>
      <c r="CH82">
        <v>1364</v>
      </c>
      <c r="CJ82">
        <v>81</v>
      </c>
      <c r="CK82">
        <v>687</v>
      </c>
      <c r="CL82">
        <v>70</v>
      </c>
      <c r="CN82">
        <v>282</v>
      </c>
      <c r="CO82">
        <v>792</v>
      </c>
      <c r="CP82">
        <v>107</v>
      </c>
      <c r="CQ82">
        <v>346</v>
      </c>
      <c r="CR82">
        <v>350</v>
      </c>
    </row>
    <row r="83" spans="1:96" x14ac:dyDescent="0.2">
      <c r="A83" s="112" t="s">
        <v>38</v>
      </c>
      <c r="B83" s="204">
        <f>Prevalence!B80*AX83</f>
        <v>671.96235500000012</v>
      </c>
      <c r="C83" s="204">
        <f>Prevalence!C80*AY83</f>
        <v>74.954743993582255</v>
      </c>
      <c r="D83" s="204">
        <f>Prevalence!D80*AZ83</f>
        <v>3.0949837753490428</v>
      </c>
      <c r="E83" s="204">
        <f>Prevalence!E80*BA83</f>
        <v>6.628433405470636</v>
      </c>
      <c r="F83" s="204">
        <f>Prevalence!F80*BB83</f>
        <v>48.728853093325675</v>
      </c>
      <c r="G83" s="204">
        <f>Prevalence!G80*BC83</f>
        <v>29.879137135108078</v>
      </c>
      <c r="H83" s="204">
        <f>Prevalence!H80*BD83</f>
        <v>16.799300015012918</v>
      </c>
      <c r="I83" s="204">
        <f>Prevalence!I80*BE83</f>
        <v>277.435928835597</v>
      </c>
      <c r="J83" s="204">
        <f>Prevalence!J80*BF83</f>
        <v>16.699800640847211</v>
      </c>
      <c r="K83" s="204">
        <f>Prevalence!K80*BG83</f>
        <v>87.390415768886555</v>
      </c>
      <c r="L83" s="204">
        <f>Prevalence!L80*BH83</f>
        <v>59.802110463700927</v>
      </c>
      <c r="M83" s="204">
        <f>Prevalence!M80*BI83</f>
        <v>0</v>
      </c>
      <c r="N83" s="204">
        <f>Prevalence!N80*BJ83</f>
        <v>0</v>
      </c>
      <c r="O83" s="204">
        <f>Prevalence!O80*BK83</f>
        <v>46.033784569780416</v>
      </c>
      <c r="P83" s="204">
        <f>Prevalence!P80*BL83</f>
        <v>0</v>
      </c>
      <c r="Q83" s="204">
        <f>Prevalence!Q80*BM83</f>
        <v>14.626626786764708</v>
      </c>
      <c r="R83" s="204">
        <f>Prevalence!R80*BN83</f>
        <v>2.4412795808823535</v>
      </c>
      <c r="S83" s="204">
        <f>Prevalence!S80*BO83</f>
        <v>4.7039289485294118</v>
      </c>
      <c r="T83" s="204">
        <f>Prevalence!T80*BP83</f>
        <v>6.7383285992647064</v>
      </c>
      <c r="U83" s="204">
        <f>Prevalence!U80*BQ83</f>
        <v>8.054598705882352</v>
      </c>
      <c r="V83" s="204">
        <f>Prevalence!V80*BR83</f>
        <v>6.614730926470588</v>
      </c>
      <c r="W83" s="204">
        <f>Prevalence!W80*BS83</f>
        <v>37.746007533088239</v>
      </c>
      <c r="X83" s="204">
        <f>Prevalence!X80*BT83</f>
        <v>29.149202977941179</v>
      </c>
      <c r="Y83" s="204">
        <f>Prevalence!Y80*BU83</f>
        <v>1.989291011029412</v>
      </c>
      <c r="Z83" s="204">
        <f>Prevalence!Z80*BV83</f>
        <v>1.8121644191176474</v>
      </c>
      <c r="AA83" s="204">
        <f>Prevalence!AA80*BW83</f>
        <v>3.5996694485294123</v>
      </c>
      <c r="AB83" s="204">
        <f>Prevalence!AB80*BX83</f>
        <v>35.841520764705884</v>
      </c>
      <c r="AC83" s="204">
        <f>Prevalence!AC80*BY83</f>
        <v>0</v>
      </c>
      <c r="AD83" s="204">
        <f>Prevalence!AD80*BZ83</f>
        <v>17.069710713235295</v>
      </c>
      <c r="AE83" s="204">
        <f>Prevalence!AE80*CA83</f>
        <v>48.747102584558817</v>
      </c>
      <c r="AF83" s="204">
        <f>Prevalence!AF80*CB83</f>
        <v>165.4645049264706</v>
      </c>
      <c r="AG83" s="204">
        <f>Prevalence!AG80*CC83</f>
        <v>9.6983575367647088</v>
      </c>
      <c r="AH83" s="204">
        <f>Prevalence!AH80*CD83</f>
        <v>21.929114106617654</v>
      </c>
      <c r="AI83" s="204">
        <f>Prevalence!AI80*CE83</f>
        <v>4.8849649558823538</v>
      </c>
      <c r="AJ83" s="204">
        <f>Prevalence!AJ80*CF83</f>
        <v>0.88412933823529416</v>
      </c>
      <c r="AK83" s="204">
        <f>Prevalence!AK80*CG83</f>
        <v>32.167572422794123</v>
      </c>
      <c r="AL83" s="204">
        <f>Prevalence!AL80*CH83</f>
        <v>62.160006238970595</v>
      </c>
      <c r="AM83" s="204">
        <f>Prevalence!AM80*CI83</f>
        <v>0</v>
      </c>
      <c r="AN83" s="204">
        <f>Prevalence!AN80*CJ83</f>
        <v>6.4382057830882369</v>
      </c>
      <c r="AO83" s="204">
        <f>Prevalence!AO80*CK83</f>
        <v>41.058485308823535</v>
      </c>
      <c r="AP83" s="204">
        <f>Prevalence!AP80*CL83</f>
        <v>3.0968584779411774</v>
      </c>
      <c r="AQ83" s="204">
        <f>Prevalence!AQ80*CM83</f>
        <v>0</v>
      </c>
      <c r="AR83" s="204">
        <f>Prevalence!AR80*CN83</f>
        <v>13.788207536764709</v>
      </c>
      <c r="AS83" s="204">
        <f>Prevalence!AS80*CO83</f>
        <v>37.807054558823538</v>
      </c>
      <c r="AT83" s="204">
        <f>Prevalence!AT80*CP83</f>
        <v>4.2552483455882362</v>
      </c>
      <c r="AU83" s="204">
        <f>Prevalence!AU80*CQ83</f>
        <v>15.088839981617651</v>
      </c>
      <c r="AV83" s="204">
        <f>Prevalence!AV80*CR83</f>
        <v>17.95233643014706</v>
      </c>
      <c r="AW83">
        <v>82</v>
      </c>
      <c r="AX83">
        <v>8215</v>
      </c>
      <c r="AY83">
        <v>947</v>
      </c>
      <c r="AZ83">
        <v>38</v>
      </c>
      <c r="BA83">
        <v>94</v>
      </c>
      <c r="BB83">
        <v>581</v>
      </c>
      <c r="BC83">
        <v>348</v>
      </c>
      <c r="BD83">
        <v>211</v>
      </c>
      <c r="BE83">
        <v>3477</v>
      </c>
      <c r="BF83">
        <v>206</v>
      </c>
      <c r="BG83">
        <v>1083</v>
      </c>
      <c r="BH83">
        <v>668</v>
      </c>
      <c r="BK83">
        <v>562</v>
      </c>
      <c r="BM83">
        <v>166</v>
      </c>
      <c r="BN83">
        <v>33</v>
      </c>
      <c r="BO83">
        <v>66</v>
      </c>
      <c r="BP83">
        <v>77</v>
      </c>
      <c r="BQ83">
        <v>96</v>
      </c>
      <c r="BR83">
        <v>94</v>
      </c>
      <c r="BS83">
        <v>417</v>
      </c>
      <c r="BT83">
        <v>359</v>
      </c>
      <c r="BU83">
        <v>21</v>
      </c>
      <c r="BV83">
        <v>23</v>
      </c>
      <c r="BW83">
        <v>38</v>
      </c>
      <c r="BX83">
        <v>382</v>
      </c>
      <c r="BZ83">
        <v>202</v>
      </c>
      <c r="CA83">
        <v>581</v>
      </c>
      <c r="CB83">
        <v>2255</v>
      </c>
      <c r="CC83">
        <v>129</v>
      </c>
      <c r="CD83">
        <v>327</v>
      </c>
      <c r="CE83">
        <v>62</v>
      </c>
      <c r="CF83">
        <v>12</v>
      </c>
      <c r="CG83">
        <v>413</v>
      </c>
      <c r="CH83">
        <v>817</v>
      </c>
      <c r="CJ83">
        <v>79</v>
      </c>
      <c r="CK83">
        <v>428</v>
      </c>
      <c r="CL83">
        <v>38</v>
      </c>
      <c r="CN83">
        <v>175</v>
      </c>
      <c r="CO83">
        <v>449</v>
      </c>
      <c r="CP83">
        <v>50</v>
      </c>
      <c r="CQ83">
        <v>225</v>
      </c>
      <c r="CR83">
        <v>201</v>
      </c>
    </row>
    <row r="84" spans="1:96" x14ac:dyDescent="0.2">
      <c r="A84" s="112" t="s">
        <v>218</v>
      </c>
      <c r="B84" s="204">
        <f>Prevalence!B81*AX84</f>
        <v>307.14773500000001</v>
      </c>
      <c r="C84" s="204">
        <f>Prevalence!C81*AY84</f>
        <v>34.50925911425751</v>
      </c>
      <c r="D84" s="204">
        <f>Prevalence!D81*AZ84</f>
        <v>1.9547265949572903</v>
      </c>
      <c r="E84" s="204">
        <f>Prevalence!E81*BA84</f>
        <v>3.0321557067578442</v>
      </c>
      <c r="F84" s="204">
        <f>Prevalence!F81*BB84</f>
        <v>26.335387041831776</v>
      </c>
      <c r="G84" s="204">
        <f>Prevalence!G81*BC84</f>
        <v>14.080972672867025</v>
      </c>
      <c r="H84" s="204">
        <f>Prevalence!H81*BD84</f>
        <v>9.7929568807895198</v>
      </c>
      <c r="I84" s="204">
        <f>Prevalence!I81*BE84</f>
        <v>119.12908879825893</v>
      </c>
      <c r="J84" s="204">
        <f>Prevalence!J81*BF84</f>
        <v>8.2688333270214347</v>
      </c>
      <c r="K84" s="204">
        <f>Prevalence!K81*BG84</f>
        <v>39.136058769999984</v>
      </c>
      <c r="L84" s="204">
        <f>Prevalence!L81*BH84</f>
        <v>27.036283473110299</v>
      </c>
      <c r="M84" s="204">
        <f>Prevalence!M81*BI84</f>
        <v>0</v>
      </c>
      <c r="N84" s="204">
        <f>Prevalence!N81*BJ84</f>
        <v>0</v>
      </c>
      <c r="O84" s="204">
        <f>Prevalence!O81*BK84</f>
        <v>22.033964500482085</v>
      </c>
      <c r="P84" s="204">
        <f>Prevalence!P81*BL84</f>
        <v>0</v>
      </c>
      <c r="Q84" s="204">
        <f>Prevalence!Q81*BM84</f>
        <v>8.5468843272058841</v>
      </c>
      <c r="R84" s="204">
        <f>Prevalence!R81*BN84</f>
        <v>1.6275197205882359</v>
      </c>
      <c r="S84" s="204">
        <f>Prevalence!S81*BO84</f>
        <v>1.9956062205882354</v>
      </c>
      <c r="T84" s="204">
        <f>Prevalence!T81*BP84</f>
        <v>2.2752797867647061</v>
      </c>
      <c r="U84" s="204">
        <f>Prevalence!U81*BQ84</f>
        <v>3.1882786544117647</v>
      </c>
      <c r="V84" s="204">
        <f>Prevalence!V81*BR84</f>
        <v>3.0258875514705883</v>
      </c>
      <c r="W84" s="204">
        <f>Prevalence!W81*BS84</f>
        <v>19.280334783088239</v>
      </c>
      <c r="X84" s="204">
        <f>Prevalence!X81*BT84</f>
        <v>12.585310477941178</v>
      </c>
      <c r="Y84" s="204">
        <f>Prevalence!Y81*BU84</f>
        <v>0.47364071691176479</v>
      </c>
      <c r="Z84" s="204">
        <f>Prevalence!Z81*BV84</f>
        <v>0.63031805882352954</v>
      </c>
      <c r="AA84" s="204">
        <f>Prevalence!AA81*BW84</f>
        <v>1.7998347242647061</v>
      </c>
      <c r="AB84" s="204">
        <f>Prevalence!AB81*BX84</f>
        <v>15.856589029411767</v>
      </c>
      <c r="AC84" s="204">
        <f>Prevalence!AC81*BY84</f>
        <v>0</v>
      </c>
      <c r="AD84" s="204">
        <f>Prevalence!AD81*BZ84</f>
        <v>8.7883659117647071</v>
      </c>
      <c r="AE84" s="204">
        <f>Prevalence!AE81*CA84</f>
        <v>26.345249933823528</v>
      </c>
      <c r="AF84" s="204">
        <f>Prevalence!AF81*CB84</f>
        <v>70.661781926470596</v>
      </c>
      <c r="AG84" s="204">
        <f>Prevalence!AG81*CC84</f>
        <v>5.7137610294117662</v>
      </c>
      <c r="AH84" s="204">
        <f>Prevalence!AH81*CD84</f>
        <v>8.6509349227941197</v>
      </c>
      <c r="AI84" s="204">
        <f>Prevalence!AI81*CE84</f>
        <v>2.4424824779411769</v>
      </c>
      <c r="AJ84" s="204">
        <f>Prevalence!AJ81*CF84</f>
        <v>0.29470977941176474</v>
      </c>
      <c r="AK84" s="204">
        <f>Prevalence!AK81*CG84</f>
        <v>14.642865897058826</v>
      </c>
      <c r="AL84" s="204">
        <f>Prevalence!AL81*CH84</f>
        <v>29.215963764705887</v>
      </c>
      <c r="AM84" s="204">
        <f>Prevalence!AM81*CI84</f>
        <v>0</v>
      </c>
      <c r="AN84" s="204">
        <f>Prevalence!AN81*CJ84</f>
        <v>2.2818957205882358</v>
      </c>
      <c r="AO84" s="204">
        <f>Prevalence!AO81*CK84</f>
        <v>17.939104562500003</v>
      </c>
      <c r="AP84" s="204">
        <f>Prevalence!AP81*CL84</f>
        <v>1.9559106176470593</v>
      </c>
      <c r="AQ84" s="204">
        <f>Prevalence!AQ81*CM84</f>
        <v>0</v>
      </c>
      <c r="AR84" s="204">
        <f>Prevalence!AR81*CN84</f>
        <v>7.3274474338235311</v>
      </c>
      <c r="AS84" s="204">
        <f>Prevalence!AS81*CO84</f>
        <v>14.651286176470592</v>
      </c>
      <c r="AT84" s="204">
        <f>Prevalence!AT81*CP84</f>
        <v>1.8723092720588239</v>
      </c>
      <c r="AU84" s="204">
        <f>Prevalence!AU81*CQ84</f>
        <v>7.8461967904411782</v>
      </c>
      <c r="AV84" s="204">
        <f>Prevalence!AV81*CR84</f>
        <v>8.3956200220588233</v>
      </c>
      <c r="AW84">
        <v>83</v>
      </c>
      <c r="AX84">
        <v>3755</v>
      </c>
      <c r="AY84">
        <v>436</v>
      </c>
      <c r="AZ84">
        <v>24</v>
      </c>
      <c r="BA84">
        <v>43</v>
      </c>
      <c r="BB84">
        <v>314</v>
      </c>
      <c r="BC84">
        <v>164</v>
      </c>
      <c r="BD84">
        <v>123</v>
      </c>
      <c r="BE84">
        <v>1493</v>
      </c>
      <c r="BF84">
        <v>102</v>
      </c>
      <c r="BG84">
        <v>485</v>
      </c>
      <c r="BH84">
        <v>302</v>
      </c>
      <c r="BK84">
        <v>269</v>
      </c>
      <c r="BM84">
        <v>97</v>
      </c>
      <c r="BN84">
        <v>22</v>
      </c>
      <c r="BO84">
        <v>28</v>
      </c>
      <c r="BP84">
        <v>26</v>
      </c>
      <c r="BQ84">
        <v>38</v>
      </c>
      <c r="BR84">
        <v>43</v>
      </c>
      <c r="BS84">
        <v>213</v>
      </c>
      <c r="BT84">
        <v>155</v>
      </c>
      <c r="BU84">
        <v>5</v>
      </c>
      <c r="BV84">
        <v>8</v>
      </c>
      <c r="BW84">
        <v>19</v>
      </c>
      <c r="BX84">
        <v>169</v>
      </c>
      <c r="BZ84">
        <v>104</v>
      </c>
      <c r="CA84">
        <v>314</v>
      </c>
      <c r="CB84">
        <v>963</v>
      </c>
      <c r="CC84">
        <v>76</v>
      </c>
      <c r="CD84">
        <v>129</v>
      </c>
      <c r="CE84">
        <v>31</v>
      </c>
      <c r="CF84">
        <v>4</v>
      </c>
      <c r="CG84">
        <v>188</v>
      </c>
      <c r="CH84">
        <v>384</v>
      </c>
      <c r="CJ84">
        <v>28</v>
      </c>
      <c r="CK84">
        <v>187</v>
      </c>
      <c r="CL84">
        <v>24</v>
      </c>
      <c r="CN84">
        <v>93</v>
      </c>
      <c r="CO84">
        <v>174</v>
      </c>
      <c r="CP84">
        <v>22</v>
      </c>
      <c r="CQ84">
        <v>117</v>
      </c>
      <c r="CR84">
        <v>94</v>
      </c>
    </row>
    <row r="85" spans="1:96" x14ac:dyDescent="0.2">
      <c r="A85" s="112" t="s">
        <v>219</v>
      </c>
      <c r="B85" s="204">
        <f>Prevalence!B82*AX85</f>
        <v>119.26002600000001</v>
      </c>
      <c r="C85" s="204">
        <f>Prevalence!C82*AY85</f>
        <v>13.692894098088415</v>
      </c>
      <c r="D85" s="204">
        <f>Prevalence!D82*AZ85</f>
        <v>0.73302247310898383</v>
      </c>
      <c r="E85" s="204">
        <f>Prevalence!E82*BA85</f>
        <v>1.8333964738535802</v>
      </c>
      <c r="F85" s="204">
        <f>Prevalence!F82*BB85</f>
        <v>10.232220443004703</v>
      </c>
      <c r="G85" s="204">
        <f>Prevalence!G82*BC85</f>
        <v>4.9798561891846793</v>
      </c>
      <c r="H85" s="204">
        <f>Prevalence!H82*BD85</f>
        <v>3.5827891027278733</v>
      </c>
      <c r="I85" s="204">
        <f>Prevalence!I82*BE85</f>
        <v>48.593178217106285</v>
      </c>
      <c r="J85" s="204">
        <f>Prevalence!J82*BF85</f>
        <v>2.432009802065128</v>
      </c>
      <c r="K85" s="204">
        <f>Prevalence!K82*BG85</f>
        <v>12.830171844185561</v>
      </c>
      <c r="L85" s="204">
        <f>Prevalence!L82*BH85</f>
        <v>10.921942330196876</v>
      </c>
      <c r="M85" s="204">
        <f>Prevalence!M82*BI85</f>
        <v>0</v>
      </c>
      <c r="N85" s="204">
        <f>Prevalence!N82*BJ85</f>
        <v>0</v>
      </c>
      <c r="O85" s="204">
        <f>Prevalence!O82*BK85</f>
        <v>8.6006181135710733</v>
      </c>
      <c r="P85" s="204">
        <f>Prevalence!P82*BL85</f>
        <v>0</v>
      </c>
      <c r="Q85" s="204">
        <f>Prevalence!Q82*BM85</f>
        <v>2.9958151250000005</v>
      </c>
      <c r="R85" s="204">
        <f>Prevalence!R82*BN85</f>
        <v>0.51784718382352957</v>
      </c>
      <c r="S85" s="204">
        <f>Prevalence!S82*BO85</f>
        <v>0.7839881580882353</v>
      </c>
      <c r="T85" s="204">
        <f>Prevalence!T82*BP85</f>
        <v>0.87510761029411777</v>
      </c>
      <c r="U85" s="204">
        <f>Prevalence!U82*BQ85</f>
        <v>1.6780413970588235</v>
      </c>
      <c r="V85" s="204">
        <f>Prevalence!V82*BR85</f>
        <v>1.8296064264705882</v>
      </c>
      <c r="W85" s="204">
        <f>Prevalence!W82*BS85</f>
        <v>7.5129943051470596</v>
      </c>
      <c r="X85" s="204">
        <f>Prevalence!X82*BT85</f>
        <v>5.0341241911764705</v>
      </c>
      <c r="Y85" s="204">
        <f>Prevalence!Y82*BU85</f>
        <v>0.47364071691176479</v>
      </c>
      <c r="Z85" s="204">
        <f>Prevalence!Z82*BV85</f>
        <v>0.31515902941176477</v>
      </c>
      <c r="AA85" s="204">
        <f>Prevalence!AA82*BW85</f>
        <v>0.56836886029411771</v>
      </c>
      <c r="AB85" s="204">
        <f>Prevalence!AB82*BX85</f>
        <v>6.7554698823529415</v>
      </c>
      <c r="AC85" s="204">
        <f>Prevalence!AC82*BY85</f>
        <v>0</v>
      </c>
      <c r="AD85" s="204">
        <f>Prevalence!AD82*BZ85</f>
        <v>2.4506020330882357</v>
      </c>
      <c r="AE85" s="204">
        <f>Prevalence!AE82*CA85</f>
        <v>10.236052522058824</v>
      </c>
      <c r="AF85" s="204">
        <f>Prevalence!AF82*CB85</f>
        <v>28.323414147058827</v>
      </c>
      <c r="AG85" s="204">
        <f>Prevalence!AG82*CC85</f>
        <v>1.503621323529412</v>
      </c>
      <c r="AH85" s="204">
        <f>Prevalence!AH82*CD85</f>
        <v>3.1518910183823539</v>
      </c>
      <c r="AI85" s="204">
        <f>Prevalence!AI82*CE85</f>
        <v>0.94547708823529431</v>
      </c>
      <c r="AJ85" s="204">
        <f>Prevalence!AJ82*CF85</f>
        <v>0.29470977941176474</v>
      </c>
      <c r="AK85" s="204">
        <f>Prevalence!AK82*CG85</f>
        <v>5.7636812573529417</v>
      </c>
      <c r="AL85" s="204">
        <f>Prevalence!AL82*CH85</f>
        <v>9.3582383933823543</v>
      </c>
      <c r="AM85" s="204">
        <f>Prevalence!AM82*CI85</f>
        <v>0</v>
      </c>
      <c r="AN85" s="204">
        <f>Prevalence!AN82*CJ85</f>
        <v>0.89645903308823549</v>
      </c>
      <c r="AO85" s="204">
        <f>Prevalence!AO82*CK85</f>
        <v>6.7151728308823539</v>
      </c>
      <c r="AP85" s="204">
        <f>Prevalence!AP82*CL85</f>
        <v>0.73346648161764727</v>
      </c>
      <c r="AQ85" s="204">
        <f>Prevalence!AQ82*CM85</f>
        <v>0</v>
      </c>
      <c r="AR85" s="204">
        <f>Prevalence!AR82*CN85</f>
        <v>2.9152210220588239</v>
      </c>
      <c r="AS85" s="204">
        <f>Prevalence!AS82*CO85</f>
        <v>5.7257900000000017</v>
      </c>
      <c r="AT85" s="204">
        <f>Prevalence!AT82*CP85</f>
        <v>0.76594470220588251</v>
      </c>
      <c r="AU85" s="204">
        <f>Prevalence!AU82*CQ85</f>
        <v>4.2248751948529426</v>
      </c>
      <c r="AV85" s="204">
        <f>Prevalence!AV82*CR85</f>
        <v>3.036713625</v>
      </c>
      <c r="AW85">
        <v>84</v>
      </c>
      <c r="AX85">
        <v>1458</v>
      </c>
      <c r="AY85">
        <v>173</v>
      </c>
      <c r="AZ85">
        <v>9</v>
      </c>
      <c r="BA85">
        <v>26</v>
      </c>
      <c r="BB85">
        <v>122</v>
      </c>
      <c r="BC85">
        <v>58</v>
      </c>
      <c r="BD85">
        <v>45</v>
      </c>
      <c r="BE85">
        <v>609</v>
      </c>
      <c r="BF85">
        <v>30</v>
      </c>
      <c r="BG85">
        <v>159</v>
      </c>
      <c r="BH85">
        <v>122</v>
      </c>
      <c r="BK85">
        <v>105</v>
      </c>
      <c r="BM85">
        <v>34</v>
      </c>
      <c r="BN85">
        <v>7</v>
      </c>
      <c r="BO85">
        <v>11</v>
      </c>
      <c r="BP85">
        <v>10</v>
      </c>
      <c r="BQ85">
        <v>20</v>
      </c>
      <c r="BR85">
        <v>26</v>
      </c>
      <c r="BS85">
        <v>83</v>
      </c>
      <c r="BT85">
        <v>62</v>
      </c>
      <c r="BU85">
        <v>5</v>
      </c>
      <c r="BV85">
        <v>4</v>
      </c>
      <c r="BW85">
        <v>6</v>
      </c>
      <c r="BX85">
        <v>72</v>
      </c>
      <c r="BZ85">
        <v>29</v>
      </c>
      <c r="CA85">
        <v>122</v>
      </c>
      <c r="CB85">
        <v>386</v>
      </c>
      <c r="CC85">
        <v>20</v>
      </c>
      <c r="CD85">
        <v>47</v>
      </c>
      <c r="CE85">
        <v>12</v>
      </c>
      <c r="CF85">
        <v>4</v>
      </c>
      <c r="CG85">
        <v>74</v>
      </c>
      <c r="CH85">
        <v>123</v>
      </c>
      <c r="CJ85">
        <v>11</v>
      </c>
      <c r="CK85">
        <v>70</v>
      </c>
      <c r="CL85">
        <v>9</v>
      </c>
      <c r="CN85">
        <v>37</v>
      </c>
      <c r="CO85">
        <v>68</v>
      </c>
      <c r="CP85">
        <v>9</v>
      </c>
      <c r="CQ85">
        <v>63</v>
      </c>
      <c r="CR85">
        <v>34</v>
      </c>
    </row>
    <row r="86" spans="1:96" x14ac:dyDescent="0.2">
      <c r="A86" s="112" t="s">
        <v>40</v>
      </c>
      <c r="AW86">
        <v>85</v>
      </c>
    </row>
    <row r="87" spans="1:96" x14ac:dyDescent="0.2">
      <c r="A87" s="112" t="s">
        <v>41</v>
      </c>
      <c r="AW87">
        <v>86</v>
      </c>
    </row>
    <row r="88" spans="1:96" x14ac:dyDescent="0.2">
      <c r="A88" s="112" t="s">
        <v>42</v>
      </c>
      <c r="AW88">
        <v>87</v>
      </c>
    </row>
    <row r="89" spans="1:96" x14ac:dyDescent="0.2">
      <c r="A89" s="112" t="s">
        <v>43</v>
      </c>
      <c r="AW89">
        <v>88</v>
      </c>
    </row>
    <row r="90" spans="1:96" x14ac:dyDescent="0.2">
      <c r="A90" s="112" t="s">
        <v>230</v>
      </c>
      <c r="B90" s="204">
        <f>Prevalence!B87*AX90</f>
        <v>7251.3560759999991</v>
      </c>
      <c r="C90" s="204">
        <f>Prevalence!C87*AY90</f>
        <v>778.34079257523285</v>
      </c>
      <c r="D90" s="204">
        <f>Prevalence!D87*AZ90</f>
        <v>47.515622633501543</v>
      </c>
      <c r="E90" s="204">
        <f>Prevalence!E87*BA90</f>
        <v>83.63971250876962</v>
      </c>
      <c r="F90" s="204">
        <f>Prevalence!F87*BB90</f>
        <v>468.80735248232645</v>
      </c>
      <c r="G90" s="204">
        <f>Prevalence!G87*BC90</f>
        <v>337.98598451028425</v>
      </c>
      <c r="H90" s="204">
        <f>Prevalence!H87*BD90</f>
        <v>212.62565446387759</v>
      </c>
      <c r="I90" s="204">
        <f>Prevalence!I87*BE90</f>
        <v>2788.6036527393876</v>
      </c>
      <c r="J90" s="204">
        <f>Prevalence!J87*BF90</f>
        <v>191.30089201290804</v>
      </c>
      <c r="K90" s="204">
        <f>Prevalence!K87*BG90</f>
        <v>1005.1819097991629</v>
      </c>
      <c r="L90" s="204">
        <f>Prevalence!L87*BH90</f>
        <v>781.35488422684318</v>
      </c>
      <c r="M90" s="204">
        <f>Prevalence!M87*BI90</f>
        <v>0</v>
      </c>
      <c r="N90" s="204">
        <f>Prevalence!N87*BJ90</f>
        <v>0</v>
      </c>
      <c r="O90" s="204">
        <f>Prevalence!O87*BK90</f>
        <v>474.99511733427732</v>
      </c>
      <c r="P90" s="204">
        <f>Prevalence!P87*BL90</f>
        <v>0</v>
      </c>
      <c r="Q90" s="204">
        <f>Prevalence!Q87*BM90</f>
        <v>184.66486151871655</v>
      </c>
      <c r="R90" s="204">
        <f>Prevalence!R87*BN90</f>
        <v>27.460846524064173</v>
      </c>
      <c r="S90" s="204">
        <f>Prevalence!S87*BO90</f>
        <v>45.302398459893048</v>
      </c>
      <c r="T90" s="204">
        <f>Prevalence!T87*BP90</f>
        <v>61.53667200000001</v>
      </c>
      <c r="U90" s="204">
        <f>Prevalence!U87*BQ90</f>
        <v>101.42155199999999</v>
      </c>
      <c r="V90" s="204">
        <f>Prevalence!V87*BR90</f>
        <v>83.816140491978587</v>
      </c>
      <c r="W90" s="204">
        <f>Prevalence!W87*BS90</f>
        <v>358.3240556149733</v>
      </c>
      <c r="X90" s="204">
        <f>Prevalence!X87*BT90</f>
        <v>327.75681985026745</v>
      </c>
      <c r="Y90" s="204">
        <f>Prevalence!Y87*BU90</f>
        <v>34.074301989304807</v>
      </c>
      <c r="Z90" s="204">
        <f>Prevalence!Z87*BV90</f>
        <v>32.81285505882353</v>
      </c>
      <c r="AA90" s="204">
        <f>Prevalence!AA87*BW90</f>
        <v>60.112211999999992</v>
      </c>
      <c r="AB90" s="204">
        <f>Prevalence!AB87*BX90</f>
        <v>499.79502417112303</v>
      </c>
      <c r="AC90" s="204">
        <f>Prevalence!AC87*BY90</f>
        <v>0</v>
      </c>
      <c r="AD90" s="204">
        <f>Prevalence!AD87*BZ90</f>
        <v>132.80842357219248</v>
      </c>
      <c r="AE90" s="204">
        <f>Prevalence!AE87*CA90</f>
        <v>469.6040896042781</v>
      </c>
      <c r="AF90" s="204">
        <f>Prevalence!AF87*CB90</f>
        <v>1805.2493894759357</v>
      </c>
      <c r="AG90" s="204">
        <f>Prevalence!AG87*CC90</f>
        <v>128.10084988235292</v>
      </c>
      <c r="AH90" s="204">
        <f>Prevalence!AH87*CD90</f>
        <v>178.47645882352941</v>
      </c>
      <c r="AI90" s="204">
        <f>Prevalence!AI87*CE90</f>
        <v>46.643066695187166</v>
      </c>
      <c r="AJ90" s="204">
        <f>Prevalence!AJ87*CF90</f>
        <v>7.1756220320855615</v>
      </c>
      <c r="AK90" s="204">
        <f>Prevalence!AK87*CG90</f>
        <v>300.50773796791441</v>
      </c>
      <c r="AL90" s="204">
        <f>Prevalence!AL87*CH90</f>
        <v>676.25438669518724</v>
      </c>
      <c r="AM90" s="204">
        <f>Prevalence!AM87*CI90</f>
        <v>0</v>
      </c>
      <c r="AN90" s="204">
        <f>Prevalence!AN87*CJ90</f>
        <v>72.624607700534753</v>
      </c>
      <c r="AO90" s="204">
        <f>Prevalence!AO87*CK90</f>
        <v>353.96078990374332</v>
      </c>
      <c r="AP90" s="204">
        <f>Prevalence!AP87*CL90</f>
        <v>47.464225989304808</v>
      </c>
      <c r="AQ90" s="204">
        <f>Prevalence!AQ87*CM90</f>
        <v>0</v>
      </c>
      <c r="AR90" s="204">
        <f>Prevalence!AR87*CN90</f>
        <v>140.38929304812834</v>
      </c>
      <c r="AS90" s="204">
        <f>Prevalence!AS87*CO90</f>
        <v>402.43356404278074</v>
      </c>
      <c r="AT90" s="204">
        <f>Prevalence!AT87*CP90</f>
        <v>82.307888727272726</v>
      </c>
      <c r="AU90" s="204">
        <f>Prevalence!AU87*CQ90</f>
        <v>176.5294429090909</v>
      </c>
      <c r="AV90" s="204">
        <f>Prevalence!AV87*CR90</f>
        <v>214.63184355080216</v>
      </c>
      <c r="AW90">
        <v>89</v>
      </c>
      <c r="AX90">
        <v>25453</v>
      </c>
      <c r="AY90">
        <v>2796</v>
      </c>
      <c r="AZ90">
        <v>155</v>
      </c>
      <c r="BA90">
        <v>299</v>
      </c>
      <c r="BB90">
        <v>1703</v>
      </c>
      <c r="BC90">
        <v>1113</v>
      </c>
      <c r="BD90">
        <v>799</v>
      </c>
      <c r="BE90">
        <v>10250</v>
      </c>
      <c r="BF90">
        <v>649</v>
      </c>
      <c r="BG90">
        <v>3499</v>
      </c>
      <c r="BH90">
        <v>2383</v>
      </c>
      <c r="BK90">
        <v>1807</v>
      </c>
      <c r="BM90">
        <v>666</v>
      </c>
      <c r="BN90">
        <v>103</v>
      </c>
      <c r="BO90">
        <v>236</v>
      </c>
      <c r="BP90">
        <v>187</v>
      </c>
      <c r="BQ90">
        <v>374</v>
      </c>
      <c r="BR90">
        <v>299</v>
      </c>
      <c r="BS90">
        <v>1344</v>
      </c>
      <c r="BT90">
        <v>996</v>
      </c>
      <c r="BU90">
        <v>106</v>
      </c>
      <c r="BV90">
        <v>121</v>
      </c>
      <c r="BW90">
        <v>187</v>
      </c>
      <c r="BX90">
        <v>1396</v>
      </c>
      <c r="BZ90">
        <v>501</v>
      </c>
      <c r="CA90">
        <v>1703</v>
      </c>
      <c r="CB90">
        <v>6657</v>
      </c>
      <c r="CC90">
        <v>462</v>
      </c>
      <c r="CD90">
        <v>825</v>
      </c>
      <c r="CE90">
        <v>172</v>
      </c>
      <c r="CF90">
        <v>30</v>
      </c>
      <c r="CG90">
        <v>1315</v>
      </c>
      <c r="CH90">
        <v>2658</v>
      </c>
      <c r="CJ90">
        <v>227</v>
      </c>
      <c r="CK90">
        <v>1117</v>
      </c>
      <c r="CL90">
        <v>155</v>
      </c>
      <c r="CN90">
        <v>485</v>
      </c>
      <c r="CO90">
        <v>1383</v>
      </c>
      <c r="CP90">
        <v>238</v>
      </c>
      <c r="CQ90">
        <v>816</v>
      </c>
      <c r="CR90">
        <v>694</v>
      </c>
    </row>
    <row r="91" spans="1:96" x14ac:dyDescent="0.2">
      <c r="A91" s="112" t="s">
        <v>45</v>
      </c>
      <c r="B91" s="204">
        <f>Prevalence!B88*AX91</f>
        <v>11443.826747999999</v>
      </c>
      <c r="C91" s="204">
        <f>Prevalence!C88*AY91</f>
        <v>1031.6634396580162</v>
      </c>
      <c r="D91" s="204">
        <f>Prevalence!D88*AZ91</f>
        <v>68.3611861114248</v>
      </c>
      <c r="E91" s="204">
        <f>Prevalence!E88*BA91</f>
        <v>144.06171218065668</v>
      </c>
      <c r="F91" s="204">
        <f>Prevalence!F88*BB91</f>
        <v>652.97183798477886</v>
      </c>
      <c r="G91" s="204">
        <f>Prevalence!G88*BC91</f>
        <v>526.26209448007421</v>
      </c>
      <c r="H91" s="204">
        <f>Prevalence!H88*BD91</f>
        <v>444.94379757647476</v>
      </c>
      <c r="I91" s="204">
        <f>Prevalence!I88*BE91</f>
        <v>4686.2144310669219</v>
      </c>
      <c r="J91" s="204">
        <f>Prevalence!J88*BF91</f>
        <v>275.30821747312189</v>
      </c>
      <c r="K91" s="204">
        <f>Prevalence!K88*BG91</f>
        <v>1357.3834020580293</v>
      </c>
      <c r="L91" s="204">
        <f>Prevalence!L88*BH91</f>
        <v>1283.0220990262851</v>
      </c>
      <c r="M91" s="204">
        <f>Prevalence!M88*BI91</f>
        <v>0</v>
      </c>
      <c r="N91" s="204">
        <f>Prevalence!N88*BJ91</f>
        <v>0</v>
      </c>
      <c r="O91" s="204">
        <f>Prevalence!O88*BK91</f>
        <v>828.28423614848248</v>
      </c>
      <c r="P91" s="204">
        <f>Prevalence!P88*BL91</f>
        <v>0</v>
      </c>
      <c r="Q91" s="204">
        <f>Prevalence!Q88*BM91</f>
        <v>391.78896295187161</v>
      </c>
      <c r="R91" s="204">
        <f>Prevalence!R88*BN91</f>
        <v>57.587794652406416</v>
      </c>
      <c r="S91" s="204">
        <f>Prevalence!S88*BO91</f>
        <v>60.851103016042785</v>
      </c>
      <c r="T91" s="204">
        <f>Prevalence!T88*BP91</f>
        <v>74.699596491978625</v>
      </c>
      <c r="U91" s="204">
        <f>Prevalence!U88*BQ91</f>
        <v>135.31912954010696</v>
      </c>
      <c r="V91" s="204">
        <f>Prevalence!V88*BR91</f>
        <v>144.36559315508018</v>
      </c>
      <c r="W91" s="204">
        <f>Prevalence!W88*BS91</f>
        <v>655.59438449197864</v>
      </c>
      <c r="X91" s="204">
        <f>Prevalence!X88*BT91</f>
        <v>421.87172996791452</v>
      </c>
      <c r="Y91" s="204">
        <f>Prevalence!Y88*BU91</f>
        <v>42.753605326203207</v>
      </c>
      <c r="Z91" s="204">
        <f>Prevalence!Z88*BV91</f>
        <v>37.694106224598926</v>
      </c>
      <c r="AA91" s="204">
        <f>Prevalence!AA88*BW91</f>
        <v>86.793033368983956</v>
      </c>
      <c r="AB91" s="204">
        <f>Prevalence!AB88*BX91</f>
        <v>926.55409925133699</v>
      </c>
      <c r="AC91" s="204">
        <f>Prevalence!AC88*BY91</f>
        <v>0</v>
      </c>
      <c r="AD91" s="204">
        <f>Prevalence!AD88*BZ91</f>
        <v>216.84089916577537</v>
      </c>
      <c r="AE91" s="204">
        <f>Prevalence!AE88*CA91</f>
        <v>654.0815622673797</v>
      </c>
      <c r="AF91" s="204">
        <f>Prevalence!AF88*CB91</f>
        <v>3224.337575614973</v>
      </c>
      <c r="AG91" s="204">
        <f>Prevalence!AG88*CC91</f>
        <v>196.03311875935827</v>
      </c>
      <c r="AH91" s="204">
        <f>Prevalence!AH88*CD91</f>
        <v>257.22243580748665</v>
      </c>
      <c r="AI91" s="204">
        <f>Prevalence!AI88*CE91</f>
        <v>69.693419422459897</v>
      </c>
      <c r="AJ91" s="204">
        <f>Prevalence!AJ88*CF91</f>
        <v>10.285058245989305</v>
      </c>
      <c r="AK91" s="204">
        <f>Prevalence!AK88*CG91</f>
        <v>385.06124598930478</v>
      </c>
      <c r="AL91" s="204">
        <f>Prevalence!AL88*CH91</f>
        <v>928.64127593582896</v>
      </c>
      <c r="AM91" s="204">
        <f>Prevalence!AM88*CI91</f>
        <v>0</v>
      </c>
      <c r="AN91" s="204">
        <f>Prevalence!AN88*CJ91</f>
        <v>119.97457219251336</v>
      </c>
      <c r="AO91" s="204">
        <f>Prevalence!AO88*CK91</f>
        <v>568.17519811764703</v>
      </c>
      <c r="AP91" s="204">
        <f>Prevalence!AP88*CL91</f>
        <v>68.287241262032083</v>
      </c>
      <c r="AQ91" s="204">
        <f>Prevalence!AQ88*CM91</f>
        <v>0</v>
      </c>
      <c r="AR91" s="204">
        <f>Prevalence!AR88*CN91</f>
        <v>213.91275786096259</v>
      </c>
      <c r="AS91" s="204">
        <f>Prevalence!AS88*CO91</f>
        <v>539.19695890909088</v>
      </c>
      <c r="AT91" s="204">
        <f>Prevalence!AT88*CP91</f>
        <v>143.86588954010693</v>
      </c>
      <c r="AU91" s="204">
        <f>Prevalence!AU88*CQ91</f>
        <v>253.5447390802139</v>
      </c>
      <c r="AV91" s="204">
        <f>Prevalence!AV88*CR91</f>
        <v>287.30977328342249</v>
      </c>
      <c r="AW91">
        <v>90</v>
      </c>
      <c r="AX91">
        <v>40169</v>
      </c>
      <c r="AY91">
        <v>3706</v>
      </c>
      <c r="AZ91">
        <v>223</v>
      </c>
      <c r="BA91">
        <v>515</v>
      </c>
      <c r="BB91">
        <v>2372</v>
      </c>
      <c r="BC91">
        <v>1733</v>
      </c>
      <c r="BD91">
        <v>1672</v>
      </c>
      <c r="BE91">
        <v>17225</v>
      </c>
      <c r="BF91">
        <v>934</v>
      </c>
      <c r="BG91">
        <v>4725</v>
      </c>
      <c r="BH91">
        <v>3913</v>
      </c>
      <c r="BK91">
        <v>3151</v>
      </c>
      <c r="BM91">
        <v>1413</v>
      </c>
      <c r="BN91">
        <v>216</v>
      </c>
      <c r="BO91">
        <v>317</v>
      </c>
      <c r="BP91">
        <v>227</v>
      </c>
      <c r="BQ91">
        <v>499</v>
      </c>
      <c r="BR91">
        <v>515</v>
      </c>
      <c r="BS91">
        <v>2459</v>
      </c>
      <c r="BT91">
        <v>1282</v>
      </c>
      <c r="BU91">
        <v>133</v>
      </c>
      <c r="BV91">
        <v>139</v>
      </c>
      <c r="BW91">
        <v>270</v>
      </c>
      <c r="BX91">
        <v>2588</v>
      </c>
      <c r="BZ91">
        <v>818</v>
      </c>
      <c r="CA91">
        <v>2372</v>
      </c>
      <c r="CB91">
        <v>11890</v>
      </c>
      <c r="CC91">
        <v>707</v>
      </c>
      <c r="CD91">
        <v>1189</v>
      </c>
      <c r="CE91">
        <v>257</v>
      </c>
      <c r="CF91">
        <v>43</v>
      </c>
      <c r="CG91">
        <v>1685</v>
      </c>
      <c r="CH91">
        <v>3650</v>
      </c>
      <c r="CJ91">
        <v>375</v>
      </c>
      <c r="CK91">
        <v>1793</v>
      </c>
      <c r="CL91">
        <v>223</v>
      </c>
      <c r="CN91">
        <v>739</v>
      </c>
      <c r="CO91">
        <v>1853</v>
      </c>
      <c r="CP91">
        <v>416</v>
      </c>
      <c r="CQ91">
        <v>1172</v>
      </c>
      <c r="CR91">
        <v>929</v>
      </c>
    </row>
    <row r="92" spans="1:96" x14ac:dyDescent="0.2">
      <c r="A92" s="112" t="s">
        <v>46</v>
      </c>
      <c r="B92" s="204">
        <f>Prevalence!B89*AX92</f>
        <v>7989.1602979999998</v>
      </c>
      <c r="C92" s="204">
        <f>Prevalence!C89*AY92</f>
        <v>665.87327191930046</v>
      </c>
      <c r="D92" s="204">
        <f>Prevalence!D89*AZ92</f>
        <v>43.823351873209134</v>
      </c>
      <c r="E92" s="204">
        <f>Prevalence!E89*BA92</f>
        <v>76.598941500431479</v>
      </c>
      <c r="F92" s="204">
        <f>Prevalence!F89*BB92</f>
        <v>454.87186669917497</v>
      </c>
      <c r="G92" s="204">
        <f>Prevalence!G89*BC92</f>
        <v>323.03832954678586</v>
      </c>
      <c r="H92" s="204">
        <f>Prevalence!H89*BD92</f>
        <v>305.05490509445616</v>
      </c>
      <c r="I92" s="204">
        <f>Prevalence!I89*BE92</f>
        <v>3287.0396744140348</v>
      </c>
      <c r="J92" s="204">
        <f>Prevalence!J89*BF92</f>
        <v>203.76556129369828</v>
      </c>
      <c r="K92" s="204">
        <f>Prevalence!K89*BG92</f>
        <v>1002.0161019503</v>
      </c>
      <c r="L92" s="204">
        <f>Prevalence!L89*BH92</f>
        <v>981.25757731894259</v>
      </c>
      <c r="M92" s="204">
        <f>Prevalence!M89*BI92</f>
        <v>0</v>
      </c>
      <c r="N92" s="204">
        <f>Prevalence!N89*BJ92</f>
        <v>0</v>
      </c>
      <c r="O92" s="204">
        <f>Prevalence!O89*BK92</f>
        <v>556.61078688639088</v>
      </c>
      <c r="P92" s="204">
        <f>Prevalence!P89*BL92</f>
        <v>0</v>
      </c>
      <c r="Q92" s="204">
        <f>Prevalence!Q89*BM92</f>
        <v>270.9521943957219</v>
      </c>
      <c r="R92" s="204">
        <f>Prevalence!R89*BN92</f>
        <v>40.618493850267377</v>
      </c>
      <c r="S92" s="204">
        <f>Prevalence!S89*BO92</f>
        <v>42.515216470588229</v>
      </c>
      <c r="T92" s="204">
        <f>Prevalence!T89*BP92</f>
        <v>53.447700705882362</v>
      </c>
      <c r="U92" s="204">
        <f>Prevalence!U89*BQ92</f>
        <v>88.089728941176475</v>
      </c>
      <c r="V92" s="204">
        <f>Prevalence!V89*BR92</f>
        <v>76.760517818181796</v>
      </c>
      <c r="W92" s="204">
        <f>Prevalence!W89*BS92</f>
        <v>430.34131149732622</v>
      </c>
      <c r="X92" s="204">
        <f>Prevalence!X89*BT92</f>
        <v>289.98690506951874</v>
      </c>
      <c r="Y92" s="204">
        <f>Prevalence!Y89*BU92</f>
        <v>27.399717550802141</v>
      </c>
      <c r="Z92" s="204">
        <f>Prevalence!Z89*BV92</f>
        <v>24.934489390374331</v>
      </c>
      <c r="AA92" s="204">
        <f>Prevalence!AA89*BW92</f>
        <v>53.289214449197864</v>
      </c>
      <c r="AB92" s="204">
        <f>Prevalence!AB89*BX92</f>
        <v>728.54598459893054</v>
      </c>
      <c r="AC92" s="204">
        <f>Prevalence!AC89*BY92</f>
        <v>0</v>
      </c>
      <c r="AD92" s="204">
        <f>Prevalence!AD89*BZ92</f>
        <v>136.45973448128342</v>
      </c>
      <c r="AE92" s="204">
        <f>Prevalence!AE89*CA92</f>
        <v>455.64492049197861</v>
      </c>
      <c r="AF92" s="204">
        <f>Prevalence!AF89*CB92</f>
        <v>2264.4884452192514</v>
      </c>
      <c r="AG92" s="204">
        <f>Prevalence!AG89*CC92</f>
        <v>146.64170960427808</v>
      </c>
      <c r="AH92" s="204">
        <f>Prevalence!AH89*CD92</f>
        <v>173.07108226737967</v>
      </c>
      <c r="AI92" s="204">
        <f>Prevalence!AI89*CE92</f>
        <v>41.132807315508025</v>
      </c>
      <c r="AJ92" s="204">
        <f>Prevalence!AJ89*CF92</f>
        <v>4.0132810160427805</v>
      </c>
      <c r="AK92" s="204">
        <f>Prevalence!AK89*CG92</f>
        <v>234.66190909090906</v>
      </c>
      <c r="AL92" s="204">
        <f>Prevalence!AL89*CH92</f>
        <v>675.68212681283421</v>
      </c>
      <c r="AM92" s="204">
        <f>Prevalence!AM89*CI92</f>
        <v>0</v>
      </c>
      <c r="AN92" s="204">
        <f>Prevalence!AN89*CJ92</f>
        <v>90.183792513368971</v>
      </c>
      <c r="AO92" s="204">
        <f>Prevalence!AO89*CK92</f>
        <v>409.4057882352941</v>
      </c>
      <c r="AP92" s="204">
        <f>Prevalence!AP89*CL92</f>
        <v>43.775949080213906</v>
      </c>
      <c r="AQ92" s="204">
        <f>Prevalence!AQ89*CM92</f>
        <v>0</v>
      </c>
      <c r="AR92" s="204">
        <f>Prevalence!AR89*CN92</f>
        <v>140.07117614973262</v>
      </c>
      <c r="AS92" s="204">
        <f>Prevalence!AS89*CO92</f>
        <v>416.17570762566845</v>
      </c>
      <c r="AT92" s="204">
        <f>Prevalence!AT89*CP92</f>
        <v>77.523296834224595</v>
      </c>
      <c r="AU92" s="204">
        <f>Prevalence!AU89*CQ92</f>
        <v>171.03836821390374</v>
      </c>
      <c r="AV92" s="204">
        <f>Prevalence!AV89*CR92</f>
        <v>220.8500874438503</v>
      </c>
      <c r="AW92">
        <v>91</v>
      </c>
      <c r="AX92">
        <v>41783</v>
      </c>
      <c r="AY92">
        <v>3564</v>
      </c>
      <c r="AZ92">
        <v>213</v>
      </c>
      <c r="BA92">
        <v>408</v>
      </c>
      <c r="BB92">
        <v>2462</v>
      </c>
      <c r="BC92">
        <v>1585</v>
      </c>
      <c r="BD92">
        <v>1708</v>
      </c>
      <c r="BE92">
        <v>18002</v>
      </c>
      <c r="BF92">
        <v>1030</v>
      </c>
      <c r="BG92">
        <v>5197</v>
      </c>
      <c r="BH92">
        <v>4459</v>
      </c>
      <c r="BK92">
        <v>3155</v>
      </c>
      <c r="BM92">
        <v>1456</v>
      </c>
      <c r="BN92">
        <v>227</v>
      </c>
      <c r="BO92">
        <v>330</v>
      </c>
      <c r="BP92">
        <v>242</v>
      </c>
      <c r="BQ92">
        <v>484</v>
      </c>
      <c r="BR92">
        <v>408</v>
      </c>
      <c r="BS92">
        <v>2405</v>
      </c>
      <c r="BT92">
        <v>1313</v>
      </c>
      <c r="BU92">
        <v>127</v>
      </c>
      <c r="BV92">
        <v>137</v>
      </c>
      <c r="BW92">
        <v>247</v>
      </c>
      <c r="BX92">
        <v>3032</v>
      </c>
      <c r="BZ92">
        <v>767</v>
      </c>
      <c r="CA92">
        <v>2462</v>
      </c>
      <c r="CB92">
        <v>12442</v>
      </c>
      <c r="CC92">
        <v>788</v>
      </c>
      <c r="CD92">
        <v>1192</v>
      </c>
      <c r="CE92">
        <v>226</v>
      </c>
      <c r="CF92">
        <v>25</v>
      </c>
      <c r="CG92">
        <v>1530</v>
      </c>
      <c r="CH92">
        <v>3957</v>
      </c>
      <c r="CJ92">
        <v>420</v>
      </c>
      <c r="CK92">
        <v>1925</v>
      </c>
      <c r="CL92">
        <v>213</v>
      </c>
      <c r="CN92">
        <v>721</v>
      </c>
      <c r="CO92">
        <v>2131</v>
      </c>
      <c r="CP92">
        <v>334</v>
      </c>
      <c r="CQ92">
        <v>1178</v>
      </c>
      <c r="CR92">
        <v>1064</v>
      </c>
    </row>
    <row r="93" spans="1:96" x14ac:dyDescent="0.2">
      <c r="A93" s="112" t="s">
        <v>47</v>
      </c>
      <c r="B93" s="204">
        <f>Prevalence!B90*AX93</f>
        <v>7165.2536439999994</v>
      </c>
      <c r="C93" s="204">
        <f>Prevalence!C90*AY93</f>
        <v>587.40335772005631</v>
      </c>
      <c r="D93" s="204">
        <f>Prevalence!D90*AZ93</f>
        <v>38.474022536573273</v>
      </c>
      <c r="E93" s="204">
        <f>Prevalence!E90*BA93</f>
        <v>77.913139026174164</v>
      </c>
      <c r="F93" s="204">
        <f>Prevalence!F90*BB93</f>
        <v>409.23687438613837</v>
      </c>
      <c r="G93" s="204">
        <f>Prevalence!G90*BC93</f>
        <v>287.57544668171283</v>
      </c>
      <c r="H93" s="204">
        <f>Prevalence!H90*BD93</f>
        <v>243.25806834815529</v>
      </c>
      <c r="I93" s="204">
        <f>Prevalence!I90*BE93</f>
        <v>2964.5803885005148</v>
      </c>
      <c r="J93" s="204">
        <f>Prevalence!J90*BF93</f>
        <v>176.26710205115066</v>
      </c>
      <c r="K93" s="204">
        <f>Prevalence!K90*BG93</f>
        <v>920.84450700685647</v>
      </c>
      <c r="L93" s="204">
        <f>Prevalence!L90*BH93</f>
        <v>912.81821725027453</v>
      </c>
      <c r="M93" s="204">
        <f>Prevalence!M90*BI93</f>
        <v>0</v>
      </c>
      <c r="N93" s="204">
        <f>Prevalence!N90*BJ93</f>
        <v>0</v>
      </c>
      <c r="O93" s="204">
        <f>Prevalence!O90*BK93</f>
        <v>474.39822692155468</v>
      </c>
      <c r="P93" s="204">
        <f>Prevalence!P90*BL93</f>
        <v>0</v>
      </c>
      <c r="Q93" s="204">
        <f>Prevalence!Q90*BM93</f>
        <v>218.10162900534758</v>
      </c>
      <c r="R93" s="204">
        <f>Prevalence!R90*BN93</f>
        <v>29.524455882352942</v>
      </c>
      <c r="S93" s="204">
        <f>Prevalence!S90*BO93</f>
        <v>39.423200727272722</v>
      </c>
      <c r="T93" s="204">
        <f>Prevalence!T90*BP93</f>
        <v>42.183929069518719</v>
      </c>
      <c r="U93" s="204">
        <f>Prevalence!U90*BQ93</f>
        <v>82.265614631016049</v>
      </c>
      <c r="V93" s="204">
        <f>Prevalence!V90*BR93</f>
        <v>78.077487486631</v>
      </c>
      <c r="W93" s="204">
        <f>Prevalence!W90*BS93</f>
        <v>364.49282807486634</v>
      </c>
      <c r="X93" s="204">
        <f>Prevalence!X90*BT93</f>
        <v>242.06066104812837</v>
      </c>
      <c r="Y93" s="204">
        <f>Prevalence!Y90*BU93</f>
        <v>28.694192395721927</v>
      </c>
      <c r="Z93" s="204">
        <f>Prevalence!Z90*BV93</f>
        <v>28.210553689839571</v>
      </c>
      <c r="AA93" s="204">
        <f>Prevalence!AA90*BW93</f>
        <v>58.467113828877011</v>
      </c>
      <c r="AB93" s="204">
        <f>Prevalence!AB90*BX93</f>
        <v>679.52771914438506</v>
      </c>
      <c r="AC93" s="204">
        <f>Prevalence!AC90*BY93</f>
        <v>0</v>
      </c>
      <c r="AD93" s="204">
        <f>Prevalence!AD90*BZ93</f>
        <v>124.18369578609624</v>
      </c>
      <c r="AE93" s="204">
        <f>Prevalence!AE90*CA93</f>
        <v>409.93237160427805</v>
      </c>
      <c r="AF93" s="204">
        <f>Prevalence!AF90*CB93</f>
        <v>2005.6793655614974</v>
      </c>
      <c r="AG93" s="204">
        <f>Prevalence!AG90*CC93</f>
        <v>130.26547807486631</v>
      </c>
      <c r="AH93" s="204">
        <f>Prevalence!AH90*CD93</f>
        <v>155.35743122994651</v>
      </c>
      <c r="AI93" s="204">
        <f>Prevalence!AI90*CE93</f>
        <v>38.766760877005346</v>
      </c>
      <c r="AJ93" s="204">
        <f>Prevalence!AJ90*CF93</f>
        <v>4.0132810160427805</v>
      </c>
      <c r="AK93" s="204">
        <f>Prevalence!AK90*CG93</f>
        <v>229.60057379679142</v>
      </c>
      <c r="AL93" s="204">
        <f>Prevalence!AL90*CH93</f>
        <v>604.4768079144385</v>
      </c>
      <c r="AM93" s="204">
        <f>Prevalence!AM90*CI93</f>
        <v>0</v>
      </c>
      <c r="AN93" s="204">
        <f>Prevalence!AN90*CJ93</f>
        <v>74.294267165775395</v>
      </c>
      <c r="AO93" s="204">
        <f>Prevalence!AO90*CK93</f>
        <v>384.30974511229942</v>
      </c>
      <c r="AP93" s="204">
        <f>Prevalence!AP90*CL93</f>
        <v>38.432406</v>
      </c>
      <c r="AQ93" s="204">
        <f>Prevalence!AQ90*CM93</f>
        <v>0</v>
      </c>
      <c r="AR93" s="204">
        <f>Prevalence!AR90*CN93</f>
        <v>107.04468524064171</v>
      </c>
      <c r="AS93" s="204">
        <f>Prevalence!AS90*CO93</f>
        <v>408.94975681283427</v>
      </c>
      <c r="AT93" s="204">
        <f>Prevalence!AT90*CP93</f>
        <v>60.579582256684489</v>
      </c>
      <c r="AU93" s="204">
        <f>Prevalence!AU90*CQ93</f>
        <v>156.37378825668449</v>
      </c>
      <c r="AV93" s="204">
        <f>Prevalence!AV90*CR93</f>
        <v>197.60270981818184</v>
      </c>
      <c r="AW93">
        <v>92</v>
      </c>
      <c r="AX93">
        <v>37474</v>
      </c>
      <c r="AY93">
        <v>3144</v>
      </c>
      <c r="AZ93">
        <v>187</v>
      </c>
      <c r="BA93">
        <v>415</v>
      </c>
      <c r="BB93">
        <v>2215</v>
      </c>
      <c r="BC93">
        <v>1411</v>
      </c>
      <c r="BD93">
        <v>1362</v>
      </c>
      <c r="BE93">
        <v>16236</v>
      </c>
      <c r="BF93">
        <v>891</v>
      </c>
      <c r="BG93">
        <v>4776</v>
      </c>
      <c r="BH93">
        <v>4148</v>
      </c>
      <c r="BK93">
        <v>2689</v>
      </c>
      <c r="BM93">
        <v>1172</v>
      </c>
      <c r="BN93">
        <v>165</v>
      </c>
      <c r="BO93">
        <v>306</v>
      </c>
      <c r="BP93">
        <v>191</v>
      </c>
      <c r="BQ93">
        <v>452</v>
      </c>
      <c r="BR93">
        <v>415</v>
      </c>
      <c r="BS93">
        <v>2037</v>
      </c>
      <c r="BT93">
        <v>1096</v>
      </c>
      <c r="BU93">
        <v>133</v>
      </c>
      <c r="BV93">
        <v>155</v>
      </c>
      <c r="BW93">
        <v>271</v>
      </c>
      <c r="BX93">
        <v>2828</v>
      </c>
      <c r="BZ93">
        <v>698</v>
      </c>
      <c r="CA93">
        <v>2215</v>
      </c>
      <c r="CB93">
        <v>11020</v>
      </c>
      <c r="CC93">
        <v>700</v>
      </c>
      <c r="CD93">
        <v>1070</v>
      </c>
      <c r="CE93">
        <v>213</v>
      </c>
      <c r="CF93">
        <v>25</v>
      </c>
      <c r="CG93">
        <v>1497</v>
      </c>
      <c r="CH93">
        <v>3540</v>
      </c>
      <c r="CJ93">
        <v>346</v>
      </c>
      <c r="CK93">
        <v>1807</v>
      </c>
      <c r="CL93">
        <v>187</v>
      </c>
      <c r="CN93">
        <v>551</v>
      </c>
      <c r="CO93">
        <v>2094</v>
      </c>
      <c r="CP93">
        <v>261</v>
      </c>
      <c r="CQ93">
        <v>1077</v>
      </c>
      <c r="CR93">
        <v>952</v>
      </c>
    </row>
    <row r="94" spans="1:96" x14ac:dyDescent="0.2">
      <c r="A94" s="112" t="s">
        <v>48</v>
      </c>
      <c r="B94" s="204">
        <f>Prevalence!B91*AX94</f>
        <v>5487.9864600000001</v>
      </c>
      <c r="C94" s="204">
        <f>Prevalence!C91*AY94</f>
        <v>518.65752131647594</v>
      </c>
      <c r="D94" s="204">
        <f>Prevalence!D91*AZ94</f>
        <v>34.682442794357875</v>
      </c>
      <c r="E94" s="204">
        <f>Prevalence!E91*BA94</f>
        <v>54.373960624748648</v>
      </c>
      <c r="F94" s="204">
        <f>Prevalence!F91*BB94</f>
        <v>315.09200367646974</v>
      </c>
      <c r="G94" s="204">
        <f>Prevalence!G91*BC94</f>
        <v>250.18085837953402</v>
      </c>
      <c r="H94" s="204">
        <f>Prevalence!H91*BD94</f>
        <v>184.80843778420478</v>
      </c>
      <c r="I94" s="204">
        <f>Prevalence!I91*BE94</f>
        <v>2213.2092243069183</v>
      </c>
      <c r="J94" s="204">
        <f>Prevalence!J91*BF94</f>
        <v>137.47416920391831</v>
      </c>
      <c r="K94" s="204">
        <f>Prevalence!K91*BG94</f>
        <v>752.89772330169512</v>
      </c>
      <c r="L94" s="204">
        <f>Prevalence!L91*BH94</f>
        <v>633.59493595878405</v>
      </c>
      <c r="M94" s="204">
        <f>Prevalence!M91*BI94</f>
        <v>0</v>
      </c>
      <c r="N94" s="204">
        <f>Prevalence!N91*BJ94</f>
        <v>0</v>
      </c>
      <c r="O94" s="204">
        <f>Prevalence!O91*BK94</f>
        <v>335.20389199356026</v>
      </c>
      <c r="P94" s="204">
        <f>Prevalence!P91*BL94</f>
        <v>0</v>
      </c>
      <c r="Q94" s="204">
        <f>Prevalence!Q91*BM94</f>
        <v>166.02757294117649</v>
      </c>
      <c r="R94" s="204">
        <f>Prevalence!R91*BN94</f>
        <v>21.339067647058826</v>
      </c>
      <c r="S94" s="204">
        <f>Prevalence!S91*BO94</f>
        <v>27.493704000000001</v>
      </c>
      <c r="T94" s="204">
        <f>Prevalence!T91*BP94</f>
        <v>39.012674823529423</v>
      </c>
      <c r="U94" s="204">
        <f>Prevalence!U91*BQ94</f>
        <v>73.763953882352951</v>
      </c>
      <c r="V94" s="204">
        <f>Prevalence!V91*BR94</f>
        <v>54.488656000000006</v>
      </c>
      <c r="W94" s="204">
        <f>Prevalence!W91*BS94</f>
        <v>258.31502941176473</v>
      </c>
      <c r="X94" s="204">
        <f>Prevalence!X91*BT94</f>
        <v>214.07462682352946</v>
      </c>
      <c r="Y94" s="204">
        <f>Prevalence!Y91*BU94</f>
        <v>23.407421529411767</v>
      </c>
      <c r="Z94" s="204">
        <f>Prevalence!Z91*BV94</f>
        <v>23.173631529411768</v>
      </c>
      <c r="AA94" s="204">
        <f>Prevalence!AA91*BW94</f>
        <v>43.913096588235298</v>
      </c>
      <c r="AB94" s="204">
        <f>Prevalence!AB91*BX94</f>
        <v>439.52520000000004</v>
      </c>
      <c r="AC94" s="204">
        <f>Prevalence!AC91*BY94</f>
        <v>0</v>
      </c>
      <c r="AD94" s="204">
        <f>Prevalence!AD91*BZ94</f>
        <v>105.76659600000001</v>
      </c>
      <c r="AE94" s="204">
        <f>Prevalence!AE91*CA94</f>
        <v>315.62750188235299</v>
      </c>
      <c r="AF94" s="204">
        <f>Prevalence!AF91*CB94</f>
        <v>1470.2200454117649</v>
      </c>
      <c r="AG94" s="204">
        <f>Prevalence!AG91*CC94</f>
        <v>96.446168000000014</v>
      </c>
      <c r="AH94" s="204">
        <f>Prevalence!AH91*CD94</f>
        <v>126.28327294117651</v>
      </c>
      <c r="AI94" s="204">
        <f>Prevalence!AI91*CE94</f>
        <v>28.232663764705887</v>
      </c>
      <c r="AJ94" s="204">
        <f>Prevalence!AJ91*CF94</f>
        <v>3.7424736470588242</v>
      </c>
      <c r="AK94" s="204">
        <f>Prevalence!AK91*CG94</f>
        <v>207.24795882352942</v>
      </c>
      <c r="AL94" s="204">
        <f>Prevalence!AL91*CH94</f>
        <v>500.36194211764712</v>
      </c>
      <c r="AM94" s="204">
        <f>Prevalence!AM91*CI94</f>
        <v>0</v>
      </c>
      <c r="AN94" s="204">
        <f>Prevalence!AN91*CJ94</f>
        <v>52.176427058823535</v>
      </c>
      <c r="AO94" s="204">
        <f>Prevalence!AO91*CK94</f>
        <v>274.41628423529414</v>
      </c>
      <c r="AP94" s="204">
        <f>Prevalence!AP91*CL94</f>
        <v>34.644927529411767</v>
      </c>
      <c r="AQ94" s="204">
        <f>Prevalence!AQ91*CM94</f>
        <v>0</v>
      </c>
      <c r="AR94" s="204">
        <f>Prevalence!AR91*CN94</f>
        <v>88.491807058823539</v>
      </c>
      <c r="AS94" s="204">
        <f>Prevalence!AS91*CO94</f>
        <v>326.06095364705885</v>
      </c>
      <c r="AT94" s="204">
        <f>Prevalence!AT91*CP94</f>
        <v>52.862211058823533</v>
      </c>
      <c r="AU94" s="204">
        <f>Prevalence!AU91*CQ94</f>
        <v>127.1945955294118</v>
      </c>
      <c r="AV94" s="204">
        <f>Prevalence!AV91*CR94</f>
        <v>159.31459105882357</v>
      </c>
      <c r="AW94">
        <v>93</v>
      </c>
      <c r="AX94">
        <v>32010</v>
      </c>
      <c r="AY94">
        <v>3096</v>
      </c>
      <c r="AZ94">
        <v>188</v>
      </c>
      <c r="BA94">
        <v>323</v>
      </c>
      <c r="BB94">
        <v>1902</v>
      </c>
      <c r="BC94">
        <v>1369</v>
      </c>
      <c r="BD94">
        <v>1154</v>
      </c>
      <c r="BE94">
        <v>13518</v>
      </c>
      <c r="BF94">
        <v>775</v>
      </c>
      <c r="BG94">
        <v>4355</v>
      </c>
      <c r="BH94">
        <v>3211</v>
      </c>
      <c r="BK94">
        <v>2119</v>
      </c>
      <c r="BM94">
        <v>995</v>
      </c>
      <c r="BN94">
        <v>133</v>
      </c>
      <c r="BO94">
        <v>238</v>
      </c>
      <c r="BP94">
        <v>197</v>
      </c>
      <c r="BQ94">
        <v>452</v>
      </c>
      <c r="BR94">
        <v>323</v>
      </c>
      <c r="BS94">
        <v>1610</v>
      </c>
      <c r="BT94">
        <v>1081</v>
      </c>
      <c r="BU94">
        <v>121</v>
      </c>
      <c r="BV94">
        <v>142</v>
      </c>
      <c r="BW94">
        <v>227</v>
      </c>
      <c r="BX94">
        <v>2040</v>
      </c>
      <c r="BZ94">
        <v>663</v>
      </c>
      <c r="CA94">
        <v>1902</v>
      </c>
      <c r="CB94">
        <v>9009</v>
      </c>
      <c r="CC94">
        <v>578</v>
      </c>
      <c r="CD94">
        <v>970</v>
      </c>
      <c r="CE94">
        <v>173</v>
      </c>
      <c r="CF94">
        <v>26</v>
      </c>
      <c r="CG94">
        <v>1507</v>
      </c>
      <c r="CH94">
        <v>3268</v>
      </c>
      <c r="CJ94">
        <v>271</v>
      </c>
      <c r="CK94">
        <v>1439</v>
      </c>
      <c r="CL94">
        <v>188</v>
      </c>
      <c r="CN94">
        <v>508</v>
      </c>
      <c r="CO94">
        <v>1862</v>
      </c>
      <c r="CP94">
        <v>254</v>
      </c>
      <c r="CQ94">
        <v>977</v>
      </c>
      <c r="CR94">
        <v>856</v>
      </c>
    </row>
    <row r="95" spans="1:96" x14ac:dyDescent="0.2">
      <c r="A95" s="112" t="s">
        <v>49</v>
      </c>
      <c r="B95" s="204">
        <f>Prevalence!B92*AX95</f>
        <v>6431.7966900000001</v>
      </c>
      <c r="C95" s="204">
        <f>Prevalence!C92*AY95</f>
        <v>631.56939772710405</v>
      </c>
      <c r="D95" s="204">
        <f>Prevalence!D92*AZ95</f>
        <v>35.604848187824835</v>
      </c>
      <c r="E95" s="204">
        <f>Prevalence!E92*BA95</f>
        <v>64.811067617734452</v>
      </c>
      <c r="F95" s="204">
        <f>Prevalence!F92*BB95</f>
        <v>408.360562072817</v>
      </c>
      <c r="G95" s="204">
        <f>Prevalence!G92*BC95</f>
        <v>281.43062228231003</v>
      </c>
      <c r="H95" s="204">
        <f>Prevalence!H92*BD95</f>
        <v>185.12872970410808</v>
      </c>
      <c r="I95" s="204">
        <f>Prevalence!I92*BE95</f>
        <v>2654.1156040271826</v>
      </c>
      <c r="J95" s="204">
        <f>Prevalence!J92*BF95</f>
        <v>160.53435242522073</v>
      </c>
      <c r="K95" s="204">
        <f>Prevalence!K92*BG95</f>
        <v>897.08066273536065</v>
      </c>
      <c r="L95" s="204">
        <f>Prevalence!L92*BH95</f>
        <v>668.91523914676986</v>
      </c>
      <c r="M95" s="204">
        <f>Prevalence!M92*BI95</f>
        <v>0</v>
      </c>
      <c r="N95" s="204">
        <f>Prevalence!N92*BJ95</f>
        <v>0</v>
      </c>
      <c r="O95" s="204">
        <f>Prevalence!O92*BK95</f>
        <v>365.57630693587436</v>
      </c>
      <c r="P95" s="204">
        <f>Prevalence!P92*BL95</f>
        <v>0</v>
      </c>
      <c r="Q95" s="204">
        <f>Prevalence!Q92*BM95</f>
        <v>163.02405905882355</v>
      </c>
      <c r="R95" s="204">
        <f>Prevalence!R92*BN95</f>
        <v>22.943508823529417</v>
      </c>
      <c r="S95" s="204">
        <f>Prevalence!S92*BO95</f>
        <v>31.421376000000002</v>
      </c>
      <c r="T95" s="204">
        <f>Prevalence!T92*BP95</f>
        <v>49.310436705882367</v>
      </c>
      <c r="U95" s="204">
        <f>Prevalence!U92*BQ95</f>
        <v>82.25007247058825</v>
      </c>
      <c r="V95" s="204">
        <f>Prevalence!V92*BR95</f>
        <v>64.947778823529418</v>
      </c>
      <c r="W95" s="204">
        <f>Prevalence!W92*BS95</f>
        <v>281.57942647058826</v>
      </c>
      <c r="X95" s="204">
        <f>Prevalence!X92*BT95</f>
        <v>272.09855435294122</v>
      </c>
      <c r="Y95" s="204">
        <f>Prevalence!Y92*BU95</f>
        <v>29.404364235294121</v>
      </c>
      <c r="Z95" s="204">
        <f>Prevalence!Z92*BV95</f>
        <v>23.336826117647064</v>
      </c>
      <c r="AA95" s="204">
        <f>Prevalence!AA92*BW95</f>
        <v>52.618336000000006</v>
      </c>
      <c r="AB95" s="204">
        <f>Prevalence!AB92*BX95</f>
        <v>457.19238941176479</v>
      </c>
      <c r="AC95" s="204">
        <f>Prevalence!AC92*BY95</f>
        <v>0</v>
      </c>
      <c r="AD95" s="204">
        <f>Prevalence!AD92*BZ95</f>
        <v>113.42390611764706</v>
      </c>
      <c r="AE95" s="204">
        <f>Prevalence!AE92*CA95</f>
        <v>409.05457000000007</v>
      </c>
      <c r="AF95" s="204">
        <f>Prevalence!AF92*CB95</f>
        <v>1734.4320837647062</v>
      </c>
      <c r="AG95" s="204">
        <f>Prevalence!AG92*CC95</f>
        <v>109.46139482352942</v>
      </c>
      <c r="AH95" s="204">
        <f>Prevalence!AH92*CD95</f>
        <v>173.41166964705886</v>
      </c>
      <c r="AI95" s="204">
        <f>Prevalence!AI92*CE95</f>
        <v>35.902809411764714</v>
      </c>
      <c r="AJ95" s="204">
        <f>Prevalence!AJ92*CF95</f>
        <v>5.1818865882352947</v>
      </c>
      <c r="AK95" s="204">
        <f>Prevalence!AK92*CG95</f>
        <v>242.17893529411765</v>
      </c>
      <c r="AL95" s="204">
        <f>Prevalence!AL92*CH95</f>
        <v>602.63910776470595</v>
      </c>
      <c r="AM95" s="204">
        <f>Prevalence!AM92*CI95</f>
        <v>0</v>
      </c>
      <c r="AN95" s="204">
        <f>Prevalence!AN92*CJ95</f>
        <v>54.679355294117649</v>
      </c>
      <c r="AO95" s="204">
        <f>Prevalence!AO92*CK95</f>
        <v>351.84019764705886</v>
      </c>
      <c r="AP95" s="204">
        <f>Prevalence!AP92*CL95</f>
        <v>35.566335176470595</v>
      </c>
      <c r="AQ95" s="204">
        <f>Prevalence!AQ92*CM95</f>
        <v>0</v>
      </c>
      <c r="AR95" s="204">
        <f>Prevalence!AR92*CN95</f>
        <v>110.61475882352943</v>
      </c>
      <c r="AS95" s="204">
        <f>Prevalence!AS92*CO95</f>
        <v>362.65963211764711</v>
      </c>
      <c r="AT95" s="204">
        <f>Prevalence!AT92*CP95</f>
        <v>67.638655882352936</v>
      </c>
      <c r="AU95" s="204">
        <f>Prevalence!AU92*CQ95</f>
        <v>151.53992752941181</v>
      </c>
      <c r="AV95" s="204">
        <f>Prevalence!AV92*CR95</f>
        <v>168.4342347058824</v>
      </c>
      <c r="AW95">
        <v>94</v>
      </c>
      <c r="AX95">
        <v>37515</v>
      </c>
      <c r="AY95">
        <v>3770</v>
      </c>
      <c r="AZ95">
        <v>193</v>
      </c>
      <c r="BA95">
        <v>385</v>
      </c>
      <c r="BB95">
        <v>2465</v>
      </c>
      <c r="BC95">
        <v>1540</v>
      </c>
      <c r="BD95">
        <v>1156</v>
      </c>
      <c r="BE95">
        <v>16211</v>
      </c>
      <c r="BF95">
        <v>905</v>
      </c>
      <c r="BG95">
        <v>5189</v>
      </c>
      <c r="BH95">
        <v>3390</v>
      </c>
      <c r="BK95">
        <v>2311</v>
      </c>
      <c r="BM95">
        <v>977</v>
      </c>
      <c r="BN95">
        <v>143</v>
      </c>
      <c r="BO95">
        <v>272</v>
      </c>
      <c r="BP95">
        <v>249</v>
      </c>
      <c r="BQ95">
        <v>504</v>
      </c>
      <c r="BR95">
        <v>385</v>
      </c>
      <c r="BS95">
        <v>1755</v>
      </c>
      <c r="BT95">
        <v>1374</v>
      </c>
      <c r="BU95">
        <v>152</v>
      </c>
      <c r="BV95">
        <v>143</v>
      </c>
      <c r="BW95">
        <v>272</v>
      </c>
      <c r="BX95">
        <v>2122</v>
      </c>
      <c r="BZ95">
        <v>711</v>
      </c>
      <c r="CA95">
        <v>2465</v>
      </c>
      <c r="CB95">
        <v>10628</v>
      </c>
      <c r="CC95">
        <v>656</v>
      </c>
      <c r="CD95">
        <v>1332</v>
      </c>
      <c r="CE95">
        <v>220</v>
      </c>
      <c r="CF95">
        <v>36</v>
      </c>
      <c r="CG95">
        <v>1761</v>
      </c>
      <c r="CH95">
        <v>3936</v>
      </c>
      <c r="CJ95">
        <v>284</v>
      </c>
      <c r="CK95">
        <v>1845</v>
      </c>
      <c r="CL95">
        <v>193</v>
      </c>
      <c r="CN95">
        <v>635</v>
      </c>
      <c r="CO95">
        <v>2071</v>
      </c>
      <c r="CP95">
        <v>325</v>
      </c>
      <c r="CQ95">
        <v>1164</v>
      </c>
      <c r="CR95">
        <v>905</v>
      </c>
    </row>
    <row r="96" spans="1:96" x14ac:dyDescent="0.2">
      <c r="A96" s="112" t="s">
        <v>50</v>
      </c>
      <c r="B96" s="204">
        <f>Prevalence!B93*AX96</f>
        <v>6569.1969599999993</v>
      </c>
      <c r="C96" s="204">
        <f>Prevalence!C93*AY96</f>
        <v>670.39439014139987</v>
      </c>
      <c r="D96" s="204">
        <f>Prevalence!D93*AZ96</f>
        <v>32.408222775875721</v>
      </c>
      <c r="E96" s="204">
        <f>Prevalence!E93*BA96</f>
        <v>72.177579322468205</v>
      </c>
      <c r="F96" s="204">
        <f>Prevalence!F93*BB96</f>
        <v>414.99832105478413</v>
      </c>
      <c r="G96" s="204">
        <f>Prevalence!G93*BC96</f>
        <v>292.56011453619953</v>
      </c>
      <c r="H96" s="204">
        <f>Prevalence!H93*BD96</f>
        <v>185.01165462486151</v>
      </c>
      <c r="I96" s="204">
        <f>Prevalence!I93*BE96</f>
        <v>2742.9165293091005</v>
      </c>
      <c r="J96" s="204">
        <f>Prevalence!J93*BF96</f>
        <v>161.26680980843159</v>
      </c>
      <c r="K96" s="204">
        <f>Prevalence!K93*BG96</f>
        <v>892.92551359002834</v>
      </c>
      <c r="L96" s="204">
        <f>Prevalence!L93*BH96</f>
        <v>632.95504217564849</v>
      </c>
      <c r="M96" s="204">
        <f>Prevalence!M93*BI96</f>
        <v>0</v>
      </c>
      <c r="N96" s="204">
        <f>Prevalence!N93*BJ96</f>
        <v>0</v>
      </c>
      <c r="O96" s="204">
        <f>Prevalence!O93*BK96</f>
        <v>381.83152870330071</v>
      </c>
      <c r="P96" s="204">
        <f>Prevalence!P93*BL96</f>
        <v>0</v>
      </c>
      <c r="Q96" s="204">
        <f>Prevalence!Q93*BM96</f>
        <v>158.98585668449195</v>
      </c>
      <c r="R96" s="204">
        <f>Prevalence!R93*BN96</f>
        <v>25.637743315508022</v>
      </c>
      <c r="S96" s="204">
        <f>Prevalence!S93*BO96</f>
        <v>30.039154652406413</v>
      </c>
      <c r="T96" s="204">
        <f>Prevalence!T93*BP96</f>
        <v>46.385434010695185</v>
      </c>
      <c r="U96" s="204">
        <f>Prevalence!U93*BQ96</f>
        <v>84.386620748663091</v>
      </c>
      <c r="V96" s="204">
        <f>Prevalence!V93*BR96</f>
        <v>72.329829304812819</v>
      </c>
      <c r="W96" s="204">
        <f>Prevalence!W93*BS96</f>
        <v>298.09848128342247</v>
      </c>
      <c r="X96" s="204">
        <f>Prevalence!X93*BT96</f>
        <v>292.85718930481283</v>
      </c>
      <c r="Y96" s="204">
        <f>Prevalence!Y93*BU96</f>
        <v>31.871786951871655</v>
      </c>
      <c r="Z96" s="204">
        <f>Prevalence!Z93*BV96</f>
        <v>27.373011336898394</v>
      </c>
      <c r="AA96" s="204">
        <f>Prevalence!AA93*BW96</f>
        <v>56.639621390374323</v>
      </c>
      <c r="AB96" s="204">
        <f>Prevalence!AB93*BX96</f>
        <v>412.49240855614977</v>
      </c>
      <c r="AC96" s="204">
        <f>Prevalence!AC93*BY96</f>
        <v>0</v>
      </c>
      <c r="AD96" s="204">
        <f>Prevalence!AD93*BZ96</f>
        <v>121.59797390374329</v>
      </c>
      <c r="AE96" s="204">
        <f>Prevalence!AE93*CA96</f>
        <v>415.70360983957221</v>
      </c>
      <c r="AF96" s="204">
        <f>Prevalence!AF93*CB96</f>
        <v>1801.1117518716576</v>
      </c>
      <c r="AG96" s="204">
        <f>Prevalence!AG93*CC96</f>
        <v>112.6149818181818</v>
      </c>
      <c r="AH96" s="204">
        <f>Prevalence!AH93*CD96</f>
        <v>175.47044791443849</v>
      </c>
      <c r="AI96" s="204">
        <f>Prevalence!AI93*CE96</f>
        <v>30.936361925133689</v>
      </c>
      <c r="AJ96" s="204">
        <f>Prevalence!AJ93*CF96</f>
        <v>6.1430489839572182</v>
      </c>
      <c r="AK96" s="204">
        <f>Prevalence!AK93*CG96</f>
        <v>266.0228663101604</v>
      </c>
      <c r="AL96" s="204">
        <f>Prevalence!AL93*CH96</f>
        <v>601.61387422459893</v>
      </c>
      <c r="AM96" s="204">
        <f>Prevalence!AM93*CI96</f>
        <v>0</v>
      </c>
      <c r="AN96" s="204">
        <f>Prevalence!AN93*CJ96</f>
        <v>56.944453475935823</v>
      </c>
      <c r="AO96" s="204">
        <f>Prevalence!AO93*CK96</f>
        <v>342.1981296256684</v>
      </c>
      <c r="AP96" s="204">
        <f>Prevalence!AP93*CL96</f>
        <v>32.373167486631012</v>
      </c>
      <c r="AQ96" s="204">
        <f>Prevalence!AQ93*CM96</f>
        <v>0</v>
      </c>
      <c r="AR96" s="204">
        <f>Prevalence!AR93*CN96</f>
        <v>102.52367486631016</v>
      </c>
      <c r="AS96" s="204">
        <f>Prevalence!AS93*CO96</f>
        <v>371.5839426737968</v>
      </c>
      <c r="AT96" s="204">
        <f>Prevalence!AT93*CP96</f>
        <v>66.924746951871654</v>
      </c>
      <c r="AU96" s="204">
        <f>Prevalence!AU93*CQ96</f>
        <v>160.22338395721926</v>
      </c>
      <c r="AV96" s="204">
        <f>Prevalence!AV93*CR96</f>
        <v>174.19015315508022</v>
      </c>
      <c r="AW96">
        <v>95</v>
      </c>
      <c r="AX96">
        <v>38606</v>
      </c>
      <c r="AY96">
        <v>4032</v>
      </c>
      <c r="AZ96">
        <v>177</v>
      </c>
      <c r="BA96">
        <v>432</v>
      </c>
      <c r="BB96">
        <v>2524</v>
      </c>
      <c r="BC96">
        <v>1613</v>
      </c>
      <c r="BD96">
        <v>1164</v>
      </c>
      <c r="BE96">
        <v>16880</v>
      </c>
      <c r="BF96">
        <v>916</v>
      </c>
      <c r="BG96">
        <v>5204</v>
      </c>
      <c r="BH96">
        <v>3232</v>
      </c>
      <c r="BK96">
        <v>2432</v>
      </c>
      <c r="BM96">
        <v>960</v>
      </c>
      <c r="BN96">
        <v>161</v>
      </c>
      <c r="BO96">
        <v>262</v>
      </c>
      <c r="BP96">
        <v>236</v>
      </c>
      <c r="BQ96">
        <v>521</v>
      </c>
      <c r="BR96">
        <v>432</v>
      </c>
      <c r="BS96">
        <v>1872</v>
      </c>
      <c r="BT96">
        <v>1490</v>
      </c>
      <c r="BU96">
        <v>166</v>
      </c>
      <c r="BV96">
        <v>169</v>
      </c>
      <c r="BW96">
        <v>295</v>
      </c>
      <c r="BX96">
        <v>1929</v>
      </c>
      <c r="BZ96">
        <v>768</v>
      </c>
      <c r="CA96">
        <v>2524</v>
      </c>
      <c r="CB96">
        <v>11120</v>
      </c>
      <c r="CC96">
        <v>680</v>
      </c>
      <c r="CD96">
        <v>1358</v>
      </c>
      <c r="CE96">
        <v>191</v>
      </c>
      <c r="CF96">
        <v>43</v>
      </c>
      <c r="CG96">
        <v>1949</v>
      </c>
      <c r="CH96">
        <v>3959</v>
      </c>
      <c r="CJ96">
        <v>298</v>
      </c>
      <c r="CK96">
        <v>1808</v>
      </c>
      <c r="CL96">
        <v>177</v>
      </c>
      <c r="CN96">
        <v>593</v>
      </c>
      <c r="CO96">
        <v>2138</v>
      </c>
      <c r="CP96">
        <v>324</v>
      </c>
      <c r="CQ96">
        <v>1240</v>
      </c>
      <c r="CR96">
        <v>943</v>
      </c>
    </row>
    <row r="97" spans="1:96" x14ac:dyDescent="0.2">
      <c r="A97" s="112" t="s">
        <v>51</v>
      </c>
      <c r="B97" s="204">
        <f>Prevalence!B94*AX97</f>
        <v>6058.8871199999994</v>
      </c>
      <c r="C97" s="204">
        <f>Prevalence!C94*AY97</f>
        <v>608.20998986538712</v>
      </c>
      <c r="D97" s="204">
        <f>Prevalence!D94*AZ97</f>
        <v>30.94344434532767</v>
      </c>
      <c r="E97" s="204">
        <f>Prevalence!E94*BA97</f>
        <v>61.484604608028469</v>
      </c>
      <c r="F97" s="204">
        <f>Prevalence!F94*BB97</f>
        <v>367.1518426764394</v>
      </c>
      <c r="G97" s="204">
        <f>Prevalence!G94*BC97</f>
        <v>269.88806598255724</v>
      </c>
      <c r="H97" s="204">
        <f>Prevalence!H94*BD97</f>
        <v>166.09723288915831</v>
      </c>
      <c r="I97" s="204">
        <f>Prevalence!I94*BE97</f>
        <v>2518.1858681696167</v>
      </c>
      <c r="J97" s="204">
        <f>Prevalence!J94*BF97</f>
        <v>155.10486838562034</v>
      </c>
      <c r="K97" s="204">
        <f>Prevalence!K94*BG97</f>
        <v>826.00757540783945</v>
      </c>
      <c r="L97" s="204">
        <f>Prevalence!L94*BH97</f>
        <v>602.40399434786355</v>
      </c>
      <c r="M97" s="204">
        <f>Prevalence!M94*BI97</f>
        <v>0</v>
      </c>
      <c r="N97" s="204">
        <f>Prevalence!N94*BJ97</f>
        <v>0</v>
      </c>
      <c r="O97" s="204">
        <f>Prevalence!O94*BK97</f>
        <v>373.35336153636888</v>
      </c>
      <c r="P97" s="204">
        <f>Prevalence!P94*BL97</f>
        <v>0</v>
      </c>
      <c r="Q97" s="204">
        <f>Prevalence!Q94*BM97</f>
        <v>143.08727101604276</v>
      </c>
      <c r="R97" s="204">
        <f>Prevalence!R94*BN97</f>
        <v>23.726855614973264</v>
      </c>
      <c r="S97" s="204">
        <f>Prevalence!S94*BO97</f>
        <v>33.020139465240639</v>
      </c>
      <c r="T97" s="204">
        <f>Prevalence!T94*BP97</f>
        <v>49.923306096256688</v>
      </c>
      <c r="U97" s="204">
        <f>Prevalence!U94*BQ97</f>
        <v>76.126126203208557</v>
      </c>
      <c r="V97" s="204">
        <f>Prevalence!V94*BR97</f>
        <v>61.614299037433142</v>
      </c>
      <c r="W97" s="204">
        <f>Prevalence!W94*BS97</f>
        <v>292.68429946524066</v>
      </c>
      <c r="X97" s="204">
        <f>Prevalence!X94*BT97</f>
        <v>249.81307893048128</v>
      </c>
      <c r="Y97" s="204">
        <f>Prevalence!Y94*BU97</f>
        <v>28.799807486631014</v>
      </c>
      <c r="Z97" s="204">
        <f>Prevalence!Z94*BV97</f>
        <v>23.971631229946524</v>
      </c>
      <c r="AA97" s="204">
        <f>Prevalence!AA94*BW97</f>
        <v>47.99967914438502</v>
      </c>
      <c r="AB97" s="204">
        <f>Prevalence!AB94*BX97</f>
        <v>403.72507379679143</v>
      </c>
      <c r="AC97" s="204">
        <f>Prevalence!AC94*BY97</f>
        <v>0</v>
      </c>
      <c r="AD97" s="204">
        <f>Prevalence!AD94*BZ97</f>
        <v>115.1064154010695</v>
      </c>
      <c r="AE97" s="204">
        <f>Prevalence!AE94*CA97</f>
        <v>367.77581647058827</v>
      </c>
      <c r="AF97" s="204">
        <f>Prevalence!AF94*CB97</f>
        <v>1644.0003850267378</v>
      </c>
      <c r="AG97" s="204">
        <f>Prevalence!AG94*CC97</f>
        <v>103.83763764705881</v>
      </c>
      <c r="AH97" s="204">
        <f>Prevalence!AH94*CD97</f>
        <v>166.81321668449198</v>
      </c>
      <c r="AI97" s="204">
        <f>Prevalence!AI94*CE97</f>
        <v>32.55606673796791</v>
      </c>
      <c r="AJ97" s="204">
        <f>Prevalence!AJ94*CF97</f>
        <v>4.571571336898395</v>
      </c>
      <c r="AK97" s="204">
        <f>Prevalence!AK94*CG97</f>
        <v>243.2287058823529</v>
      </c>
      <c r="AL97" s="204">
        <f>Prevalence!AL94*CH97</f>
        <v>542.80494032085562</v>
      </c>
      <c r="AM97" s="204">
        <f>Prevalence!AM94*CI97</f>
        <v>0</v>
      </c>
      <c r="AN97" s="204">
        <f>Prevalence!AN94*CJ97</f>
        <v>48.15437005347593</v>
      </c>
      <c r="AO97" s="204">
        <f>Prevalence!AO94*CK97</f>
        <v>330.65272812834218</v>
      </c>
      <c r="AP97" s="204">
        <f>Prevalence!AP94*CL97</f>
        <v>30.909973475935828</v>
      </c>
      <c r="AQ97" s="204">
        <f>Prevalence!AQ94*CM97</f>
        <v>0</v>
      </c>
      <c r="AR97" s="204">
        <f>Prevalence!AR94*CN97</f>
        <v>104.59835294117647</v>
      </c>
      <c r="AS97" s="204">
        <f>Prevalence!AS94*CO97</f>
        <v>357.15856042780746</v>
      </c>
      <c r="AT97" s="204">
        <f>Prevalence!AT94*CP97</f>
        <v>60.108337540106945</v>
      </c>
      <c r="AU97" s="204">
        <f>Prevalence!AU94*CQ97</f>
        <v>141.61679743315506</v>
      </c>
      <c r="AV97" s="204">
        <f>Prevalence!AV94*CR97</f>
        <v>154.97936213903742</v>
      </c>
      <c r="AW97">
        <v>96</v>
      </c>
      <c r="AX97">
        <v>35607</v>
      </c>
      <c r="AY97">
        <v>3658</v>
      </c>
      <c r="AZ97">
        <v>169</v>
      </c>
      <c r="BA97">
        <v>368</v>
      </c>
      <c r="BB97">
        <v>2233</v>
      </c>
      <c r="BC97">
        <v>1488</v>
      </c>
      <c r="BD97">
        <v>1045</v>
      </c>
      <c r="BE97">
        <v>15497</v>
      </c>
      <c r="BF97">
        <v>881</v>
      </c>
      <c r="BG97">
        <v>4814</v>
      </c>
      <c r="BH97">
        <v>3076</v>
      </c>
      <c r="BK97">
        <v>2378</v>
      </c>
      <c r="BM97">
        <v>864</v>
      </c>
      <c r="BN97">
        <v>149</v>
      </c>
      <c r="BO97">
        <v>288</v>
      </c>
      <c r="BP97">
        <v>254</v>
      </c>
      <c r="BQ97">
        <v>470</v>
      </c>
      <c r="BR97">
        <v>368</v>
      </c>
      <c r="BS97">
        <v>1838</v>
      </c>
      <c r="BT97">
        <v>1271</v>
      </c>
      <c r="BU97">
        <v>150</v>
      </c>
      <c r="BV97">
        <v>148</v>
      </c>
      <c r="BW97">
        <v>250</v>
      </c>
      <c r="BX97">
        <v>1888</v>
      </c>
      <c r="BZ97">
        <v>727</v>
      </c>
      <c r="CA97">
        <v>2233</v>
      </c>
      <c r="CB97">
        <v>10150</v>
      </c>
      <c r="CC97">
        <v>627</v>
      </c>
      <c r="CD97">
        <v>1291</v>
      </c>
      <c r="CE97">
        <v>201</v>
      </c>
      <c r="CF97">
        <v>32</v>
      </c>
      <c r="CG97">
        <v>1782</v>
      </c>
      <c r="CH97">
        <v>3572</v>
      </c>
      <c r="CJ97">
        <v>252</v>
      </c>
      <c r="CK97">
        <v>1747</v>
      </c>
      <c r="CL97">
        <v>169</v>
      </c>
      <c r="CN97">
        <v>605</v>
      </c>
      <c r="CO97">
        <v>2055</v>
      </c>
      <c r="CP97">
        <v>291</v>
      </c>
      <c r="CQ97">
        <v>1096</v>
      </c>
      <c r="CR97">
        <v>839</v>
      </c>
    </row>
    <row r="98" spans="1:96" x14ac:dyDescent="0.2">
      <c r="A98" s="112" t="s">
        <v>52</v>
      </c>
      <c r="B98" s="204">
        <f>Prevalence!B95*AX98</f>
        <v>3137.7220560000001</v>
      </c>
      <c r="C98" s="204">
        <f>Prevalence!C95*AY98</f>
        <v>337.38985146005871</v>
      </c>
      <c r="D98" s="204">
        <f>Prevalence!D95*AZ98</f>
        <v>18.695190234713184</v>
      </c>
      <c r="E98" s="204">
        <f>Prevalence!E95*BA98</f>
        <v>34.221784399199294</v>
      </c>
      <c r="F98" s="204">
        <f>Prevalence!F95*BB98</f>
        <v>192.76125133815825</v>
      </c>
      <c r="G98" s="204">
        <f>Prevalence!G95*BC98</f>
        <v>140.12326262397394</v>
      </c>
      <c r="H98" s="204">
        <f>Prevalence!H95*BD98</f>
        <v>90.530922346998295</v>
      </c>
      <c r="I98" s="204">
        <f>Prevalence!I95*BE98</f>
        <v>1253.9646222337797</v>
      </c>
      <c r="J98" s="204">
        <f>Prevalence!J95*BF98</f>
        <v>85.874171469231243</v>
      </c>
      <c r="K98" s="204">
        <f>Prevalence!K95*BG98</f>
        <v>452.13409501257127</v>
      </c>
      <c r="L98" s="204">
        <f>Prevalence!L95*BH98</f>
        <v>300.54666498909745</v>
      </c>
      <c r="M98" s="204">
        <f>Prevalence!M95*BI98</f>
        <v>0</v>
      </c>
      <c r="N98" s="204">
        <f>Prevalence!N95*BJ98</f>
        <v>0</v>
      </c>
      <c r="O98" s="204">
        <f>Prevalence!O95*BK98</f>
        <v>190.72831284178235</v>
      </c>
      <c r="P98" s="204">
        <f>Prevalence!P95*BL98</f>
        <v>0</v>
      </c>
      <c r="Q98" s="204">
        <f>Prevalence!Q95*BM98</f>
        <v>78.232701946524074</v>
      </c>
      <c r="R98" s="204">
        <f>Prevalence!R95*BN98</f>
        <v>12.43934438502674</v>
      </c>
      <c r="S98" s="204">
        <f>Prevalence!S95*BO98</f>
        <v>14.95072068449198</v>
      </c>
      <c r="T98" s="204">
        <f>Prevalence!T95*BP98</f>
        <v>26.234283465240647</v>
      </c>
      <c r="U98" s="204">
        <f>Prevalence!U95*BQ98</f>
        <v>41.6439585882353</v>
      </c>
      <c r="V98" s="204">
        <f>Prevalence!V95*BR98</f>
        <v>34.293971165775396</v>
      </c>
      <c r="W98" s="204">
        <f>Prevalence!W95*BS98</f>
        <v>148.78239465240642</v>
      </c>
      <c r="X98" s="204">
        <f>Prevalence!X95*BT98</f>
        <v>137.09528778609629</v>
      </c>
      <c r="Y98" s="204">
        <f>Prevalence!Y95*BU98</f>
        <v>15.706876106951874</v>
      </c>
      <c r="Z98" s="204">
        <f>Prevalence!Z95*BV98</f>
        <v>12.054830117647059</v>
      </c>
      <c r="AA98" s="204">
        <f>Prevalence!AA95*BW98</f>
        <v>22.084104000000004</v>
      </c>
      <c r="AB98" s="204">
        <f>Prevalence!AB95*BX98</f>
        <v>194.40078673796796</v>
      </c>
      <c r="AC98" s="204">
        <f>Prevalence!AC95*BY98</f>
        <v>0</v>
      </c>
      <c r="AD98" s="204">
        <f>Prevalence!AD95*BZ98</f>
        <v>55.316323251336897</v>
      </c>
      <c r="AE98" s="204">
        <f>Prevalence!AE95*CA98</f>
        <v>193.08884868449201</v>
      </c>
      <c r="AF98" s="204">
        <f>Prevalence!AF95*CB98</f>
        <v>799.5042288770054</v>
      </c>
      <c r="AG98" s="204">
        <f>Prevalence!AG95*CC98</f>
        <v>58.674526459893052</v>
      </c>
      <c r="AH98" s="204">
        <f>Prevalence!AH95*CD98</f>
        <v>88.776340620320866</v>
      </c>
      <c r="AI98" s="204">
        <f>Prevalence!AI95*CE98</f>
        <v>16.03989792513369</v>
      </c>
      <c r="AJ98" s="204">
        <f>Prevalence!AJ95*CF98</f>
        <v>2.7240625026737972</v>
      </c>
      <c r="AK98" s="204">
        <f>Prevalence!AK95*CG98</f>
        <v>132.565071657754</v>
      </c>
      <c r="AL98" s="204">
        <f>Prevalence!AL95*CH98</f>
        <v>296.58027606417113</v>
      </c>
      <c r="AM98" s="204">
        <f>Prevalence!AM95*CI98</f>
        <v>0</v>
      </c>
      <c r="AN98" s="204">
        <f>Prevalence!AN95*CJ98</f>
        <v>28.679055401069522</v>
      </c>
      <c r="AO98" s="204">
        <f>Prevalence!AO95*CK98</f>
        <v>156.46540389304812</v>
      </c>
      <c r="AP98" s="204">
        <f>Prevalence!AP95*CL98</f>
        <v>18.674968042780751</v>
      </c>
      <c r="AQ98" s="204">
        <f>Prevalence!AQ95*CM98</f>
        <v>0</v>
      </c>
      <c r="AR98" s="204">
        <f>Prevalence!AR95*CN98</f>
        <v>62.317057540106966</v>
      </c>
      <c r="AS98" s="204">
        <f>Prevalence!AS95*CO98</f>
        <v>203.86364367914442</v>
      </c>
      <c r="AT98" s="204">
        <f>Prevalence!AT95*CP98</f>
        <v>34.304045775401072</v>
      </c>
      <c r="AU98" s="204">
        <f>Prevalence!AU95*CQ98</f>
        <v>75.026737283422477</v>
      </c>
      <c r="AV98" s="204">
        <f>Prevalence!AV95*CR98</f>
        <v>83.510118288770073</v>
      </c>
      <c r="AW98">
        <v>97</v>
      </c>
      <c r="AX98">
        <v>29979</v>
      </c>
      <c r="AY98">
        <v>3299</v>
      </c>
      <c r="AZ98">
        <v>166</v>
      </c>
      <c r="BA98">
        <v>333</v>
      </c>
      <c r="BB98">
        <v>1906</v>
      </c>
      <c r="BC98">
        <v>1256</v>
      </c>
      <c r="BD98">
        <v>926</v>
      </c>
      <c r="BE98">
        <v>12546</v>
      </c>
      <c r="BF98">
        <v>793</v>
      </c>
      <c r="BG98">
        <v>4284</v>
      </c>
      <c r="BH98">
        <v>2495</v>
      </c>
      <c r="BK98">
        <v>1975</v>
      </c>
      <c r="BM98">
        <v>768</v>
      </c>
      <c r="BN98">
        <v>127</v>
      </c>
      <c r="BO98">
        <v>212</v>
      </c>
      <c r="BP98">
        <v>217</v>
      </c>
      <c r="BQ98">
        <v>418</v>
      </c>
      <c r="BR98">
        <v>333</v>
      </c>
      <c r="BS98">
        <v>1519</v>
      </c>
      <c r="BT98">
        <v>1134</v>
      </c>
      <c r="BU98">
        <v>133</v>
      </c>
      <c r="BV98">
        <v>121</v>
      </c>
      <c r="BW98">
        <v>187</v>
      </c>
      <c r="BX98">
        <v>1478</v>
      </c>
      <c r="BZ98">
        <v>568</v>
      </c>
      <c r="CA98">
        <v>1906</v>
      </c>
      <c r="CB98">
        <v>8025</v>
      </c>
      <c r="CC98">
        <v>576</v>
      </c>
      <c r="CD98">
        <v>1117</v>
      </c>
      <c r="CE98">
        <v>161</v>
      </c>
      <c r="CF98">
        <v>31</v>
      </c>
      <c r="CG98">
        <v>1579</v>
      </c>
      <c r="CH98">
        <v>3173</v>
      </c>
      <c r="CJ98">
        <v>244</v>
      </c>
      <c r="CK98">
        <v>1344</v>
      </c>
      <c r="CL98">
        <v>166</v>
      </c>
      <c r="CN98">
        <v>586</v>
      </c>
      <c r="CO98">
        <v>1907</v>
      </c>
      <c r="CP98">
        <v>270</v>
      </c>
      <c r="CQ98">
        <v>944</v>
      </c>
      <c r="CR98">
        <v>735</v>
      </c>
    </row>
    <row r="99" spans="1:96" x14ac:dyDescent="0.2">
      <c r="A99" s="112" t="s">
        <v>53</v>
      </c>
      <c r="B99" s="204">
        <f>Prevalence!B96*AX99</f>
        <v>2862.246408</v>
      </c>
      <c r="C99" s="204">
        <f>Prevalence!C96*AY99</f>
        <v>311.719996135271</v>
      </c>
      <c r="D99" s="204">
        <f>Prevalence!D96*AZ99</f>
        <v>18.019460467193429</v>
      </c>
      <c r="E99" s="204">
        <f>Prevalence!E96*BA99</f>
        <v>29.802755182485871</v>
      </c>
      <c r="F99" s="204">
        <f>Prevalence!F96*BB99</f>
        <v>193.36805485758583</v>
      </c>
      <c r="G99" s="204">
        <f>Prevalence!G96*BC99</f>
        <v>127.51663151210367</v>
      </c>
      <c r="H99" s="204">
        <f>Prevalence!H96*BD99</f>
        <v>75.572789389016933</v>
      </c>
      <c r="I99" s="204">
        <f>Prevalence!I96*BE99</f>
        <v>1102.8411957378864</v>
      </c>
      <c r="J99" s="204">
        <f>Prevalence!J96*BF99</f>
        <v>80.67623927437235</v>
      </c>
      <c r="K99" s="204">
        <f>Prevalence!K96*BG99</f>
        <v>428.49309658054142</v>
      </c>
      <c r="L99" s="204">
        <f>Prevalence!L96*BH99</f>
        <v>280.67083343671226</v>
      </c>
      <c r="M99" s="204">
        <f>Prevalence!M96*BI99</f>
        <v>0</v>
      </c>
      <c r="N99" s="204">
        <f>Prevalence!N96*BJ99</f>
        <v>0</v>
      </c>
      <c r="O99" s="204">
        <f>Prevalence!O96*BK99</f>
        <v>178.85004323188909</v>
      </c>
      <c r="P99" s="204">
        <f>Prevalence!P96*BL99</f>
        <v>0</v>
      </c>
      <c r="Q99" s="204">
        <f>Prevalence!Q96*BM99</f>
        <v>65.703245775401072</v>
      </c>
      <c r="R99" s="204">
        <f>Prevalence!R96*BN99</f>
        <v>9.5988641711229956</v>
      </c>
      <c r="S99" s="204">
        <f>Prevalence!S96*BO99</f>
        <v>13.187664000000002</v>
      </c>
      <c r="T99" s="204">
        <f>Prevalence!T96*BP99</f>
        <v>28.289503828877013</v>
      </c>
      <c r="U99" s="204">
        <f>Prevalence!U96*BQ99</f>
        <v>37.858144171123001</v>
      </c>
      <c r="V99" s="204">
        <f>Prevalence!V96*BR99</f>
        <v>29.865620534759355</v>
      </c>
      <c r="W99" s="204">
        <f>Prevalence!W96*BS99</f>
        <v>142.02401069518717</v>
      </c>
      <c r="X99" s="204">
        <f>Prevalence!X96*BT99</f>
        <v>130.44604543315512</v>
      </c>
      <c r="Y99" s="204">
        <f>Prevalence!Y96*BU99</f>
        <v>10.98300359358289</v>
      </c>
      <c r="Z99" s="204">
        <f>Prevalence!Z96*BV99</f>
        <v>11.755950032085563</v>
      </c>
      <c r="AA99" s="204">
        <f>Prevalence!AA96*BW99</f>
        <v>22.910781689839574</v>
      </c>
      <c r="AB99" s="204">
        <f>Prevalence!AB96*BX99</f>
        <v>177.69652427807489</v>
      </c>
      <c r="AC99" s="204">
        <f>Prevalence!AC96*BY99</f>
        <v>0</v>
      </c>
      <c r="AD99" s="204">
        <f>Prevalence!AD96*BZ99</f>
        <v>53.952892748663096</v>
      </c>
      <c r="AE99" s="204">
        <f>Prevalence!AE96*CA99</f>
        <v>193.69668346524068</v>
      </c>
      <c r="AF99" s="204">
        <f>Prevalence!AF96*CB99</f>
        <v>690.81150442780756</v>
      </c>
      <c r="AG99" s="204">
        <f>Prevalence!AG96*CC99</f>
        <v>52.053269133689845</v>
      </c>
      <c r="AH99" s="204">
        <f>Prevalence!AH96*CD99</f>
        <v>84.08716954010697</v>
      </c>
      <c r="AI99" s="204">
        <f>Prevalence!AI96*CE99</f>
        <v>15.442137754010696</v>
      </c>
      <c r="AJ99" s="204">
        <f>Prevalence!AJ96*CF99</f>
        <v>2.636189518716578</v>
      </c>
      <c r="AK99" s="204">
        <f>Prevalence!AK96*CG99</f>
        <v>122.91023743315507</v>
      </c>
      <c r="AL99" s="204">
        <f>Prevalence!AL96*CH99</f>
        <v>281.06425783957224</v>
      </c>
      <c r="AM99" s="204">
        <f>Prevalence!AM96*CI99</f>
        <v>0</v>
      </c>
      <c r="AN99" s="204">
        <f>Prevalence!AN96*CJ99</f>
        <v>25.270479144385032</v>
      </c>
      <c r="AO99" s="204">
        <f>Prevalence!AO96*CK99</f>
        <v>138.6534940748663</v>
      </c>
      <c r="AP99" s="204">
        <f>Prevalence!AP96*CL99</f>
        <v>17.999969197860967</v>
      </c>
      <c r="AQ99" s="204">
        <f>Prevalence!AQ96*CM99</f>
        <v>0</v>
      </c>
      <c r="AR99" s="204">
        <f>Prevalence!AR96*CN99</f>
        <v>53.703266310160437</v>
      </c>
      <c r="AS99" s="204">
        <f>Prevalence!AS96*CO99</f>
        <v>188.57654297326206</v>
      </c>
      <c r="AT99" s="204">
        <f>Prevalence!AT96*CP99</f>
        <v>26.553872470588235</v>
      </c>
      <c r="AU99" s="204">
        <f>Prevalence!AU96*CQ99</f>
        <v>67.794286973262047</v>
      </c>
      <c r="AV99" s="204">
        <f>Prevalence!AV96*CR99</f>
        <v>80.21516124064172</v>
      </c>
      <c r="AW99">
        <v>98</v>
      </c>
      <c r="AX99">
        <v>27347</v>
      </c>
      <c r="AY99">
        <v>3048</v>
      </c>
      <c r="AZ99">
        <v>160</v>
      </c>
      <c r="BA99">
        <v>290</v>
      </c>
      <c r="BB99">
        <v>1912</v>
      </c>
      <c r="BC99">
        <v>1143</v>
      </c>
      <c r="BD99">
        <v>773</v>
      </c>
      <c r="BE99">
        <v>11034</v>
      </c>
      <c r="BF99">
        <v>745</v>
      </c>
      <c r="BG99">
        <v>4060</v>
      </c>
      <c r="BH99">
        <v>2330</v>
      </c>
      <c r="BK99">
        <v>1852</v>
      </c>
      <c r="BM99">
        <v>645</v>
      </c>
      <c r="BN99">
        <v>98</v>
      </c>
      <c r="BO99">
        <v>187</v>
      </c>
      <c r="BP99">
        <v>234</v>
      </c>
      <c r="BQ99">
        <v>380</v>
      </c>
      <c r="BR99">
        <v>290</v>
      </c>
      <c r="BS99">
        <v>1450</v>
      </c>
      <c r="BT99">
        <v>1079</v>
      </c>
      <c r="BU99">
        <v>93</v>
      </c>
      <c r="BV99">
        <v>118</v>
      </c>
      <c r="BW99">
        <v>194</v>
      </c>
      <c r="BX99">
        <v>1351</v>
      </c>
      <c r="BZ99">
        <v>554</v>
      </c>
      <c r="CA99">
        <v>1912</v>
      </c>
      <c r="CB99">
        <v>6934</v>
      </c>
      <c r="CC99">
        <v>511</v>
      </c>
      <c r="CD99">
        <v>1058</v>
      </c>
      <c r="CE99">
        <v>155</v>
      </c>
      <c r="CF99">
        <v>30</v>
      </c>
      <c r="CG99">
        <v>1464</v>
      </c>
      <c r="CH99">
        <v>3007</v>
      </c>
      <c r="CJ99">
        <v>215</v>
      </c>
      <c r="CK99">
        <v>1191</v>
      </c>
      <c r="CL99">
        <v>160</v>
      </c>
      <c r="CN99">
        <v>505</v>
      </c>
      <c r="CO99">
        <v>1764</v>
      </c>
      <c r="CP99">
        <v>209</v>
      </c>
      <c r="CQ99">
        <v>853</v>
      </c>
      <c r="CR99">
        <v>706</v>
      </c>
    </row>
    <row r="100" spans="1:96" x14ac:dyDescent="0.2">
      <c r="A100" s="112" t="s">
        <v>54</v>
      </c>
      <c r="B100" s="204">
        <f>Prevalence!B97*AX100</f>
        <v>1565.8314120000002</v>
      </c>
      <c r="C100" s="204">
        <f>Prevalence!C97*AY100</f>
        <v>168.92875979178771</v>
      </c>
      <c r="D100" s="204">
        <f>Prevalence!D97*AZ100</f>
        <v>9.9446143496329267</v>
      </c>
      <c r="E100" s="204">
        <f>Prevalence!E97*BA100</f>
        <v>19.545160524323975</v>
      </c>
      <c r="F100" s="204">
        <f>Prevalence!F97*BB100</f>
        <v>106.22610611369186</v>
      </c>
      <c r="G100" s="204">
        <f>Prevalence!G97*BC100</f>
        <v>69.578022766012154</v>
      </c>
      <c r="H100" s="204">
        <f>Prevalence!H97*BD100</f>
        <v>37.549698207219009</v>
      </c>
      <c r="I100" s="204">
        <f>Prevalence!I97*BE100</f>
        <v>616.12833187138438</v>
      </c>
      <c r="J100" s="204">
        <f>Prevalence!J97*BF100</f>
        <v>42.929369340107712</v>
      </c>
      <c r="K100" s="204">
        <f>Prevalence!K97*BG100</f>
        <v>231.87495751316189</v>
      </c>
      <c r="L100" s="204">
        <f>Prevalence!L97*BH100</f>
        <v>145.04610881390443</v>
      </c>
      <c r="M100" s="204">
        <f>Prevalence!M97*BI100</f>
        <v>0</v>
      </c>
      <c r="N100" s="204">
        <f>Prevalence!N97*BJ100</f>
        <v>0</v>
      </c>
      <c r="O100" s="204">
        <f>Prevalence!O97*BK100</f>
        <v>97.557682323016238</v>
      </c>
      <c r="P100" s="204">
        <f>Prevalence!P97*BL100</f>
        <v>0</v>
      </c>
      <c r="Q100" s="204">
        <f>Prevalence!Q97*BM100</f>
        <v>31.702079743315508</v>
      </c>
      <c r="R100" s="204">
        <f>Prevalence!R97*BN100</f>
        <v>4.8990164438502681</v>
      </c>
      <c r="S100" s="204">
        <f>Prevalence!S97*BO100</f>
        <v>8.9706434438502676</v>
      </c>
      <c r="T100" s="204">
        <f>Prevalence!T97*BP100</f>
        <v>14.109167358288774</v>
      </c>
      <c r="U100" s="204">
        <f>Prevalence!U97*BQ100</f>
        <v>21.839072245989307</v>
      </c>
      <c r="V100" s="204">
        <f>Prevalence!V97*BR100</f>
        <v>19.586388705882356</v>
      </c>
      <c r="W100" s="204">
        <f>Prevalence!W97*BS100</f>
        <v>76.26740414438504</v>
      </c>
      <c r="X100" s="204">
        <f>Prevalence!X97*BT100</f>
        <v>69.500713283422471</v>
      </c>
      <c r="Y100" s="204">
        <f>Prevalence!Y97*BU100</f>
        <v>5.9068141122994664</v>
      </c>
      <c r="Z100" s="204">
        <f>Prevalence!Z97*BV100</f>
        <v>4.613888502673797</v>
      </c>
      <c r="AA100" s="204">
        <f>Prevalence!AA97*BW100</f>
        <v>10.792697390374334</v>
      </c>
      <c r="AB100" s="204">
        <f>Prevalence!AB97*BX100</f>
        <v>91.126890000000031</v>
      </c>
      <c r="AC100" s="204">
        <f>Prevalence!AC97*BY100</f>
        <v>0</v>
      </c>
      <c r="AD100" s="204">
        <f>Prevalence!AD97*BZ100</f>
        <v>28.745043786096257</v>
      </c>
      <c r="AE100" s="204">
        <f>Prevalence!AE97*CA100</f>
        <v>106.40663716042782</v>
      </c>
      <c r="AF100" s="204">
        <f>Prevalence!AF97*CB100</f>
        <v>394.02607812834231</v>
      </c>
      <c r="AG100" s="204">
        <f>Prevalence!AG97*CC100</f>
        <v>28.494131197860963</v>
      </c>
      <c r="AH100" s="204">
        <f>Prevalence!AH97*CD100</f>
        <v>45.69028373262033</v>
      </c>
      <c r="AI100" s="204">
        <f>Prevalence!AI97*CE100</f>
        <v>8.304999304812835</v>
      </c>
      <c r="AJ100" s="204">
        <f>Prevalence!AJ97*CF100</f>
        <v>2.0076463155080218</v>
      </c>
      <c r="AK100" s="204">
        <f>Prevalence!AK97*CG100</f>
        <v>67.445718449197869</v>
      </c>
      <c r="AL100" s="204">
        <f>Prevalence!AL97*CH100</f>
        <v>152.19922134224601</v>
      </c>
      <c r="AM100" s="204">
        <f>Prevalence!AM97*CI100</f>
        <v>0</v>
      </c>
      <c r="AN100" s="204">
        <f>Prevalence!AN97*CJ100</f>
        <v>12.265685614973263</v>
      </c>
      <c r="AO100" s="204">
        <f>Prevalence!AO97*CK100</f>
        <v>77.493972705882356</v>
      </c>
      <c r="AP100" s="204">
        <f>Prevalence!AP97*CL100</f>
        <v>9.9338574705882365</v>
      </c>
      <c r="AQ100" s="204">
        <f>Prevalence!AQ97*CM100</f>
        <v>0</v>
      </c>
      <c r="AR100" s="204">
        <f>Prevalence!AR97*CN100</f>
        <v>29.089962192513372</v>
      </c>
      <c r="AS100" s="204">
        <f>Prevalence!AS97*CO100</f>
        <v>102.8458211871658</v>
      </c>
      <c r="AT100" s="204">
        <f>Prevalence!AT97*CP100</f>
        <v>13.886249149732622</v>
      </c>
      <c r="AU100" s="204">
        <f>Prevalence!AU97*CQ100</f>
        <v>34.500826491978614</v>
      </c>
      <c r="AV100" s="204">
        <f>Prevalence!AV97*CR100</f>
        <v>43.358109978609633</v>
      </c>
      <c r="AW100">
        <v>99</v>
      </c>
      <c r="AX100">
        <v>24228</v>
      </c>
      <c r="AY100">
        <v>2675</v>
      </c>
      <c r="AZ100">
        <v>143</v>
      </c>
      <c r="BA100">
        <v>308</v>
      </c>
      <c r="BB100">
        <v>1701</v>
      </c>
      <c r="BC100">
        <v>1010</v>
      </c>
      <c r="BD100">
        <v>622</v>
      </c>
      <c r="BE100">
        <v>9983</v>
      </c>
      <c r="BF100">
        <v>642</v>
      </c>
      <c r="BG100">
        <v>3558</v>
      </c>
      <c r="BH100">
        <v>1950</v>
      </c>
      <c r="BK100">
        <v>1636</v>
      </c>
      <c r="BM100">
        <v>504</v>
      </c>
      <c r="BN100">
        <v>81</v>
      </c>
      <c r="BO100">
        <v>206</v>
      </c>
      <c r="BP100">
        <v>189</v>
      </c>
      <c r="BQ100">
        <v>355</v>
      </c>
      <c r="BR100">
        <v>308</v>
      </c>
      <c r="BS100">
        <v>1261</v>
      </c>
      <c r="BT100">
        <v>931</v>
      </c>
      <c r="BU100">
        <v>81</v>
      </c>
      <c r="BV100">
        <v>75</v>
      </c>
      <c r="BW100">
        <v>148</v>
      </c>
      <c r="BX100">
        <v>1122</v>
      </c>
      <c r="BZ100">
        <v>478</v>
      </c>
      <c r="CA100">
        <v>1701</v>
      </c>
      <c r="CB100">
        <v>6405</v>
      </c>
      <c r="CC100">
        <v>453</v>
      </c>
      <c r="CD100">
        <v>931</v>
      </c>
      <c r="CE100">
        <v>135</v>
      </c>
      <c r="CF100">
        <v>37</v>
      </c>
      <c r="CG100">
        <v>1301</v>
      </c>
      <c r="CH100">
        <v>2637</v>
      </c>
      <c r="CJ100">
        <v>169</v>
      </c>
      <c r="CK100">
        <v>1078</v>
      </c>
      <c r="CL100">
        <v>143</v>
      </c>
      <c r="CN100">
        <v>443</v>
      </c>
      <c r="CO100">
        <v>1558</v>
      </c>
      <c r="CP100">
        <v>177</v>
      </c>
      <c r="CQ100">
        <v>703</v>
      </c>
      <c r="CR100">
        <v>618</v>
      </c>
    </row>
    <row r="101" spans="1:96" x14ac:dyDescent="0.2">
      <c r="A101" s="112" t="s">
        <v>55</v>
      </c>
      <c r="B101" s="204">
        <f>Prevalence!B98*AX101</f>
        <v>1401.8676390000001</v>
      </c>
      <c r="C101" s="204">
        <f>Prevalence!C98*AY101</f>
        <v>154.78294962604551</v>
      </c>
      <c r="D101" s="204">
        <f>Prevalence!D98*AZ101</f>
        <v>8.1365026496996666</v>
      </c>
      <c r="E101" s="204">
        <f>Prevalence!E98*BA101</f>
        <v>15.674203407493577</v>
      </c>
      <c r="F101" s="204">
        <f>Prevalence!F98*BB101</f>
        <v>86.617054191470075</v>
      </c>
      <c r="G101" s="204">
        <f>Prevalence!G98*BC101</f>
        <v>62.551331357959441</v>
      </c>
      <c r="H101" s="204">
        <f>Prevalence!H98*BD101</f>
        <v>32.176831421941692</v>
      </c>
      <c r="I101" s="204">
        <f>Prevalence!I98*BE101</f>
        <v>584.46712439367025</v>
      </c>
      <c r="J101" s="204">
        <f>Prevalence!J98*BF101</f>
        <v>36.376288038969776</v>
      </c>
      <c r="K101" s="204">
        <f>Prevalence!K98*BG101</f>
        <v>199.02926370016763</v>
      </c>
      <c r="L101" s="204">
        <f>Prevalence!L98*BH101</f>
        <v>119.90478328616101</v>
      </c>
      <c r="M101" s="204">
        <f>Prevalence!M98*BI101</f>
        <v>0</v>
      </c>
      <c r="N101" s="204">
        <f>Prevalence!N98*BJ101</f>
        <v>0</v>
      </c>
      <c r="O101" s="204">
        <f>Prevalence!O98*BK101</f>
        <v>81.576350499930456</v>
      </c>
      <c r="P101" s="204">
        <f>Prevalence!P98*BL101</f>
        <v>0</v>
      </c>
      <c r="Q101" s="204">
        <f>Prevalence!Q98*BM101</f>
        <v>27.48771596791444</v>
      </c>
      <c r="R101" s="204">
        <f>Prevalence!R98*BN101</f>
        <v>3.5684193850267385</v>
      </c>
      <c r="S101" s="204">
        <f>Prevalence!S98*BO101</f>
        <v>7.1852241176470599</v>
      </c>
      <c r="T101" s="204">
        <f>Prevalence!T98*BP101</f>
        <v>12.392178737967917</v>
      </c>
      <c r="U101" s="204">
        <f>Prevalence!U98*BQ101</f>
        <v>15.748739422459895</v>
      </c>
      <c r="V101" s="204">
        <f>Prevalence!V98*BR101</f>
        <v>15.70726626737968</v>
      </c>
      <c r="W101" s="204">
        <f>Prevalence!W98*BS101</f>
        <v>64.292030614973271</v>
      </c>
      <c r="X101" s="204">
        <f>Prevalence!X98*BT101</f>
        <v>60.617163465240658</v>
      </c>
      <c r="Y101" s="204">
        <f>Prevalence!Y98*BU101</f>
        <v>5.3963486951871671</v>
      </c>
      <c r="Z101" s="204">
        <f>Prevalence!Z98*BV101</f>
        <v>3.691110802139038</v>
      </c>
      <c r="AA101" s="204">
        <f>Prevalence!AA98*BW101</f>
        <v>10.355155604278076</v>
      </c>
      <c r="AB101" s="204">
        <f>Prevalence!AB98*BX101</f>
        <v>75.126892379679163</v>
      </c>
      <c r="AC101" s="204">
        <f>Prevalence!AC98*BY101</f>
        <v>0</v>
      </c>
      <c r="AD101" s="204">
        <f>Prevalence!AD98*BZ101</f>
        <v>29.647084909090911</v>
      </c>
      <c r="AE101" s="204">
        <f>Prevalence!AE98*CA101</f>
        <v>86.764259695187178</v>
      </c>
      <c r="AF101" s="204">
        <f>Prevalence!AF98*CB101</f>
        <v>376.86241289839575</v>
      </c>
      <c r="AG101" s="204">
        <f>Prevalence!AG98*CC101</f>
        <v>23.776559807486631</v>
      </c>
      <c r="AH101" s="204">
        <f>Prevalence!AH98*CD101</f>
        <v>41.077086449197871</v>
      </c>
      <c r="AI101" s="204">
        <f>Prevalence!AI98*CE101</f>
        <v>7.2591845775401076</v>
      </c>
      <c r="AJ101" s="204">
        <f>Prevalence!AJ98*CF101</f>
        <v>2.0076463155080218</v>
      </c>
      <c r="AK101" s="204">
        <f>Prevalence!AK98*CG101</f>
        <v>62.779988502673802</v>
      </c>
      <c r="AL101" s="204">
        <f>Prevalence!AL98*CH101</f>
        <v>132.46007318181819</v>
      </c>
      <c r="AM101" s="204">
        <f>Prevalence!AM98*CI101</f>
        <v>0</v>
      </c>
      <c r="AN101" s="204">
        <f>Prevalence!AN98*CJ101</f>
        <v>10.160922994652408</v>
      </c>
      <c r="AO101" s="204">
        <f>Prevalence!AO98*CK101</f>
        <v>80.225671187165773</v>
      </c>
      <c r="AP101" s="204">
        <f>Prevalence!AP98*CL101</f>
        <v>8.1277015668449213</v>
      </c>
      <c r="AQ101" s="204">
        <f>Prevalence!AQ98*CM101</f>
        <v>0</v>
      </c>
      <c r="AR101" s="204">
        <f>Prevalence!AR98*CN101</f>
        <v>28.104974759358292</v>
      </c>
      <c r="AS101" s="204">
        <f>Prevalence!AS98*CO101</f>
        <v>88.653361909090933</v>
      </c>
      <c r="AT101" s="204">
        <f>Prevalence!AT98*CP101</f>
        <v>12.474088219251337</v>
      </c>
      <c r="AU101" s="204">
        <f>Prevalence!AU98*CQ101</f>
        <v>29.004251005347598</v>
      </c>
      <c r="AV101" s="204">
        <f>Prevalence!AV98*CR101</f>
        <v>35.710805791443853</v>
      </c>
      <c r="AW101">
        <v>100</v>
      </c>
      <c r="AX101">
        <v>21691</v>
      </c>
      <c r="AY101">
        <v>2451</v>
      </c>
      <c r="AZ101">
        <v>117</v>
      </c>
      <c r="BA101">
        <v>247</v>
      </c>
      <c r="BB101">
        <v>1387</v>
      </c>
      <c r="BC101">
        <v>908</v>
      </c>
      <c r="BD101">
        <v>533</v>
      </c>
      <c r="BE101">
        <v>9470</v>
      </c>
      <c r="BF101">
        <v>544</v>
      </c>
      <c r="BG101">
        <v>3054</v>
      </c>
      <c r="BH101">
        <v>1612</v>
      </c>
      <c r="BK101">
        <v>1368</v>
      </c>
      <c r="BM101">
        <v>437</v>
      </c>
      <c r="BN101">
        <v>59</v>
      </c>
      <c r="BO101">
        <v>165</v>
      </c>
      <c r="BP101">
        <v>166</v>
      </c>
      <c r="BQ101">
        <v>256</v>
      </c>
      <c r="BR101">
        <v>247</v>
      </c>
      <c r="BS101">
        <v>1063</v>
      </c>
      <c r="BT101">
        <v>812</v>
      </c>
      <c r="BU101">
        <v>74</v>
      </c>
      <c r="BV101">
        <v>60</v>
      </c>
      <c r="BW101">
        <v>142</v>
      </c>
      <c r="BX101">
        <v>925</v>
      </c>
      <c r="BZ101">
        <v>493</v>
      </c>
      <c r="CA101">
        <v>1387</v>
      </c>
      <c r="CB101">
        <v>6126</v>
      </c>
      <c r="CC101">
        <v>378</v>
      </c>
      <c r="CD101">
        <v>837</v>
      </c>
      <c r="CE101">
        <v>118</v>
      </c>
      <c r="CF101">
        <v>37</v>
      </c>
      <c r="CG101">
        <v>1211</v>
      </c>
      <c r="CH101">
        <v>2295</v>
      </c>
      <c r="CJ101">
        <v>140</v>
      </c>
      <c r="CK101">
        <v>1116</v>
      </c>
      <c r="CL101">
        <v>117</v>
      </c>
      <c r="CN101">
        <v>428</v>
      </c>
      <c r="CO101">
        <v>1343</v>
      </c>
      <c r="CP101">
        <v>159</v>
      </c>
      <c r="CQ101">
        <v>591</v>
      </c>
      <c r="CR101">
        <v>509</v>
      </c>
    </row>
    <row r="102" spans="1:96" x14ac:dyDescent="0.2">
      <c r="A102" s="112" t="s">
        <v>56</v>
      </c>
      <c r="B102" s="204">
        <f>Prevalence!B99*AX102</f>
        <v>346.92958299999998</v>
      </c>
      <c r="C102" s="204">
        <f>Prevalence!C99*AY102</f>
        <v>35.31386122107174</v>
      </c>
      <c r="D102" s="204">
        <f>Prevalence!D99*AZ102</f>
        <v>1.6610517245243999</v>
      </c>
      <c r="E102" s="204">
        <f>Prevalence!E99*BA102</f>
        <v>3.4950783731701272</v>
      </c>
      <c r="F102" s="204">
        <f>Prevalence!F99*BB102</f>
        <v>20.794937576186765</v>
      </c>
      <c r="G102" s="204">
        <f>Prevalence!G99*BC102</f>
        <v>15.621997580753943</v>
      </c>
      <c r="H102" s="204">
        <f>Prevalence!H99*BD102</f>
        <v>8.7364625072687137</v>
      </c>
      <c r="I102" s="204">
        <f>Prevalence!I99*BE102</f>
        <v>150.15507400014636</v>
      </c>
      <c r="J102" s="204">
        <f>Prevalence!J99*BF102</f>
        <v>8.2113249621395035</v>
      </c>
      <c r="K102" s="204">
        <f>Prevalence!K99*BG102</f>
        <v>47.375810686024892</v>
      </c>
      <c r="L102" s="204">
        <f>Prevalence!L99*BH102</f>
        <v>30.035893890432689</v>
      </c>
      <c r="M102" s="204">
        <f>Prevalence!M99*BI102</f>
        <v>0</v>
      </c>
      <c r="N102" s="204">
        <f>Prevalence!N99*BJ102</f>
        <v>0</v>
      </c>
      <c r="O102" s="204">
        <f>Prevalence!O99*BK102</f>
        <v>20.208673390827251</v>
      </c>
      <c r="P102" s="204">
        <f>Prevalence!P99*BL102</f>
        <v>0</v>
      </c>
      <c r="Q102" s="204">
        <f>Prevalence!Q99*BM102</f>
        <v>7.2999450588235302</v>
      </c>
      <c r="R102" s="204">
        <f>Prevalence!R99*BN102</f>
        <v>1.2066867647058825</v>
      </c>
      <c r="S102" s="204">
        <f>Prevalence!S99*BO102</f>
        <v>1.6152607058823529</v>
      </c>
      <c r="T102" s="204">
        <f>Prevalence!T99*BP102</f>
        <v>2.559244235294118</v>
      </c>
      <c r="U102" s="204">
        <f>Prevalence!U99*BQ102</f>
        <v>3.4919621176470588</v>
      </c>
      <c r="V102" s="204">
        <f>Prevalence!V99*BR102</f>
        <v>3.5024508235294114</v>
      </c>
      <c r="W102" s="204">
        <f>Prevalence!W99*BS102</f>
        <v>15.992848529411766</v>
      </c>
      <c r="X102" s="204">
        <f>Prevalence!X99*BT102</f>
        <v>15.355465411764708</v>
      </c>
      <c r="Y102" s="204">
        <f>Prevalence!Y99*BU102</f>
        <v>1.0655748235294118</v>
      </c>
      <c r="Z102" s="204">
        <f>Prevalence!Z99*BV102</f>
        <v>0.8470601176470588</v>
      </c>
      <c r="AA102" s="204">
        <f>Prevalence!AA99*BW102</f>
        <v>2.4180351764705885</v>
      </c>
      <c r="AB102" s="204">
        <f>Prevalence!AB99*BX102</f>
        <v>19.33078205882353</v>
      </c>
      <c r="AC102" s="204">
        <f>Prevalence!AC99*BY102</f>
        <v>0</v>
      </c>
      <c r="AD102" s="204">
        <f>Prevalence!AD99*BZ102</f>
        <v>7.6381087058823525</v>
      </c>
      <c r="AE102" s="204">
        <f>Prevalence!AE99*CA102</f>
        <v>20.830278529411768</v>
      </c>
      <c r="AF102" s="204">
        <f>Prevalence!AF99*CB102</f>
        <v>96.73772282352941</v>
      </c>
      <c r="AG102" s="204">
        <f>Prevalence!AG99*CC102</f>
        <v>5.5677547058823533</v>
      </c>
      <c r="AH102" s="204">
        <f>Prevalence!AH99*CD102</f>
        <v>11.046355411764706</v>
      </c>
      <c r="AI102" s="204">
        <f>Prevalence!AI99*CE102</f>
        <v>1.5903985882352942</v>
      </c>
      <c r="AJ102" s="204">
        <f>Prevalence!AJ99*CF102</f>
        <v>0.47267158823529415</v>
      </c>
      <c r="AK102" s="204">
        <f>Prevalence!AK99*CG102</f>
        <v>13.445938235294117</v>
      </c>
      <c r="AL102" s="204">
        <f>Prevalence!AL99*CH102</f>
        <v>31.93451605882353</v>
      </c>
      <c r="AM102" s="204">
        <f>Prevalence!AM99*CI102</f>
        <v>0</v>
      </c>
      <c r="AN102" s="204">
        <f>Prevalence!AN99*CJ102</f>
        <v>2.7124958823529415</v>
      </c>
      <c r="AO102" s="204">
        <f>Prevalence!AO99*CK102</f>
        <v>21.069090823529415</v>
      </c>
      <c r="AP102" s="204">
        <f>Prevalence!AP99*CL102</f>
        <v>1.6592550000000001</v>
      </c>
      <c r="AQ102" s="204">
        <f>Prevalence!AQ99*CM102</f>
        <v>0</v>
      </c>
      <c r="AR102" s="204">
        <f>Prevalence!AR99*CN102</f>
        <v>6.1815382352941182</v>
      </c>
      <c r="AS102" s="204">
        <f>Prevalence!AS99*CO102</f>
        <v>20.886703882352943</v>
      </c>
      <c r="AT102" s="204">
        <f>Prevalence!AT99*CP102</f>
        <v>3.3729929999999997</v>
      </c>
      <c r="AU102" s="204">
        <f>Prevalence!AU99*CQ102</f>
        <v>7.4469811764705884</v>
      </c>
      <c r="AV102" s="204">
        <f>Prevalence!AV99*CR102</f>
        <v>8.8519821764705888</v>
      </c>
      <c r="AW102">
        <v>101</v>
      </c>
      <c r="AX102">
        <v>19103</v>
      </c>
      <c r="AY102">
        <v>1990</v>
      </c>
      <c r="AZ102">
        <v>85</v>
      </c>
      <c r="BA102">
        <v>196</v>
      </c>
      <c r="BB102">
        <v>1185</v>
      </c>
      <c r="BC102">
        <v>807</v>
      </c>
      <c r="BD102">
        <v>515</v>
      </c>
      <c r="BE102">
        <v>8658</v>
      </c>
      <c r="BF102">
        <v>437</v>
      </c>
      <c r="BG102">
        <v>2587</v>
      </c>
      <c r="BH102">
        <v>1437</v>
      </c>
      <c r="BK102">
        <v>1206</v>
      </c>
      <c r="BM102">
        <v>413</v>
      </c>
      <c r="BN102">
        <v>71</v>
      </c>
      <c r="BO102">
        <v>132</v>
      </c>
      <c r="BP102">
        <v>122</v>
      </c>
      <c r="BQ102">
        <v>202</v>
      </c>
      <c r="BR102">
        <v>196</v>
      </c>
      <c r="BS102">
        <v>941</v>
      </c>
      <c r="BT102">
        <v>732</v>
      </c>
      <c r="BU102">
        <v>52</v>
      </c>
      <c r="BV102">
        <v>49</v>
      </c>
      <c r="BW102">
        <v>118</v>
      </c>
      <c r="BX102">
        <v>847</v>
      </c>
      <c r="BZ102">
        <v>452</v>
      </c>
      <c r="CA102">
        <v>1185</v>
      </c>
      <c r="CB102">
        <v>5596</v>
      </c>
      <c r="CC102">
        <v>315</v>
      </c>
      <c r="CD102">
        <v>801</v>
      </c>
      <c r="CE102">
        <v>92</v>
      </c>
      <c r="CF102">
        <v>31</v>
      </c>
      <c r="CG102">
        <v>923</v>
      </c>
      <c r="CH102">
        <v>1969</v>
      </c>
      <c r="CJ102">
        <v>133</v>
      </c>
      <c r="CK102">
        <v>1043</v>
      </c>
      <c r="CL102">
        <v>85</v>
      </c>
      <c r="CN102">
        <v>335</v>
      </c>
      <c r="CO102">
        <v>1126</v>
      </c>
      <c r="CP102">
        <v>153</v>
      </c>
      <c r="CQ102">
        <v>540</v>
      </c>
      <c r="CR102">
        <v>449</v>
      </c>
    </row>
    <row r="103" spans="1:96" x14ac:dyDescent="0.2">
      <c r="A103" s="112" t="s">
        <v>57</v>
      </c>
      <c r="B103" s="204">
        <f>Prevalence!B100*AX103</f>
        <v>257.65010699999999</v>
      </c>
      <c r="C103" s="204">
        <f>Prevalence!C100*AY103</f>
        <v>26.174846884965234</v>
      </c>
      <c r="D103" s="204">
        <f>Prevalence!D100*AZ103</f>
        <v>1.3679249496083292</v>
      </c>
      <c r="E103" s="204">
        <f>Prevalence!E100*BA103</f>
        <v>2.7996291050393367</v>
      </c>
      <c r="F103" s="204">
        <f>Prevalence!F100*BB103</f>
        <v>16.074399004039726</v>
      </c>
      <c r="G103" s="204">
        <f>Prevalence!G100*BC103</f>
        <v>10.97605034484199</v>
      </c>
      <c r="H103" s="204">
        <f>Prevalence!H100*BD103</f>
        <v>6.5989978938398632</v>
      </c>
      <c r="I103" s="204">
        <f>Prevalence!I100*BE103</f>
        <v>110.83865534014038</v>
      </c>
      <c r="J103" s="204">
        <f>Prevalence!J100*BF103</f>
        <v>6.9711706200314785</v>
      </c>
      <c r="K103" s="204">
        <f>Prevalence!K100*BG103</f>
        <v>33.0183945368778</v>
      </c>
      <c r="L103" s="204">
        <f>Prevalence!L100*BH103</f>
        <v>22.176815182845569</v>
      </c>
      <c r="M103" s="204">
        <f>Prevalence!M100*BI103</f>
        <v>0</v>
      </c>
      <c r="N103" s="204">
        <f>Prevalence!N100*BJ103</f>
        <v>0</v>
      </c>
      <c r="O103" s="204">
        <f>Prevalence!O100*BK103</f>
        <v>16.53893916811484</v>
      </c>
      <c r="P103" s="204">
        <f>Prevalence!P100*BL103</f>
        <v>0</v>
      </c>
      <c r="Q103" s="204">
        <f>Prevalence!Q100*BM103</f>
        <v>5.8152104705882355</v>
      </c>
      <c r="R103" s="204">
        <f>Prevalence!R100*BN103</f>
        <v>0.8157882352941177</v>
      </c>
      <c r="S103" s="204">
        <f>Prevalence!S100*BO103</f>
        <v>1.4684188235294118</v>
      </c>
      <c r="T103" s="204">
        <f>Prevalence!T100*BP103</f>
        <v>2.810973176470589</v>
      </c>
      <c r="U103" s="204">
        <f>Prevalence!U100*BQ103</f>
        <v>2.5930411764705883</v>
      </c>
      <c r="V103" s="204">
        <f>Prevalence!V100*BR103</f>
        <v>2.805534588235294</v>
      </c>
      <c r="W103" s="204">
        <f>Prevalence!W100*BS103</f>
        <v>13.001625000000002</v>
      </c>
      <c r="X103" s="204">
        <f>Prevalence!X100*BT103</f>
        <v>11.642463529411767</v>
      </c>
      <c r="Y103" s="204">
        <f>Prevalence!Y100*BU103</f>
        <v>0.7786892941176472</v>
      </c>
      <c r="Z103" s="204">
        <f>Prevalence!Z100*BV103</f>
        <v>0.70876458823529409</v>
      </c>
      <c r="AA103" s="204">
        <f>Prevalence!AA100*BW103</f>
        <v>1.5163949411764708</v>
      </c>
      <c r="AB103" s="204">
        <f>Prevalence!AB100*BX103</f>
        <v>14.811897941176472</v>
      </c>
      <c r="AC103" s="204">
        <f>Prevalence!AC100*BY103</f>
        <v>0</v>
      </c>
      <c r="AD103" s="204">
        <f>Prevalence!AD100*BZ103</f>
        <v>5.424409058823529</v>
      </c>
      <c r="AE103" s="204">
        <f>Prevalence!AE100*CA103</f>
        <v>16.101717411764707</v>
      </c>
      <c r="AF103" s="204">
        <f>Prevalence!AF100*CB103</f>
        <v>72.397709647058818</v>
      </c>
      <c r="AG103" s="204">
        <f>Prevalence!AG100*CC103</f>
        <v>4.1890725882352946</v>
      </c>
      <c r="AH103" s="204">
        <f>Prevalence!AH100*CD103</f>
        <v>7.8331209411764702</v>
      </c>
      <c r="AI103" s="204">
        <f>Prevalence!AI100*CE103</f>
        <v>1.4866769411764706</v>
      </c>
      <c r="AJ103" s="204">
        <f>Prevalence!AJ100*CF103</f>
        <v>0.18296964705882354</v>
      </c>
      <c r="AK103" s="204">
        <f>Prevalence!AK100*CG103</f>
        <v>9.5709441176470591</v>
      </c>
      <c r="AL103" s="204">
        <f>Prevalence!AL100*CH103</f>
        <v>22.495263470588235</v>
      </c>
      <c r="AM103" s="204">
        <f>Prevalence!AM100*CI103</f>
        <v>0</v>
      </c>
      <c r="AN103" s="204">
        <f>Prevalence!AN100*CJ103</f>
        <v>2.08026</v>
      </c>
      <c r="AO103" s="204">
        <f>Prevalence!AO100*CK103</f>
        <v>15.02915011764706</v>
      </c>
      <c r="AP103" s="204">
        <f>Prevalence!AP100*CL103</f>
        <v>1.3664452941176473</v>
      </c>
      <c r="AQ103" s="204">
        <f>Prevalence!AQ100*CM103</f>
        <v>0</v>
      </c>
      <c r="AR103" s="204">
        <f>Prevalence!AR100*CN103</f>
        <v>4.8529688235294124</v>
      </c>
      <c r="AS103" s="204">
        <f>Prevalence!AS100*CO103</f>
        <v>14.598433352941178</v>
      </c>
      <c r="AT103" s="204">
        <f>Prevalence!AT100*CP103</f>
        <v>2.1163877647058822</v>
      </c>
      <c r="AU103" s="204">
        <f>Prevalence!AU100*CQ103</f>
        <v>5.6266080000000001</v>
      </c>
      <c r="AV103" s="204">
        <f>Prevalence!AV100*CR103</f>
        <v>5.6187414705882359</v>
      </c>
      <c r="AW103">
        <v>102</v>
      </c>
      <c r="AX103">
        <v>14187</v>
      </c>
      <c r="AY103">
        <v>1475</v>
      </c>
      <c r="AZ103">
        <v>70</v>
      </c>
      <c r="BA103">
        <v>157</v>
      </c>
      <c r="BB103">
        <v>916</v>
      </c>
      <c r="BC103">
        <v>567</v>
      </c>
      <c r="BD103">
        <v>389</v>
      </c>
      <c r="BE103">
        <v>6391</v>
      </c>
      <c r="BF103">
        <v>371</v>
      </c>
      <c r="BG103">
        <v>1803</v>
      </c>
      <c r="BH103">
        <v>1061</v>
      </c>
      <c r="BK103">
        <v>987</v>
      </c>
      <c r="BM103">
        <v>329</v>
      </c>
      <c r="BN103">
        <v>48</v>
      </c>
      <c r="BO103">
        <v>120</v>
      </c>
      <c r="BP103">
        <v>134</v>
      </c>
      <c r="BQ103">
        <v>150</v>
      </c>
      <c r="BR103">
        <v>157</v>
      </c>
      <c r="BS103">
        <v>765</v>
      </c>
      <c r="BT103">
        <v>555</v>
      </c>
      <c r="BU103">
        <v>38</v>
      </c>
      <c r="BV103">
        <v>41</v>
      </c>
      <c r="BW103">
        <v>74</v>
      </c>
      <c r="BX103">
        <v>649</v>
      </c>
      <c r="BZ103">
        <v>321</v>
      </c>
      <c r="CA103">
        <v>916</v>
      </c>
      <c r="CB103">
        <v>4188</v>
      </c>
      <c r="CC103">
        <v>237</v>
      </c>
      <c r="CD103">
        <v>568</v>
      </c>
      <c r="CE103">
        <v>86</v>
      </c>
      <c r="CF103">
        <v>12</v>
      </c>
      <c r="CG103">
        <v>657</v>
      </c>
      <c r="CH103">
        <v>1387</v>
      </c>
      <c r="CJ103">
        <v>102</v>
      </c>
      <c r="CK103">
        <v>744</v>
      </c>
      <c r="CL103">
        <v>70</v>
      </c>
      <c r="CN103">
        <v>263</v>
      </c>
      <c r="CO103">
        <v>787</v>
      </c>
      <c r="CP103">
        <v>96</v>
      </c>
      <c r="CQ103">
        <v>408</v>
      </c>
      <c r="CR103">
        <v>285</v>
      </c>
    </row>
    <row r="104" spans="1:96" x14ac:dyDescent="0.2">
      <c r="A104" s="112" t="s">
        <v>220</v>
      </c>
      <c r="B104" s="204">
        <f>Prevalence!B101*AX104</f>
        <v>144.270984</v>
      </c>
      <c r="C104" s="204">
        <f>Prevalence!C101*AY104</f>
        <v>14.17878146514388</v>
      </c>
      <c r="D104" s="204">
        <f>Prevalence!D101*AZ104</f>
        <v>0.56671176483773644</v>
      </c>
      <c r="E104" s="204">
        <f>Prevalence!E101*BA104</f>
        <v>1.4265626012939294</v>
      </c>
      <c r="F104" s="204">
        <f>Prevalence!F101*BB104</f>
        <v>10.160564435959609</v>
      </c>
      <c r="G104" s="204">
        <f>Prevalence!G101*BC104</f>
        <v>5.9429408392707073</v>
      </c>
      <c r="H104" s="204">
        <f>Prevalence!H101*BD104</f>
        <v>3.6981530613292808</v>
      </c>
      <c r="I104" s="204">
        <f>Prevalence!I101*BE104</f>
        <v>62.105026564394102</v>
      </c>
      <c r="J104" s="204">
        <f>Prevalence!J101*BF104</f>
        <v>4.3405401973780897</v>
      </c>
      <c r="K104" s="204">
        <f>Prevalence!K101*BG104</f>
        <v>17.525570477976736</v>
      </c>
      <c r="L104" s="204">
        <f>Prevalence!L101*BH104</f>
        <v>12.18575235777471</v>
      </c>
      <c r="M104" s="204">
        <f>Prevalence!M101*BI104</f>
        <v>0</v>
      </c>
      <c r="N104" s="204">
        <f>Prevalence!N101*BJ104</f>
        <v>0</v>
      </c>
      <c r="O104" s="204">
        <f>Prevalence!O101*BK104</f>
        <v>9.718930818142459</v>
      </c>
      <c r="P104" s="204">
        <f>Prevalence!P101*BL104</f>
        <v>0</v>
      </c>
      <c r="Q104" s="204">
        <f>Prevalence!Q101*BM104</f>
        <v>3.1462232941176476</v>
      </c>
      <c r="R104" s="204">
        <f>Prevalence!R101*BN104</f>
        <v>0.52686323529411772</v>
      </c>
      <c r="S104" s="204">
        <f>Prevalence!S101*BO104</f>
        <v>0.75868305882352949</v>
      </c>
      <c r="T104" s="204">
        <f>Prevalence!T101*BP104</f>
        <v>1.6362381176470591</v>
      </c>
      <c r="U104" s="204">
        <f>Prevalence!U101*BQ104</f>
        <v>1.6422594117647058</v>
      </c>
      <c r="V104" s="204">
        <f>Prevalence!V101*BR104</f>
        <v>1.4295717647058823</v>
      </c>
      <c r="W104" s="204">
        <f>Prevalence!W101*BS104</f>
        <v>7.9879264705882367</v>
      </c>
      <c r="X104" s="204">
        <f>Prevalence!X101*BT104</f>
        <v>5.9785623529411778</v>
      </c>
      <c r="Y104" s="204">
        <f>Prevalence!Y101*BU104</f>
        <v>0.5122955882352942</v>
      </c>
      <c r="Z104" s="204">
        <f>Prevalence!Z101*BV104</f>
        <v>0.25930411764705885</v>
      </c>
      <c r="AA104" s="204">
        <f>Prevalence!AA101*BW104</f>
        <v>0.88114841176470604</v>
      </c>
      <c r="AB104" s="204">
        <f>Prevalence!AB101*BX104</f>
        <v>7.7825226470588245</v>
      </c>
      <c r="AC104" s="204">
        <f>Prevalence!AC101*BY104</f>
        <v>0</v>
      </c>
      <c r="AD104" s="204">
        <f>Prevalence!AD101*BZ104</f>
        <v>2.9065369411764701</v>
      </c>
      <c r="AE104" s="204">
        <f>Prevalence!AE101*CA104</f>
        <v>10.177832294117648</v>
      </c>
      <c r="AF104" s="204">
        <f>Prevalence!AF101*CB104</f>
        <v>39.362365058823528</v>
      </c>
      <c r="AG104" s="204">
        <f>Prevalence!AG101*CC104</f>
        <v>2.7043380000000004</v>
      </c>
      <c r="AH104" s="204">
        <f>Prevalence!AH101*CD104</f>
        <v>4.2751188235294117</v>
      </c>
      <c r="AI104" s="204">
        <f>Prevalence!AI101*CE104</f>
        <v>1.1409381176470588</v>
      </c>
      <c r="AJ104" s="204">
        <f>Prevalence!AJ101*CF104</f>
        <v>0.13722723529411765</v>
      </c>
      <c r="AK104" s="204">
        <f>Prevalence!AK101*CG104</f>
        <v>5.1132441176470582</v>
      </c>
      <c r="AL104" s="204">
        <f>Prevalence!AL101*CH104</f>
        <v>12.163985294117646</v>
      </c>
      <c r="AM104" s="204">
        <f>Prevalence!AM101*CI104</f>
        <v>0</v>
      </c>
      <c r="AN104" s="204">
        <f>Prevalence!AN101*CJ104</f>
        <v>0.97894588235294133</v>
      </c>
      <c r="AO104" s="204">
        <f>Prevalence!AO101*CK104</f>
        <v>8.9892094117647066</v>
      </c>
      <c r="AP104" s="204">
        <f>Prevalence!AP101*CL104</f>
        <v>0.56609876470588238</v>
      </c>
      <c r="AQ104" s="204">
        <f>Prevalence!AQ101*CM104</f>
        <v>0</v>
      </c>
      <c r="AR104" s="204">
        <f>Prevalence!AR101*CN104</f>
        <v>3.0077335294117651</v>
      </c>
      <c r="AS104" s="204">
        <f>Prevalence!AS101*CO104</f>
        <v>7.5310850588235301</v>
      </c>
      <c r="AT104" s="204">
        <f>Prevalence!AT101*CP104</f>
        <v>0.88182823529411758</v>
      </c>
      <c r="AU104" s="204">
        <f>Prevalence!AU101*CQ104</f>
        <v>3.8889790588235296</v>
      </c>
      <c r="AV104" s="204">
        <f>Prevalence!AV101*CR104</f>
        <v>3.1740960588235301</v>
      </c>
      <c r="AW104">
        <v>103</v>
      </c>
      <c r="AX104">
        <v>7944</v>
      </c>
      <c r="AY104">
        <v>799</v>
      </c>
      <c r="AZ104">
        <v>29</v>
      </c>
      <c r="BA104">
        <v>80</v>
      </c>
      <c r="BB104">
        <v>579</v>
      </c>
      <c r="BC104">
        <v>307</v>
      </c>
      <c r="BD104">
        <v>218</v>
      </c>
      <c r="BE104">
        <v>3581</v>
      </c>
      <c r="BF104">
        <v>231</v>
      </c>
      <c r="BG104">
        <v>957</v>
      </c>
      <c r="BH104">
        <v>583</v>
      </c>
      <c r="BK104">
        <v>580</v>
      </c>
      <c r="BM104">
        <v>178</v>
      </c>
      <c r="BN104">
        <v>31</v>
      </c>
      <c r="BO104">
        <v>62</v>
      </c>
      <c r="BP104">
        <v>78</v>
      </c>
      <c r="BQ104">
        <v>95</v>
      </c>
      <c r="BR104">
        <v>80</v>
      </c>
      <c r="BS104">
        <v>470</v>
      </c>
      <c r="BT104">
        <v>285</v>
      </c>
      <c r="BU104">
        <v>25</v>
      </c>
      <c r="BV104">
        <v>15</v>
      </c>
      <c r="BW104">
        <v>43</v>
      </c>
      <c r="BX104">
        <v>341</v>
      </c>
      <c r="BZ104">
        <v>172</v>
      </c>
      <c r="CA104">
        <v>579</v>
      </c>
      <c r="CB104">
        <v>2277</v>
      </c>
      <c r="CC104">
        <v>153</v>
      </c>
      <c r="CD104">
        <v>310</v>
      </c>
      <c r="CE104">
        <v>66</v>
      </c>
      <c r="CF104">
        <v>9</v>
      </c>
      <c r="CG104">
        <v>351</v>
      </c>
      <c r="CH104">
        <v>750</v>
      </c>
      <c r="CJ104">
        <v>48</v>
      </c>
      <c r="CK104">
        <v>445</v>
      </c>
      <c r="CL104">
        <v>29</v>
      </c>
      <c r="CN104">
        <v>163</v>
      </c>
      <c r="CO104">
        <v>406</v>
      </c>
      <c r="CP104">
        <v>40</v>
      </c>
      <c r="CQ104">
        <v>282</v>
      </c>
      <c r="CR104">
        <v>161</v>
      </c>
    </row>
    <row r="105" spans="1:96" ht="13.5" thickBot="1" x14ac:dyDescent="0.25">
      <c r="A105" s="112" t="s">
        <v>221</v>
      </c>
      <c r="B105" s="204">
        <f>Prevalence!B102*AX105</f>
        <v>80.816450000000003</v>
      </c>
      <c r="C105" s="204">
        <f>Prevalence!C102*AY105</f>
        <v>8.9438120881508336</v>
      </c>
      <c r="D105" s="204">
        <f>Prevalence!D102*AZ105</f>
        <v>0.27358498992166586</v>
      </c>
      <c r="E105" s="204">
        <f>Prevalence!E102*BA105</f>
        <v>0.48146487793670117</v>
      </c>
      <c r="F105" s="204">
        <f>Prevalence!F102*BB105</f>
        <v>5.2469926879998674</v>
      </c>
      <c r="G105" s="204">
        <f>Prevalence!G102*BC105</f>
        <v>3.3102374055872668</v>
      </c>
      <c r="H105" s="204">
        <f>Prevalence!H102*BD105</f>
        <v>1.7812205111907087</v>
      </c>
      <c r="I105" s="204">
        <f>Prevalence!I102*BE105</f>
        <v>37.18323846804271</v>
      </c>
      <c r="J105" s="204">
        <f>Prevalence!J102*BF105</f>
        <v>2.0669239035133762</v>
      </c>
      <c r="K105" s="204">
        <f>Prevalence!K102*BG105</f>
        <v>8.6986896311796755</v>
      </c>
      <c r="L105" s="204">
        <f>Prevalence!L102*BH105</f>
        <v>6.9393992843588403</v>
      </c>
      <c r="M105" s="204">
        <f>Prevalence!M102*BI105</f>
        <v>0</v>
      </c>
      <c r="N105" s="204">
        <f>Prevalence!N102*BJ105</f>
        <v>0</v>
      </c>
      <c r="O105" s="204">
        <f>Prevalence!O102*BK105</f>
        <v>4.5075730863453822</v>
      </c>
      <c r="P105" s="204">
        <f>Prevalence!P102*BL105</f>
        <v>0</v>
      </c>
      <c r="Q105" s="204">
        <f>Prevalence!Q102*BM105</f>
        <v>1.6438132941176473</v>
      </c>
      <c r="R105" s="204">
        <f>Prevalence!R102*BN105</f>
        <v>0.16995588235294121</v>
      </c>
      <c r="S105" s="204">
        <f>Prevalence!S102*BO105</f>
        <v>0.31815741176470591</v>
      </c>
      <c r="T105" s="204">
        <f>Prevalence!T102*BP105</f>
        <v>0.79714164705882373</v>
      </c>
      <c r="U105" s="204">
        <f>Prevalence!U102*BQ105</f>
        <v>0.81248623529411768</v>
      </c>
      <c r="V105" s="204">
        <f>Prevalence!V102*BR105</f>
        <v>0.48248047058823529</v>
      </c>
      <c r="W105" s="204">
        <f>Prevalence!W102*BS105</f>
        <v>3.4501044117647064</v>
      </c>
      <c r="X105" s="204">
        <f>Prevalence!X102*BT105</f>
        <v>3.9437534117647068</v>
      </c>
      <c r="Y105" s="204">
        <f>Prevalence!Y102*BU105</f>
        <v>0.34836100000000003</v>
      </c>
      <c r="Z105" s="204">
        <f>Prevalence!Z102*BV105</f>
        <v>0.17286941176470588</v>
      </c>
      <c r="AA105" s="204">
        <f>Prevalence!AA102*BW105</f>
        <v>0.5122955882352942</v>
      </c>
      <c r="AB105" s="204">
        <f>Prevalence!AB102*BX105</f>
        <v>4.1765444117647057</v>
      </c>
      <c r="AC105" s="204">
        <f>Prevalence!AC102*BY105</f>
        <v>0</v>
      </c>
      <c r="AD105" s="204">
        <f>Prevalence!AD102*BZ105</f>
        <v>1.5377608235294116</v>
      </c>
      <c r="AE105" s="204">
        <f>Prevalence!AE102*CA105</f>
        <v>5.2559099411764709</v>
      </c>
      <c r="AF105" s="204">
        <f>Prevalence!AF102*CB105</f>
        <v>24.132569882352943</v>
      </c>
      <c r="AG105" s="204">
        <f>Prevalence!AG102*CC105</f>
        <v>1.2726296470588236</v>
      </c>
      <c r="AH105" s="204">
        <f>Prevalence!AH102*CD105</f>
        <v>2.3030478823529412</v>
      </c>
      <c r="AI105" s="204">
        <f>Prevalence!AI102*CE105</f>
        <v>0.48403435294117647</v>
      </c>
      <c r="AJ105" s="204">
        <f>Prevalence!AJ102*CF105</f>
        <v>3.0494941176470589E-2</v>
      </c>
      <c r="AK105" s="204">
        <f>Prevalence!AK102*CG105</f>
        <v>3.248585294117647</v>
      </c>
      <c r="AL105" s="204">
        <f>Prevalence!AL102*CH105</f>
        <v>5.6440891764705876</v>
      </c>
      <c r="AM105" s="204">
        <f>Prevalence!AM102*CI105</f>
        <v>0</v>
      </c>
      <c r="AN105" s="204">
        <f>Prevalence!AN102*CJ105</f>
        <v>0.8157882352941177</v>
      </c>
      <c r="AO105" s="204">
        <f>Prevalence!AO102*CK105</f>
        <v>5.3531247058823537</v>
      </c>
      <c r="AP105" s="204">
        <f>Prevalence!AP102*CL105</f>
        <v>0.27328905882352944</v>
      </c>
      <c r="AQ105" s="204">
        <f>Prevalence!AQ102*CM105</f>
        <v>0</v>
      </c>
      <c r="AR105" s="204">
        <f>Prevalence!AR102*CN105</f>
        <v>1.7160688235294119</v>
      </c>
      <c r="AS105" s="204">
        <f>Prevalence!AS102*CO105</f>
        <v>4.5446202941176477</v>
      </c>
      <c r="AT105" s="204">
        <f>Prevalence!AT102*CP105</f>
        <v>0.72750829411764695</v>
      </c>
      <c r="AU105" s="204">
        <f>Prevalence!AU102*CQ105</f>
        <v>2.1513501176470586</v>
      </c>
      <c r="AV105" s="204">
        <f>Prevalence!AV102*CR105</f>
        <v>2.1883519411764709</v>
      </c>
      <c r="AW105">
        <v>104</v>
      </c>
      <c r="AX105">
        <v>4450</v>
      </c>
      <c r="AY105">
        <v>504</v>
      </c>
      <c r="AZ105">
        <v>14</v>
      </c>
      <c r="BA105">
        <v>27</v>
      </c>
      <c r="BB105">
        <v>299</v>
      </c>
      <c r="BC105">
        <v>171</v>
      </c>
      <c r="BD105">
        <v>105</v>
      </c>
      <c r="BE105">
        <v>2144</v>
      </c>
      <c r="BF105">
        <v>110</v>
      </c>
      <c r="BG105">
        <v>475</v>
      </c>
      <c r="BH105">
        <v>332</v>
      </c>
      <c r="BK105">
        <v>269</v>
      </c>
      <c r="BM105">
        <v>93</v>
      </c>
      <c r="BN105">
        <v>10</v>
      </c>
      <c r="BO105">
        <v>26</v>
      </c>
      <c r="BP105">
        <v>38</v>
      </c>
      <c r="BQ105">
        <v>47</v>
      </c>
      <c r="BR105">
        <v>27</v>
      </c>
      <c r="BS105">
        <v>203</v>
      </c>
      <c r="BT105">
        <v>188</v>
      </c>
      <c r="BU105">
        <v>17</v>
      </c>
      <c r="BV105">
        <v>10</v>
      </c>
      <c r="BW105">
        <v>25</v>
      </c>
      <c r="BX105">
        <v>183</v>
      </c>
      <c r="BZ105">
        <v>91</v>
      </c>
      <c r="CA105">
        <v>299</v>
      </c>
      <c r="CB105">
        <v>1396</v>
      </c>
      <c r="CC105">
        <v>72</v>
      </c>
      <c r="CD105">
        <v>167</v>
      </c>
      <c r="CE105">
        <v>28</v>
      </c>
      <c r="CF105">
        <v>2</v>
      </c>
      <c r="CG105">
        <v>223</v>
      </c>
      <c r="CH105">
        <v>348</v>
      </c>
      <c r="CJ105">
        <v>40</v>
      </c>
      <c r="CK105">
        <v>265</v>
      </c>
      <c r="CL105">
        <v>14</v>
      </c>
      <c r="CN105">
        <v>93</v>
      </c>
      <c r="CO105">
        <v>245</v>
      </c>
      <c r="CP105">
        <v>33</v>
      </c>
      <c r="CQ105">
        <v>156</v>
      </c>
      <c r="CR105">
        <v>111</v>
      </c>
    </row>
    <row r="106" spans="1:96" ht="13.5" thickBot="1" x14ac:dyDescent="0.25">
      <c r="A106" s="102" t="s">
        <v>60</v>
      </c>
      <c r="AW106">
        <v>105</v>
      </c>
    </row>
    <row r="107" spans="1:96" x14ac:dyDescent="0.2">
      <c r="A107" s="112" t="s">
        <v>21</v>
      </c>
      <c r="AW107">
        <v>106</v>
      </c>
    </row>
    <row r="108" spans="1:96" x14ac:dyDescent="0.2">
      <c r="A108" s="112" t="s">
        <v>22</v>
      </c>
      <c r="AW108">
        <v>107</v>
      </c>
    </row>
    <row r="109" spans="1:96" x14ac:dyDescent="0.2">
      <c r="A109" s="112" t="s">
        <v>23</v>
      </c>
      <c r="AW109">
        <v>108</v>
      </c>
    </row>
    <row r="110" spans="1:96" x14ac:dyDescent="0.2">
      <c r="A110" s="112" t="s">
        <v>24</v>
      </c>
      <c r="AW110">
        <v>109</v>
      </c>
    </row>
    <row r="111" spans="1:96" x14ac:dyDescent="0.2">
      <c r="A111" s="112" t="s">
        <v>229</v>
      </c>
      <c r="B111" s="204">
        <f>Prevalence!B108*AX111</f>
        <v>7102.342592</v>
      </c>
      <c r="C111" s="204">
        <f>Prevalence!C108*AY111</f>
        <v>663.18208423291924</v>
      </c>
      <c r="D111" s="204">
        <f>Prevalence!D108*AZ111</f>
        <v>95.551575809269579</v>
      </c>
      <c r="E111" s="204">
        <f>Prevalence!E108*BA111</f>
        <v>195.55827441860731</v>
      </c>
      <c r="F111" s="204">
        <f>Prevalence!F108*BB111</f>
        <v>511.77056270936509</v>
      </c>
      <c r="G111" s="204">
        <f>Prevalence!G108*BC111</f>
        <v>507.51610577649802</v>
      </c>
      <c r="H111" s="204">
        <f>Prevalence!H108*BD111</f>
        <v>415.62622287952661</v>
      </c>
      <c r="I111" s="204">
        <f>Prevalence!I108*BE111</f>
        <v>1466.1834823371976</v>
      </c>
      <c r="J111" s="204">
        <f>Prevalence!J108*BF111</f>
        <v>391.39706948957587</v>
      </c>
      <c r="K111" s="204">
        <f>Prevalence!K108*BG111</f>
        <v>1088.3899390416227</v>
      </c>
      <c r="L111" s="204">
        <f>Prevalence!L108*BH111</f>
        <v>1190.1047695603465</v>
      </c>
      <c r="M111" s="204">
        <f>Prevalence!M108*BI111</f>
        <v>31.576335790422679</v>
      </c>
      <c r="N111" s="204">
        <f>Prevalence!N108*BJ111</f>
        <v>6.5785075384244864</v>
      </c>
      <c r="O111" s="204">
        <f>Prevalence!O108*BK111</f>
        <v>504.64397920075515</v>
      </c>
      <c r="P111" s="204">
        <f>Prevalence!P108*BL111</f>
        <v>39.784436644367041</v>
      </c>
      <c r="Q111" s="204">
        <f>Prevalence!Q108*BM111</f>
        <v>285.34095414705882</v>
      </c>
      <c r="R111" s="204">
        <f>Prevalence!R108*BN111</f>
        <v>91.924860352941181</v>
      </c>
      <c r="S111" s="204">
        <f>Prevalence!S108*BO111</f>
        <v>123.19484452941175</v>
      </c>
      <c r="T111" s="204">
        <f>Prevalence!T108*BP111</f>
        <v>109.04412767647058</v>
      </c>
      <c r="U111" s="204">
        <f>Prevalence!U108*BQ111</f>
        <v>66.106612852941169</v>
      </c>
      <c r="V111" s="204">
        <f>Prevalence!V108*BR111</f>
        <v>195.15401099999997</v>
      </c>
      <c r="W111" s="204">
        <f>Prevalence!W108*BS111</f>
        <v>282.13546241176471</v>
      </c>
      <c r="X111" s="204">
        <f>Prevalence!X108*BT111</f>
        <v>251.10555088235296</v>
      </c>
      <c r="Y111" s="204">
        <f>Prevalence!Y108*BU111</f>
        <v>156.17769485294119</v>
      </c>
      <c r="Z111" s="204">
        <f>Prevalence!Z108*BV111</f>
        <v>132.36144447058825</v>
      </c>
      <c r="AA111" s="204">
        <f>Prevalence!AA108*BW111</f>
        <v>79.5684255882353</v>
      </c>
      <c r="AB111" s="204">
        <f>Prevalence!AB108*BX111</f>
        <v>461.46555458823525</v>
      </c>
      <c r="AC111" s="204">
        <f>Prevalence!AC108*BY111</f>
        <v>39.872935294117646</v>
      </c>
      <c r="AD111" s="204">
        <f>Prevalence!AD108*BZ111</f>
        <v>310.61120973529415</v>
      </c>
      <c r="AE111" s="204">
        <f>Prevalence!AE108*CA111</f>
        <v>511.96222641176462</v>
      </c>
      <c r="AF111" s="204">
        <f>Prevalence!AF108*CB111</f>
        <v>682.81253517647053</v>
      </c>
      <c r="AG111" s="204">
        <f>Prevalence!AG108*CC111</f>
        <v>269.29888235294118</v>
      </c>
      <c r="AH111" s="204">
        <f>Prevalence!AH108*CD111</f>
        <v>63.079609911764706</v>
      </c>
      <c r="AI111" s="204">
        <f>Prevalence!AI108*CE111</f>
        <v>161.89664282352942</v>
      </c>
      <c r="AJ111" s="204">
        <f>Prevalence!AJ108*CF111</f>
        <v>54.470396029411766</v>
      </c>
      <c r="AK111" s="204">
        <f>Prevalence!AK108*CG111</f>
        <v>223.30305076470589</v>
      </c>
      <c r="AL111" s="204">
        <f>Prevalence!AL108*CH111</f>
        <v>641.45010567647068</v>
      </c>
      <c r="AM111" s="204">
        <f>Prevalence!AM108*CI111</f>
        <v>31.607129676470588</v>
      </c>
      <c r="AN111" s="204">
        <f>Prevalence!AN108*CJ111</f>
        <v>107.20705002941177</v>
      </c>
      <c r="AO111" s="204">
        <f>Prevalence!AO108*CK111</f>
        <v>229.08358258823529</v>
      </c>
      <c r="AP111" s="204">
        <f>Prevalence!AP108*CL111</f>
        <v>95.609453588235297</v>
      </c>
      <c r="AQ111" s="204">
        <f>Prevalence!AQ108*CM111</f>
        <v>6.5675525882352943</v>
      </c>
      <c r="AR111" s="204">
        <f>Prevalence!AR108*CN111</f>
        <v>190.61141900000001</v>
      </c>
      <c r="AS111" s="204">
        <f>Prevalence!AS108*CO111</f>
        <v>501.81446000000011</v>
      </c>
      <c r="AT111" s="204">
        <f>Prevalence!AT108*CP111</f>
        <v>123.17918761764706</v>
      </c>
      <c r="AU111" s="204">
        <f>Prevalence!AU108*CQ111</f>
        <v>157.58264173529412</v>
      </c>
      <c r="AV111" s="204">
        <f>Prevalence!AV108*CR111</f>
        <v>414.47916238235285</v>
      </c>
      <c r="AW111">
        <v>110</v>
      </c>
      <c r="AX111">
        <v>25016</v>
      </c>
      <c r="AY111">
        <v>2414</v>
      </c>
      <c r="AZ111">
        <v>338</v>
      </c>
      <c r="BA111">
        <v>799</v>
      </c>
      <c r="BB111">
        <v>1758</v>
      </c>
      <c r="BC111">
        <v>1703</v>
      </c>
      <c r="BD111">
        <v>1504</v>
      </c>
      <c r="BE111">
        <v>5294</v>
      </c>
      <c r="BF111">
        <v>1391</v>
      </c>
      <c r="BG111">
        <v>3886</v>
      </c>
      <c r="BH111">
        <v>3830</v>
      </c>
      <c r="BI111">
        <v>107</v>
      </c>
      <c r="BJ111">
        <v>26</v>
      </c>
      <c r="BK111">
        <v>1775</v>
      </c>
      <c r="BL111">
        <v>191</v>
      </c>
      <c r="BM111">
        <v>933</v>
      </c>
      <c r="BN111">
        <v>358</v>
      </c>
      <c r="BO111">
        <v>498</v>
      </c>
      <c r="BP111">
        <v>359</v>
      </c>
      <c r="BQ111">
        <v>227</v>
      </c>
      <c r="BR111">
        <v>799</v>
      </c>
      <c r="BS111">
        <v>898</v>
      </c>
      <c r="BT111">
        <v>891</v>
      </c>
      <c r="BU111">
        <v>475</v>
      </c>
      <c r="BV111">
        <v>484</v>
      </c>
      <c r="BW111">
        <v>242</v>
      </c>
      <c r="BX111">
        <v>1417</v>
      </c>
      <c r="BY111">
        <v>191</v>
      </c>
      <c r="BZ111">
        <v>1059</v>
      </c>
      <c r="CA111">
        <v>1758</v>
      </c>
      <c r="CB111">
        <v>2681</v>
      </c>
      <c r="CC111">
        <v>1032</v>
      </c>
      <c r="CD111">
        <v>271</v>
      </c>
      <c r="CE111">
        <v>592</v>
      </c>
      <c r="CF111">
        <v>213</v>
      </c>
      <c r="CG111">
        <v>826</v>
      </c>
      <c r="CH111">
        <v>2429</v>
      </c>
      <c r="CI111">
        <v>107</v>
      </c>
      <c r="CJ111">
        <v>379</v>
      </c>
      <c r="CK111">
        <v>688</v>
      </c>
      <c r="CL111">
        <v>338</v>
      </c>
      <c r="CM111">
        <v>26</v>
      </c>
      <c r="CN111">
        <v>697</v>
      </c>
      <c r="CO111">
        <v>1717</v>
      </c>
      <c r="CP111">
        <v>417</v>
      </c>
      <c r="CQ111">
        <v>677</v>
      </c>
      <c r="CR111">
        <v>1337</v>
      </c>
    </row>
    <row r="112" spans="1:96" x14ac:dyDescent="0.2">
      <c r="A112" s="112" t="s">
        <v>26</v>
      </c>
      <c r="B112" s="204">
        <f>Prevalence!B109*AX112</f>
        <v>10779.286904000001</v>
      </c>
      <c r="C112" s="204">
        <f>Prevalence!C109*AY112</f>
        <v>781.03838669187633</v>
      </c>
      <c r="D112" s="204">
        <f>Prevalence!D109*AZ112</f>
        <v>135.69454552795679</v>
      </c>
      <c r="E112" s="204">
        <f>Prevalence!E109*BA112</f>
        <v>211.46727046017111</v>
      </c>
      <c r="F112" s="204">
        <f>Prevalence!F109*BB112</f>
        <v>684.10740748976559</v>
      </c>
      <c r="G112" s="204">
        <f>Prevalence!G109*BC112</f>
        <v>684.53581618826536</v>
      </c>
      <c r="H112" s="204">
        <f>Prevalence!H109*BD112</f>
        <v>852.8075291264754</v>
      </c>
      <c r="I112" s="204">
        <f>Prevalence!I109*BE112</f>
        <v>2555.9893008103504</v>
      </c>
      <c r="J112" s="204">
        <f>Prevalence!J109*BF112</f>
        <v>466.24366940634593</v>
      </c>
      <c r="K112" s="204">
        <f>Prevalence!K109*BG112</f>
        <v>1363.1481815016928</v>
      </c>
      <c r="L112" s="204">
        <f>Prevalence!L109*BH112</f>
        <v>1945.805761615376</v>
      </c>
      <c r="M112" s="204">
        <f>Prevalence!M109*BI112</f>
        <v>43.380573469085363</v>
      </c>
      <c r="N112" s="204">
        <f>Prevalence!N109*BJ112</f>
        <v>7.5905856212590228</v>
      </c>
      <c r="O112" s="204">
        <f>Prevalence!O109*BK112</f>
        <v>1023.7875882264334</v>
      </c>
      <c r="P112" s="204">
        <f>Prevalence!P109*BL112</f>
        <v>52.907051872613764</v>
      </c>
      <c r="Q112" s="204">
        <f>Prevalence!Q109*BM112</f>
        <v>684.45129194117646</v>
      </c>
      <c r="R112" s="204">
        <f>Prevalence!R109*BN112</f>
        <v>139.94147735294118</v>
      </c>
      <c r="S112" s="204">
        <f>Prevalence!S109*BO112</f>
        <v>155.35414129411765</v>
      </c>
      <c r="T112" s="204">
        <f>Prevalence!T109*BP112</f>
        <v>125.14256435294116</v>
      </c>
      <c r="U112" s="204">
        <f>Prevalence!U109*BQ112</f>
        <v>66.980268529411759</v>
      </c>
      <c r="V112" s="204">
        <f>Prevalence!V109*BR112</f>
        <v>211.03011952941173</v>
      </c>
      <c r="W112" s="204">
        <f>Prevalence!W109*BS112</f>
        <v>682.08918585294123</v>
      </c>
      <c r="X112" s="204">
        <f>Prevalence!X109*BT112</f>
        <v>304.65218911764708</v>
      </c>
      <c r="Y112" s="204">
        <f>Prevalence!Y109*BU112</f>
        <v>195.63311250000001</v>
      </c>
      <c r="Z112" s="204">
        <f>Prevalence!Z109*BV112</f>
        <v>153.418947</v>
      </c>
      <c r="AA112" s="204">
        <f>Prevalence!AA109*BW112</f>
        <v>83.842762500000006</v>
      </c>
      <c r="AB112" s="204">
        <f>Prevalence!AB109*BX112</f>
        <v>1099.1152058823529</v>
      </c>
      <c r="AC112" s="204">
        <f>Prevalence!AC109*BY112</f>
        <v>53.024741176470592</v>
      </c>
      <c r="AD112" s="204">
        <f>Prevalence!AD109*BZ112</f>
        <v>359.00672400000008</v>
      </c>
      <c r="AE112" s="204">
        <f>Prevalence!AE109*CA112</f>
        <v>684.363613235294</v>
      </c>
      <c r="AF112" s="204">
        <f>Prevalence!AF109*CB112</f>
        <v>1469.0274908235292</v>
      </c>
      <c r="AG112" s="204">
        <f>Prevalence!AG109*CC112</f>
        <v>324.88091911764707</v>
      </c>
      <c r="AH112" s="204">
        <f>Prevalence!AH109*CD112</f>
        <v>101.95154664705883</v>
      </c>
      <c r="AI112" s="204">
        <f>Prevalence!AI109*CE112</f>
        <v>203.19122570588237</v>
      </c>
      <c r="AJ112" s="204">
        <f>Prevalence!AJ109*CF112</f>
        <v>77.486056323529425</v>
      </c>
      <c r="AK112" s="204">
        <f>Prevalence!AK109*CG112</f>
        <v>246.55252094117648</v>
      </c>
      <c r="AL112" s="204">
        <f>Prevalence!AL109*CH112</f>
        <v>802.80293176470593</v>
      </c>
      <c r="AM112" s="204">
        <f>Prevalence!AM109*CI112</f>
        <v>43.422879088235298</v>
      </c>
      <c r="AN112" s="204">
        <f>Prevalence!AN109*CJ112</f>
        <v>226.86030111764705</v>
      </c>
      <c r="AO112" s="204">
        <f>Prevalence!AO109*CK112</f>
        <v>308.33051958823529</v>
      </c>
      <c r="AP112" s="204">
        <f>Prevalence!AP109*CL112</f>
        <v>135.77673882352943</v>
      </c>
      <c r="AQ112" s="204">
        <f>Prevalence!AQ109*CM112</f>
        <v>7.5779452941176473</v>
      </c>
      <c r="AR112" s="204">
        <f>Prevalence!AR109*CN112</f>
        <v>232.45295000000002</v>
      </c>
      <c r="AS112" s="204">
        <f>Prevalence!AS109*CO112</f>
        <v>638.00871647058841</v>
      </c>
      <c r="AT112" s="204">
        <f>Prevalence!AT109*CP112</f>
        <v>249.01691885294119</v>
      </c>
      <c r="AU112" s="204">
        <f>Prevalence!AU109*CQ112</f>
        <v>207.39458461764707</v>
      </c>
      <c r="AV112" s="204">
        <f>Prevalence!AV109*CR112</f>
        <v>490.74084820588229</v>
      </c>
      <c r="AW112">
        <v>111</v>
      </c>
      <c r="AX112">
        <v>37967</v>
      </c>
      <c r="AY112">
        <v>2843</v>
      </c>
      <c r="AZ112">
        <v>480</v>
      </c>
      <c r="BA112">
        <v>864</v>
      </c>
      <c r="BB112">
        <v>2350</v>
      </c>
      <c r="BC112">
        <v>2297</v>
      </c>
      <c r="BD112">
        <v>3086</v>
      </c>
      <c r="BE112">
        <v>9229</v>
      </c>
      <c r="BF112">
        <v>1657</v>
      </c>
      <c r="BG112">
        <v>4867</v>
      </c>
      <c r="BH112">
        <v>6262</v>
      </c>
      <c r="BI112">
        <v>147</v>
      </c>
      <c r="BJ112">
        <v>30</v>
      </c>
      <c r="BK112">
        <v>3601</v>
      </c>
      <c r="BL112">
        <v>254</v>
      </c>
      <c r="BM112">
        <v>2238</v>
      </c>
      <c r="BN112">
        <v>545</v>
      </c>
      <c r="BO112">
        <v>628</v>
      </c>
      <c r="BP112">
        <v>412</v>
      </c>
      <c r="BQ112">
        <v>230</v>
      </c>
      <c r="BR112">
        <v>864</v>
      </c>
      <c r="BS112">
        <v>2171</v>
      </c>
      <c r="BT112">
        <v>1081</v>
      </c>
      <c r="BU112">
        <v>595</v>
      </c>
      <c r="BV112">
        <v>561</v>
      </c>
      <c r="BW112">
        <v>255</v>
      </c>
      <c r="BX112">
        <v>3375</v>
      </c>
      <c r="BY112">
        <v>254</v>
      </c>
      <c r="BZ112">
        <v>1224</v>
      </c>
      <c r="CA112">
        <v>2350</v>
      </c>
      <c r="CB112">
        <v>5768</v>
      </c>
      <c r="CC112">
        <v>1245</v>
      </c>
      <c r="CD112">
        <v>438</v>
      </c>
      <c r="CE112">
        <v>743</v>
      </c>
      <c r="CF112">
        <v>303</v>
      </c>
      <c r="CG112">
        <v>912</v>
      </c>
      <c r="CH112">
        <v>3040</v>
      </c>
      <c r="CI112">
        <v>147</v>
      </c>
      <c r="CJ112">
        <v>802</v>
      </c>
      <c r="CK112">
        <v>926</v>
      </c>
      <c r="CL112">
        <v>480</v>
      </c>
      <c r="CM112">
        <v>30</v>
      </c>
      <c r="CN112">
        <v>850</v>
      </c>
      <c r="CO112">
        <v>2183</v>
      </c>
      <c r="CP112">
        <v>843</v>
      </c>
      <c r="CQ112">
        <v>891</v>
      </c>
      <c r="CR112">
        <v>1583</v>
      </c>
    </row>
    <row r="113" spans="1:96" x14ac:dyDescent="0.2">
      <c r="A113" s="112" t="s">
        <v>27</v>
      </c>
      <c r="B113" s="204">
        <f>Prevalence!B110*AX113</f>
        <v>12408.851307999999</v>
      </c>
      <c r="C113" s="204">
        <f>Prevalence!C110*AY113</f>
        <v>907.13896737196092</v>
      </c>
      <c r="D113" s="204">
        <f>Prevalence!D110*AZ113</f>
        <v>140.33169109968586</v>
      </c>
      <c r="E113" s="204">
        <f>Prevalence!E110*BA113</f>
        <v>239.01895592628637</v>
      </c>
      <c r="F113" s="204">
        <f>Prevalence!F110*BB113</f>
        <v>749.21173177438391</v>
      </c>
      <c r="G113" s="204">
        <f>Prevalence!G110*BC113</f>
        <v>792.21056631509168</v>
      </c>
      <c r="H113" s="204">
        <f>Prevalence!H110*BD113</f>
        <v>1026.2833145508978</v>
      </c>
      <c r="I113" s="204">
        <f>Prevalence!I110*BE113</f>
        <v>3009.1379925709107</v>
      </c>
      <c r="J113" s="204">
        <f>Prevalence!J110*BF113</f>
        <v>551.52852702850839</v>
      </c>
      <c r="K113" s="204">
        <f>Prevalence!K110*BG113</f>
        <v>1599.5234184044493</v>
      </c>
      <c r="L113" s="204">
        <f>Prevalence!L110*BH113</f>
        <v>2316.2506703405188</v>
      </c>
      <c r="M113" s="204">
        <f>Prevalence!M110*BI113</f>
        <v>53.394114545090787</v>
      </c>
      <c r="N113" s="204">
        <f>Prevalence!N110*BJ113</f>
        <v>5.282230763336921</v>
      </c>
      <c r="O113" s="204">
        <f>Prevalence!O110*BK113</f>
        <v>1007.6992260804988</v>
      </c>
      <c r="P113" s="204">
        <f>Prevalence!P110*BL113</f>
        <v>51.940860679314603</v>
      </c>
      <c r="Q113" s="204">
        <f>Prevalence!Q110*BM113</f>
        <v>817.25159435294108</v>
      </c>
      <c r="R113" s="204">
        <f>Prevalence!R110*BN113</f>
        <v>169.45447991911769</v>
      </c>
      <c r="S113" s="204">
        <f>Prevalence!S110*BO113</f>
        <v>184.77358910294117</v>
      </c>
      <c r="T113" s="204">
        <f>Prevalence!T110*BP113</f>
        <v>137.39257952205884</v>
      </c>
      <c r="U113" s="204">
        <f>Prevalence!U110*BQ113</f>
        <v>92.884356893382346</v>
      </c>
      <c r="V113" s="204">
        <f>Prevalence!V110*BR113</f>
        <v>238.5248493970588</v>
      </c>
      <c r="W113" s="204">
        <f>Prevalence!W110*BS113</f>
        <v>556.79526226470591</v>
      </c>
      <c r="X113" s="204">
        <f>Prevalence!X110*BT113</f>
        <v>372.62698014705887</v>
      </c>
      <c r="Y113" s="204">
        <f>Prevalence!Y110*BU113</f>
        <v>198.29856838235295</v>
      </c>
      <c r="Z113" s="204">
        <f>Prevalence!Z110*BV113</f>
        <v>176.66973918382351</v>
      </c>
      <c r="AA113" s="204">
        <f>Prevalence!AA110*BW113</f>
        <v>78.556740551470597</v>
      </c>
      <c r="AB113" s="204">
        <f>Prevalence!AB110*BX113</f>
        <v>1321.9904558823528</v>
      </c>
      <c r="AC113" s="204">
        <f>Prevalence!AC110*BY113</f>
        <v>52.056400735294119</v>
      </c>
      <c r="AD113" s="204">
        <f>Prevalence!AD110*BZ113</f>
        <v>461.62768742279417</v>
      </c>
      <c r="AE113" s="204">
        <f>Prevalence!AE110*CA113</f>
        <v>749.49231980514696</v>
      </c>
      <c r="AF113" s="204">
        <f>Prevalence!AF110*CB113</f>
        <v>1813.3980363676469</v>
      </c>
      <c r="AG113" s="204">
        <f>Prevalence!AG110*CC113</f>
        <v>393.44954044117645</v>
      </c>
      <c r="AH113" s="204">
        <f>Prevalence!AH110*CD113</f>
        <v>101.50756020588237</v>
      </c>
      <c r="AI113" s="204">
        <f>Prevalence!AI110*CE113</f>
        <v>207.43628263235294</v>
      </c>
      <c r="AJ113" s="204">
        <f>Prevalence!AJ110*CF113</f>
        <v>97.581539099264702</v>
      </c>
      <c r="AK113" s="204">
        <f>Prevalence!AK110*CG113</f>
        <v>274.66894010294118</v>
      </c>
      <c r="AL113" s="204">
        <f>Prevalence!AL110*CH113</f>
        <v>947.03425445588232</v>
      </c>
      <c r="AM113" s="204">
        <f>Prevalence!AM110*CI113</f>
        <v>53.446185573529412</v>
      </c>
      <c r="AN113" s="204">
        <f>Prevalence!AN110*CJ113</f>
        <v>290.01952525000002</v>
      </c>
      <c r="AO113" s="204">
        <f>Prevalence!AO110*CK113</f>
        <v>371.51079406617652</v>
      </c>
      <c r="AP113" s="204">
        <f>Prevalence!AP110*CL113</f>
        <v>140.41669322058826</v>
      </c>
      <c r="AQ113" s="204">
        <f>Prevalence!AQ110*CM113</f>
        <v>5.2734344558823532</v>
      </c>
      <c r="AR113" s="204">
        <f>Prevalence!AR110*CN113</f>
        <v>263.57729490441176</v>
      </c>
      <c r="AS113" s="204">
        <f>Prevalence!AS110*CO113</f>
        <v>732.5183013235295</v>
      </c>
      <c r="AT113" s="204">
        <f>Prevalence!AT110*CP113</f>
        <v>226.1184774264706</v>
      </c>
      <c r="AU113" s="204">
        <f>Prevalence!AU110*CQ113</f>
        <v>225.69234130882356</v>
      </c>
      <c r="AV113" s="204">
        <f>Prevalence!AV110*CR113</f>
        <v>616.99183133823522</v>
      </c>
      <c r="AW113">
        <v>112</v>
      </c>
      <c r="AX113">
        <v>37684</v>
      </c>
      <c r="AY113">
        <v>2847</v>
      </c>
      <c r="AZ113">
        <v>428</v>
      </c>
      <c r="BA113">
        <v>842</v>
      </c>
      <c r="BB113">
        <v>2219</v>
      </c>
      <c r="BC113">
        <v>2292</v>
      </c>
      <c r="BD113">
        <v>3202</v>
      </c>
      <c r="BE113">
        <v>9368</v>
      </c>
      <c r="BF113">
        <v>1690</v>
      </c>
      <c r="BG113">
        <v>4924</v>
      </c>
      <c r="BH113">
        <v>6427</v>
      </c>
      <c r="BI113">
        <v>156</v>
      </c>
      <c r="BJ113">
        <v>18</v>
      </c>
      <c r="BK113">
        <v>3056</v>
      </c>
      <c r="BL113">
        <v>215</v>
      </c>
      <c r="BM113">
        <v>2304</v>
      </c>
      <c r="BN113">
        <v>569</v>
      </c>
      <c r="BO113">
        <v>644</v>
      </c>
      <c r="BP113">
        <v>390</v>
      </c>
      <c r="BQ113">
        <v>275</v>
      </c>
      <c r="BR113">
        <v>842</v>
      </c>
      <c r="BS113">
        <v>1528</v>
      </c>
      <c r="BT113">
        <v>1140</v>
      </c>
      <c r="BU113">
        <v>520</v>
      </c>
      <c r="BV113">
        <v>557</v>
      </c>
      <c r="BW113">
        <v>206</v>
      </c>
      <c r="BX113">
        <v>3500</v>
      </c>
      <c r="BY113">
        <v>215</v>
      </c>
      <c r="BZ113">
        <v>1357</v>
      </c>
      <c r="CA113">
        <v>2219</v>
      </c>
      <c r="CB113">
        <v>6139</v>
      </c>
      <c r="CC113">
        <v>1300</v>
      </c>
      <c r="CD113">
        <v>376</v>
      </c>
      <c r="CE113">
        <v>654</v>
      </c>
      <c r="CF113">
        <v>329</v>
      </c>
      <c r="CG113">
        <v>876</v>
      </c>
      <c r="CH113">
        <v>3092</v>
      </c>
      <c r="CI113">
        <v>156</v>
      </c>
      <c r="CJ113">
        <v>884</v>
      </c>
      <c r="CK113">
        <v>962</v>
      </c>
      <c r="CL113">
        <v>428</v>
      </c>
      <c r="CM113">
        <v>18</v>
      </c>
      <c r="CN113">
        <v>831</v>
      </c>
      <c r="CO113">
        <v>2161</v>
      </c>
      <c r="CP113">
        <v>660</v>
      </c>
      <c r="CQ113">
        <v>836</v>
      </c>
      <c r="CR113">
        <v>1716</v>
      </c>
    </row>
    <row r="114" spans="1:96" x14ac:dyDescent="0.2">
      <c r="A114" s="112" t="s">
        <v>28</v>
      </c>
      <c r="B114" s="204">
        <f>Prevalence!B111*AX114</f>
        <v>11427.905334999999</v>
      </c>
      <c r="C114" s="204">
        <f>Prevalence!C111*AY114</f>
        <v>811.86866486257691</v>
      </c>
      <c r="D114" s="204">
        <f>Prevalence!D111*AZ114</f>
        <v>146.88924675854969</v>
      </c>
      <c r="E114" s="204">
        <f>Prevalence!E111*BA114</f>
        <v>218.29640986616889</v>
      </c>
      <c r="F114" s="204">
        <f>Prevalence!F111*BB114</f>
        <v>775.54725006118065</v>
      </c>
      <c r="G114" s="204">
        <f>Prevalence!G111*BC114</f>
        <v>757.30076387276006</v>
      </c>
      <c r="H114" s="204">
        <f>Prevalence!H111*BD114</f>
        <v>833.01384588313022</v>
      </c>
      <c r="I114" s="204">
        <f>Prevalence!I111*BE114</f>
        <v>2658.0504791336771</v>
      </c>
      <c r="J114" s="204">
        <f>Prevalence!J111*BF114</f>
        <v>559.03453656794966</v>
      </c>
      <c r="K114" s="204">
        <f>Prevalence!K111*BG114</f>
        <v>1628.7592241835721</v>
      </c>
      <c r="L114" s="204">
        <f>Prevalence!L111*BH114</f>
        <v>2145.4240299575399</v>
      </c>
      <c r="M114" s="204">
        <f>Prevalence!M111*BI114</f>
        <v>41.072395803915988</v>
      </c>
      <c r="N114" s="204">
        <f>Prevalence!N111*BJ114</f>
        <v>4.4018589694474342</v>
      </c>
      <c r="O114" s="204">
        <f>Prevalence!O111*BK114</f>
        <v>838.87003637067698</v>
      </c>
      <c r="P114" s="204">
        <f>Prevalence!P111*BL114</f>
        <v>52.907202273348361</v>
      </c>
      <c r="Q114" s="204">
        <f>Prevalence!Q111*BM114</f>
        <v>627.83651128676468</v>
      </c>
      <c r="R114" s="204">
        <f>Prevalence!R111*BN114</f>
        <v>153.96830600735296</v>
      </c>
      <c r="S114" s="204">
        <f>Prevalence!S111*BO114</f>
        <v>191.37264585661765</v>
      </c>
      <c r="T114" s="204">
        <f>Prevalence!T111*BP114</f>
        <v>131.755960875</v>
      </c>
      <c r="U114" s="204">
        <f>Prevalence!U111*BQ114</f>
        <v>86.129130937499994</v>
      </c>
      <c r="V114" s="204">
        <f>Prevalence!V111*BR114</f>
        <v>217.84514155147056</v>
      </c>
      <c r="W114" s="204">
        <f>Prevalence!W111*BS114</f>
        <v>404.11383890808827</v>
      </c>
      <c r="X114" s="204">
        <f>Prevalence!X111*BT114</f>
        <v>336.99861099264706</v>
      </c>
      <c r="Y114" s="204">
        <f>Prevalence!Y111*BU114</f>
        <v>176.94333794117648</v>
      </c>
      <c r="Z114" s="204">
        <f>Prevalence!Z111*BV114</f>
        <v>173.81511144117647</v>
      </c>
      <c r="AA114" s="204">
        <f>Prevalence!AA111*BW114</f>
        <v>83.132861360294129</v>
      </c>
      <c r="AB114" s="204">
        <f>Prevalence!AB111*BX114</f>
        <v>1220.0083349999998</v>
      </c>
      <c r="AC114" s="204">
        <f>Prevalence!AC111*BY114</f>
        <v>53.024891911764705</v>
      </c>
      <c r="AD114" s="204">
        <f>Prevalence!AD111*BZ114</f>
        <v>476.93590108088245</v>
      </c>
      <c r="AE114" s="204">
        <f>Prevalence!AE111*CA114</f>
        <v>775.83770103308814</v>
      </c>
      <c r="AF114" s="204">
        <f>Prevalence!AF111*CB114</f>
        <v>1553.7503944117645</v>
      </c>
      <c r="AG114" s="204">
        <f>Prevalence!AG111*CC114</f>
        <v>405.25302665441177</v>
      </c>
      <c r="AH114" s="204">
        <f>Prevalence!AH111*CD114</f>
        <v>108.79666692279413</v>
      </c>
      <c r="AI114" s="204">
        <f>Prevalence!AI111*CE114</f>
        <v>190.62569703676471</v>
      </c>
      <c r="AJ114" s="204">
        <f>Prevalence!AJ111*CF114</f>
        <v>92.539331911764705</v>
      </c>
      <c r="AK114" s="204">
        <f>Prevalence!AK111*CG114</f>
        <v>229.2043324375</v>
      </c>
      <c r="AL114" s="204">
        <f>Prevalence!AL111*CH114</f>
        <v>981.03192659191166</v>
      </c>
      <c r="AM114" s="204">
        <f>Prevalence!AM111*CI114</f>
        <v>41.11245044117647</v>
      </c>
      <c r="AN114" s="204">
        <f>Prevalence!AN111*CJ114</f>
        <v>251.96266447058827</v>
      </c>
      <c r="AO114" s="204">
        <f>Prevalence!AO111*CK114</f>
        <v>312.03817214705884</v>
      </c>
      <c r="AP114" s="204">
        <f>Prevalence!AP111*CL114</f>
        <v>146.97822094117649</v>
      </c>
      <c r="AQ114" s="204">
        <f>Prevalence!AQ111*CM114</f>
        <v>4.3945287132352941</v>
      </c>
      <c r="AR114" s="204">
        <f>Prevalence!AR111*CN114</f>
        <v>249.30415619117645</v>
      </c>
      <c r="AS114" s="204">
        <f>Prevalence!AS111*CO114</f>
        <v>723.36605970588244</v>
      </c>
      <c r="AT114" s="204">
        <f>Prevalence!AT111*CP114</f>
        <v>182.95040446323532</v>
      </c>
      <c r="AU114" s="204">
        <f>Prevalence!AU111*CQ114</f>
        <v>215.70356543750003</v>
      </c>
      <c r="AV114" s="204">
        <f>Prevalence!AV111*CR114</f>
        <v>565.93539774264707</v>
      </c>
      <c r="AW114">
        <v>113</v>
      </c>
      <c r="AX114">
        <v>34705</v>
      </c>
      <c r="AY114">
        <v>2548</v>
      </c>
      <c r="AZ114">
        <v>448</v>
      </c>
      <c r="BA114">
        <v>769</v>
      </c>
      <c r="BB114">
        <v>2297</v>
      </c>
      <c r="BC114">
        <v>2191</v>
      </c>
      <c r="BD114">
        <v>2599</v>
      </c>
      <c r="BE114">
        <v>8275</v>
      </c>
      <c r="BF114">
        <v>1713</v>
      </c>
      <c r="BG114">
        <v>5014</v>
      </c>
      <c r="BH114">
        <v>5953</v>
      </c>
      <c r="BI114">
        <v>120</v>
      </c>
      <c r="BJ114">
        <v>15</v>
      </c>
      <c r="BK114">
        <v>2544</v>
      </c>
      <c r="BL114">
        <v>219</v>
      </c>
      <c r="BM114">
        <v>1770</v>
      </c>
      <c r="BN114">
        <v>517</v>
      </c>
      <c r="BO114">
        <v>667</v>
      </c>
      <c r="BP114">
        <v>374</v>
      </c>
      <c r="BQ114">
        <v>255</v>
      </c>
      <c r="BR114">
        <v>769</v>
      </c>
      <c r="BS114">
        <v>1109</v>
      </c>
      <c r="BT114">
        <v>1031</v>
      </c>
      <c r="BU114">
        <v>464</v>
      </c>
      <c r="BV114">
        <v>548</v>
      </c>
      <c r="BW114">
        <v>218</v>
      </c>
      <c r="BX114">
        <v>3230</v>
      </c>
      <c r="BY114">
        <v>219</v>
      </c>
      <c r="BZ114">
        <v>1402</v>
      </c>
      <c r="CA114">
        <v>2297</v>
      </c>
      <c r="CB114">
        <v>5260</v>
      </c>
      <c r="CC114">
        <v>1339</v>
      </c>
      <c r="CD114">
        <v>403</v>
      </c>
      <c r="CE114">
        <v>601</v>
      </c>
      <c r="CF114">
        <v>312</v>
      </c>
      <c r="CG114">
        <v>731</v>
      </c>
      <c r="CH114">
        <v>3203</v>
      </c>
      <c r="CI114">
        <v>120</v>
      </c>
      <c r="CJ114">
        <v>768</v>
      </c>
      <c r="CK114">
        <v>808</v>
      </c>
      <c r="CL114">
        <v>448</v>
      </c>
      <c r="CM114">
        <v>15</v>
      </c>
      <c r="CN114">
        <v>786</v>
      </c>
      <c r="CO114">
        <v>2134</v>
      </c>
      <c r="CP114">
        <v>534</v>
      </c>
      <c r="CQ114">
        <v>799</v>
      </c>
      <c r="CR114">
        <v>1574</v>
      </c>
    </row>
    <row r="115" spans="1:96" x14ac:dyDescent="0.2">
      <c r="A115" s="112" t="s">
        <v>29</v>
      </c>
      <c r="B115" s="204">
        <f>Prevalence!B112*AX115</f>
        <v>7382.5548609999996</v>
      </c>
      <c r="C115" s="204">
        <f>Prevalence!C112*AY115</f>
        <v>590.76071822145229</v>
      </c>
      <c r="D115" s="204">
        <f>Prevalence!D112*AZ115</f>
        <v>97.133753617034557</v>
      </c>
      <c r="E115" s="204">
        <f>Prevalence!E112*BA115</f>
        <v>164.13056148416155</v>
      </c>
      <c r="F115" s="204">
        <f>Prevalence!F112*BB115</f>
        <v>528.38914981798553</v>
      </c>
      <c r="G115" s="204">
        <f>Prevalence!G112*BC115</f>
        <v>524.34812478857521</v>
      </c>
      <c r="H115" s="204">
        <f>Prevalence!H112*BD115</f>
        <v>494.48433508532986</v>
      </c>
      <c r="I115" s="204">
        <f>Prevalence!I112*BE115</f>
        <v>1547.8403892463416</v>
      </c>
      <c r="J115" s="204">
        <f>Prevalence!J112*BF115</f>
        <v>358.23208151986256</v>
      </c>
      <c r="K115" s="204">
        <f>Prevalence!K112*BG115</f>
        <v>1160.3926686207217</v>
      </c>
      <c r="L115" s="204">
        <f>Prevalence!L112*BH115</f>
        <v>1410.6602387357798</v>
      </c>
      <c r="M115" s="204">
        <f>Prevalence!M112*BI115</f>
        <v>30.615167821157684</v>
      </c>
      <c r="N115" s="204">
        <f>Prevalence!N112*BJ115</f>
        <v>4.6198235335248787</v>
      </c>
      <c r="O115" s="204">
        <f>Prevalence!O112*BK115</f>
        <v>454.92776736764387</v>
      </c>
      <c r="P115" s="204">
        <f>Prevalence!P112*BL115</f>
        <v>43.218384749430001</v>
      </c>
      <c r="Q115" s="204">
        <f>Prevalence!Q112*BM115</f>
        <v>350.78352318382349</v>
      </c>
      <c r="R115" s="204">
        <f>Prevalence!R112*BN115</f>
        <v>106.12750936764706</v>
      </c>
      <c r="S115" s="204">
        <f>Prevalence!S112*BO115</f>
        <v>117.8484190367647</v>
      </c>
      <c r="T115" s="204">
        <f>Prevalence!T112*BP115</f>
        <v>89.996315062499988</v>
      </c>
      <c r="U115" s="204">
        <f>Prevalence!U112*BQ115</f>
        <v>64.049183768382349</v>
      </c>
      <c r="V115" s="204">
        <f>Prevalence!V112*BR115</f>
        <v>163.79126629411763</v>
      </c>
      <c r="W115" s="204">
        <f>Prevalence!W112*BS115</f>
        <v>202.86616293382352</v>
      </c>
      <c r="X115" s="204">
        <f>Prevalence!X112*BT115</f>
        <v>236.00350488970588</v>
      </c>
      <c r="Y115" s="204">
        <f>Prevalence!Y112*BU115</f>
        <v>130.43735172794118</v>
      </c>
      <c r="Z115" s="204">
        <f>Prevalence!Z112*BV115</f>
        <v>123.01670780882353</v>
      </c>
      <c r="AA115" s="204">
        <f>Prevalence!AA112*BW115</f>
        <v>60.033927573529411</v>
      </c>
      <c r="AB115" s="204">
        <f>Prevalence!AB112*BX115</f>
        <v>699.76169708823522</v>
      </c>
      <c r="AC115" s="204">
        <f>Prevalence!AC112*BY115</f>
        <v>43.314522058823528</v>
      </c>
      <c r="AD115" s="204">
        <f>Prevalence!AD112*BZ115</f>
        <v>326.92328556249998</v>
      </c>
      <c r="AE115" s="204">
        <f>Prevalence!AE112*CA115</f>
        <v>528.58703736397047</v>
      </c>
      <c r="AF115" s="204">
        <f>Prevalence!AF112*CB115</f>
        <v>840.63784863235276</v>
      </c>
      <c r="AG115" s="204">
        <f>Prevalence!AG112*CC115</f>
        <v>254.90596231617647</v>
      </c>
      <c r="AH115" s="204">
        <f>Prevalence!AH112*CD115</f>
        <v>64.523044639705873</v>
      </c>
      <c r="AI115" s="204">
        <f>Prevalence!AI112*CE115</f>
        <v>142.53596402941176</v>
      </c>
      <c r="AJ115" s="204">
        <f>Prevalence!AJ112*CF115</f>
        <v>58.578559632352942</v>
      </c>
      <c r="AK115" s="204">
        <f>Prevalence!AK112*CG115</f>
        <v>181.06596398161761</v>
      </c>
      <c r="AL115" s="204">
        <f>Prevalence!AL112*CH115</f>
        <v>696.30779709926469</v>
      </c>
      <c r="AM115" s="204">
        <f>Prevalence!AM112*CI115</f>
        <v>30.645024356617647</v>
      </c>
      <c r="AN115" s="204">
        <f>Prevalence!AN112*CJ115</f>
        <v>135.22447270588236</v>
      </c>
      <c r="AO115" s="204">
        <f>Prevalence!AO112*CK115</f>
        <v>206.70729475000002</v>
      </c>
      <c r="AP115" s="204">
        <f>Prevalence!AP112*CL115</f>
        <v>97.192589757352948</v>
      </c>
      <c r="AQ115" s="204">
        <f>Prevalence!AQ112*CM115</f>
        <v>4.612130308823529</v>
      </c>
      <c r="AR115" s="204">
        <f>Prevalence!AR112*CN115</f>
        <v>175.90027408088233</v>
      </c>
      <c r="AS115" s="204">
        <f>Prevalence!AS112*CO115</f>
        <v>511.31927000000002</v>
      </c>
      <c r="AT115" s="204">
        <f>Prevalence!AT112*CP115</f>
        <v>125.52201976470587</v>
      </c>
      <c r="AU115" s="204">
        <f>Prevalence!AU112*CQ115</f>
        <v>132.1370135735294</v>
      </c>
      <c r="AV115" s="204">
        <f>Prevalence!AV112*CR115</f>
        <v>440.22021462132346</v>
      </c>
      <c r="AW115">
        <v>114</v>
      </c>
      <c r="AX115">
        <v>31331</v>
      </c>
      <c r="AY115">
        <v>2591</v>
      </c>
      <c r="AZ115">
        <v>414</v>
      </c>
      <c r="BA115">
        <v>808</v>
      </c>
      <c r="BB115">
        <v>2187</v>
      </c>
      <c r="BC115">
        <v>2120</v>
      </c>
      <c r="BD115">
        <v>2156</v>
      </c>
      <c r="BE115">
        <v>6734</v>
      </c>
      <c r="BF115">
        <v>1534</v>
      </c>
      <c r="BG115">
        <v>4992</v>
      </c>
      <c r="BH115">
        <v>5470</v>
      </c>
      <c r="BI115">
        <v>125</v>
      </c>
      <c r="BJ115">
        <v>22</v>
      </c>
      <c r="BK115">
        <v>1928</v>
      </c>
      <c r="BL115">
        <v>250</v>
      </c>
      <c r="BM115">
        <v>1382</v>
      </c>
      <c r="BN115">
        <v>498</v>
      </c>
      <c r="BO115">
        <v>574</v>
      </c>
      <c r="BP115">
        <v>357</v>
      </c>
      <c r="BQ115">
        <v>265</v>
      </c>
      <c r="BR115">
        <v>808</v>
      </c>
      <c r="BS115">
        <v>778</v>
      </c>
      <c r="BT115">
        <v>1009</v>
      </c>
      <c r="BU115">
        <v>478</v>
      </c>
      <c r="BV115">
        <v>542</v>
      </c>
      <c r="BW115">
        <v>220</v>
      </c>
      <c r="BX115">
        <v>2589</v>
      </c>
      <c r="BY115">
        <v>250</v>
      </c>
      <c r="BZ115">
        <v>1343</v>
      </c>
      <c r="CA115">
        <v>2187</v>
      </c>
      <c r="CB115">
        <v>3977</v>
      </c>
      <c r="CC115">
        <v>1177</v>
      </c>
      <c r="CD115">
        <v>334</v>
      </c>
      <c r="CE115">
        <v>628</v>
      </c>
      <c r="CF115">
        <v>276</v>
      </c>
      <c r="CG115">
        <v>807</v>
      </c>
      <c r="CH115">
        <v>3177</v>
      </c>
      <c r="CI115">
        <v>125</v>
      </c>
      <c r="CJ115">
        <v>576</v>
      </c>
      <c r="CK115">
        <v>748</v>
      </c>
      <c r="CL115">
        <v>414</v>
      </c>
      <c r="CM115">
        <v>22</v>
      </c>
      <c r="CN115">
        <v>775</v>
      </c>
      <c r="CO115">
        <v>2108</v>
      </c>
      <c r="CP115">
        <v>512</v>
      </c>
      <c r="CQ115">
        <v>684</v>
      </c>
      <c r="CR115">
        <v>1711</v>
      </c>
    </row>
    <row r="116" spans="1:96" x14ac:dyDescent="0.2">
      <c r="A116" s="112" t="s">
        <v>30</v>
      </c>
      <c r="B116" s="204">
        <f>Prevalence!B113*AX116</f>
        <v>8334.9753629999996</v>
      </c>
      <c r="C116" s="204">
        <f>Prevalence!C113*AY116</f>
        <v>762.90442422577371</v>
      </c>
      <c r="D116" s="204">
        <f>Prevalence!D113*AZ116</f>
        <v>121.29988072465427</v>
      </c>
      <c r="E116" s="204">
        <f>Prevalence!E113*BA116</f>
        <v>210.8508945799006</v>
      </c>
      <c r="F116" s="204">
        <f>Prevalence!F113*BB116</f>
        <v>653.0570973744924</v>
      </c>
      <c r="G116" s="204">
        <f>Prevalence!G113*BC116</f>
        <v>646.53113122515822</v>
      </c>
      <c r="H116" s="204">
        <f>Prevalence!H113*BD116</f>
        <v>497.00721434596932</v>
      </c>
      <c r="I116" s="204">
        <f>Prevalence!I113*BE116</f>
        <v>1667.5945981559562</v>
      </c>
      <c r="J116" s="204">
        <f>Prevalence!J113*BF116</f>
        <v>426.42228217423013</v>
      </c>
      <c r="K116" s="204">
        <f>Prevalence!K113*BG116</f>
        <v>1330.3139508245974</v>
      </c>
      <c r="L116" s="204">
        <f>Prevalence!L113*BH116</f>
        <v>1465.3329938750824</v>
      </c>
      <c r="M116" s="204">
        <f>Prevalence!M113*BI116</f>
        <v>32.08469587657325</v>
      </c>
      <c r="N116" s="204">
        <f>Prevalence!N113*BJ116</f>
        <v>1.2599518727795125</v>
      </c>
      <c r="O116" s="204">
        <f>Prevalence!O113*BK116</f>
        <v>478.05168915292865</v>
      </c>
      <c r="P116" s="204">
        <f>Prevalence!P113*BL116</f>
        <v>58.604129720227085</v>
      </c>
      <c r="Q116" s="204">
        <f>Prevalence!Q113*BM116</f>
        <v>332.76208313602939</v>
      </c>
      <c r="R116" s="204">
        <f>Prevalence!R113*BN116</f>
        <v>108.47169130147059</v>
      </c>
      <c r="S116" s="204">
        <f>Prevalence!S113*BO116</f>
        <v>131.80955578676469</v>
      </c>
      <c r="T116" s="204">
        <f>Prevalence!T113*BP116</f>
        <v>111.92819016176469</v>
      </c>
      <c r="U116" s="204">
        <f>Prevalence!U113*BQ116</f>
        <v>93.052587738970573</v>
      </c>
      <c r="V116" s="204">
        <f>Prevalence!V113*BR116</f>
        <v>210.41501783823526</v>
      </c>
      <c r="W116" s="204">
        <f>Prevalence!W113*BS116</f>
        <v>200.51938212867645</v>
      </c>
      <c r="X116" s="204">
        <f>Prevalence!X113*BT116</f>
        <v>299.85777330882354</v>
      </c>
      <c r="Y116" s="204">
        <f>Prevalence!Y113*BU116</f>
        <v>147.62888553308824</v>
      </c>
      <c r="Z116" s="204">
        <f>Prevalence!Z113*BV116</f>
        <v>143.67080450735293</v>
      </c>
      <c r="AA116" s="204">
        <f>Prevalence!AA113*BW116</f>
        <v>68.493253731617642</v>
      </c>
      <c r="AB116" s="204">
        <f>Prevalence!AB113*BX116</f>
        <v>660.03015229411756</v>
      </c>
      <c r="AC116" s="204">
        <f>Prevalence!AC113*BY116</f>
        <v>58.734491911764707</v>
      </c>
      <c r="AD116" s="204">
        <f>Prevalence!AD113*BZ116</f>
        <v>384.12877484558823</v>
      </c>
      <c r="AE116" s="204">
        <f>Prevalence!AE113*CA116</f>
        <v>653.30167443749986</v>
      </c>
      <c r="AF116" s="204">
        <f>Prevalence!AF113*CB116</f>
        <v>823.93923408823514</v>
      </c>
      <c r="AG116" s="204">
        <f>Prevalence!AG113*CC116</f>
        <v>299.30334742647057</v>
      </c>
      <c r="AH116" s="204">
        <f>Prevalence!AH113*CD116</f>
        <v>71.477624301470584</v>
      </c>
      <c r="AI116" s="204">
        <f>Prevalence!AI113*CE116</f>
        <v>155.92708166911763</v>
      </c>
      <c r="AJ116" s="204">
        <f>Prevalence!AJ113*CF116</f>
        <v>73.647681856617652</v>
      </c>
      <c r="AK116" s="204">
        <f>Prevalence!AK113*CG116</f>
        <v>230.65156254411761</v>
      </c>
      <c r="AL116" s="204">
        <f>Prevalence!AL113*CH116</f>
        <v>771.92195825735291</v>
      </c>
      <c r="AM116" s="204">
        <f>Prevalence!AM113*CI116</f>
        <v>32.11598552573529</v>
      </c>
      <c r="AN116" s="204">
        <f>Prevalence!AN113*CJ116</f>
        <v>144.38029637867646</v>
      </c>
      <c r="AO116" s="204">
        <f>Prevalence!AO113*CK116</f>
        <v>242.07966604411766</v>
      </c>
      <c r="AP116" s="204">
        <f>Prevalence!AP113*CL116</f>
        <v>121.37335484191176</v>
      </c>
      <c r="AQ116" s="204">
        <f>Prevalence!AQ113*CM116</f>
        <v>1.2578537205882352</v>
      </c>
      <c r="AR116" s="204">
        <f>Prevalence!AR113*CN116</f>
        <v>235.13894702941175</v>
      </c>
      <c r="AS116" s="204">
        <f>Prevalence!AS113*CO116</f>
        <v>634.78298367647062</v>
      </c>
      <c r="AT116" s="204">
        <f>Prevalence!AT113*CP116</f>
        <v>159.5992868492647</v>
      </c>
      <c r="AU116" s="204">
        <f>Prevalence!AU113*CQ116</f>
        <v>174.4440398492647</v>
      </c>
      <c r="AV116" s="204">
        <f>Prevalence!AV113*CR116</f>
        <v>493.99346117647048</v>
      </c>
      <c r="AW116">
        <v>115</v>
      </c>
      <c r="AX116">
        <v>35373</v>
      </c>
      <c r="AY116">
        <v>3346</v>
      </c>
      <c r="AZ116">
        <v>517</v>
      </c>
      <c r="BA116">
        <v>1038</v>
      </c>
      <c r="BB116">
        <v>2703</v>
      </c>
      <c r="BC116">
        <v>2614</v>
      </c>
      <c r="BD116">
        <v>2167</v>
      </c>
      <c r="BE116">
        <v>7255</v>
      </c>
      <c r="BF116">
        <v>1826</v>
      </c>
      <c r="BG116">
        <v>5723</v>
      </c>
      <c r="BH116">
        <v>5682</v>
      </c>
      <c r="BI116">
        <v>131</v>
      </c>
      <c r="BJ116">
        <v>6</v>
      </c>
      <c r="BK116">
        <v>2026</v>
      </c>
      <c r="BL116">
        <v>339</v>
      </c>
      <c r="BM116">
        <v>1311</v>
      </c>
      <c r="BN116">
        <v>509</v>
      </c>
      <c r="BO116">
        <v>642</v>
      </c>
      <c r="BP116">
        <v>444</v>
      </c>
      <c r="BQ116">
        <v>385</v>
      </c>
      <c r="BR116">
        <v>1038</v>
      </c>
      <c r="BS116">
        <v>769</v>
      </c>
      <c r="BT116">
        <v>1282</v>
      </c>
      <c r="BU116">
        <v>541</v>
      </c>
      <c r="BV116">
        <v>633</v>
      </c>
      <c r="BW116">
        <v>251</v>
      </c>
      <c r="BX116">
        <v>2442</v>
      </c>
      <c r="BY116">
        <v>339</v>
      </c>
      <c r="BZ116">
        <v>1578</v>
      </c>
      <c r="CA116">
        <v>2703</v>
      </c>
      <c r="CB116">
        <v>3898</v>
      </c>
      <c r="CC116">
        <v>1382</v>
      </c>
      <c r="CD116">
        <v>370</v>
      </c>
      <c r="CE116">
        <v>687</v>
      </c>
      <c r="CF116">
        <v>347</v>
      </c>
      <c r="CG116">
        <v>1028</v>
      </c>
      <c r="CH116">
        <v>3522</v>
      </c>
      <c r="CI116">
        <v>131</v>
      </c>
      <c r="CJ116">
        <v>615</v>
      </c>
      <c r="CK116">
        <v>876</v>
      </c>
      <c r="CL116">
        <v>517</v>
      </c>
      <c r="CM116">
        <v>6</v>
      </c>
      <c r="CN116">
        <v>1036</v>
      </c>
      <c r="CO116">
        <v>2617</v>
      </c>
      <c r="CP116">
        <v>651</v>
      </c>
      <c r="CQ116">
        <v>903</v>
      </c>
      <c r="CR116">
        <v>1920</v>
      </c>
    </row>
    <row r="117" spans="1:96" x14ac:dyDescent="0.2">
      <c r="A117" s="112" t="s">
        <v>31</v>
      </c>
      <c r="B117" s="204">
        <f>Prevalence!B114*AX117</f>
        <v>9858.1927640000013</v>
      </c>
      <c r="C117" s="204">
        <f>Prevalence!C114*AY117</f>
        <v>943.49035666750353</v>
      </c>
      <c r="D117" s="204">
        <f>Prevalence!D114*AZ117</f>
        <v>147.67859912605675</v>
      </c>
      <c r="E117" s="204">
        <f>Prevalence!E114*BA117</f>
        <v>262.57653189519783</v>
      </c>
      <c r="F117" s="204">
        <f>Prevalence!F114*BB117</f>
        <v>762.54263558669265</v>
      </c>
      <c r="G117" s="204">
        <f>Prevalence!G114*BC117</f>
        <v>748.32016802361966</v>
      </c>
      <c r="H117" s="204">
        <f>Prevalence!H114*BD117</f>
        <v>552.65420681438889</v>
      </c>
      <c r="I117" s="204">
        <f>Prevalence!I114*BE117</f>
        <v>1970.8741618065212</v>
      </c>
      <c r="J117" s="204">
        <f>Prevalence!J114*BF117</f>
        <v>563.50427268670569</v>
      </c>
      <c r="K117" s="204">
        <f>Prevalence!K114*BG117</f>
        <v>1534.8300254991652</v>
      </c>
      <c r="L117" s="204">
        <f>Prevalence!L114*BH117</f>
        <v>1673.7669826958791</v>
      </c>
      <c r="M117" s="204">
        <f>Prevalence!M114*BI117</f>
        <v>46.331017547667727</v>
      </c>
      <c r="N117" s="204">
        <f>Prevalence!N114*BJ117</f>
        <v>6.857039153793882</v>
      </c>
      <c r="O117" s="204">
        <f>Prevalence!O114*BK117</f>
        <v>582.65298147773706</v>
      </c>
      <c r="P117" s="204">
        <f>Prevalence!P114*BL117</f>
        <v>71.632856005991059</v>
      </c>
      <c r="Q117" s="204">
        <f>Prevalence!Q114*BM117</f>
        <v>365.54227681250001</v>
      </c>
      <c r="R117" s="204">
        <f>Prevalence!R114*BN117</f>
        <v>120.69868537500003</v>
      </c>
      <c r="S117" s="204">
        <f>Prevalence!S114*BO117</f>
        <v>165.52394025000004</v>
      </c>
      <c r="T117" s="204">
        <f>Prevalence!T114*BP117</f>
        <v>154.98336262500001</v>
      </c>
      <c r="U117" s="204">
        <f>Prevalence!U114*BQ117</f>
        <v>103.41588374999999</v>
      </c>
      <c r="V117" s="204">
        <f>Prevalence!V114*BR117</f>
        <v>262.0337265</v>
      </c>
      <c r="W117" s="204">
        <f>Prevalence!W114*BS117</f>
        <v>252.79535793750006</v>
      </c>
      <c r="X117" s="204">
        <f>Prevalence!X114*BT117</f>
        <v>370.29558374999999</v>
      </c>
      <c r="Y117" s="204">
        <f>Prevalence!Y114*BU117</f>
        <v>208.93871250000004</v>
      </c>
      <c r="Z117" s="204">
        <f>Prevalence!Z114*BV117</f>
        <v>197.29589050000004</v>
      </c>
      <c r="AA117" s="204">
        <f>Prevalence!AA114*BW117</f>
        <v>100.47493968750001</v>
      </c>
      <c r="AB117" s="204">
        <f>Prevalence!AB114*BX117</f>
        <v>682.32243300000005</v>
      </c>
      <c r="AC117" s="204">
        <f>Prevalence!AC114*BY117</f>
        <v>71.792200000000008</v>
      </c>
      <c r="AD117" s="204">
        <f>Prevalence!AD114*BZ117</f>
        <v>454.18028243750007</v>
      </c>
      <c r="AE117" s="204">
        <f>Prevalence!AE114*CA117</f>
        <v>762.82821618749995</v>
      </c>
      <c r="AF117" s="204">
        <f>Prevalence!AF114*CB117</f>
        <v>883.00504250000006</v>
      </c>
      <c r="AG117" s="204">
        <f>Prevalence!AG114*CC117</f>
        <v>389.44342187500007</v>
      </c>
      <c r="AH117" s="204">
        <f>Prevalence!AH114*CD117</f>
        <v>97.885153125000016</v>
      </c>
      <c r="AI117" s="204">
        <f>Prevalence!AI114*CE117</f>
        <v>209.81855712500004</v>
      </c>
      <c r="AJ117" s="204">
        <f>Prevalence!AJ114*CF117</f>
        <v>85.555623125000011</v>
      </c>
      <c r="AK117" s="204">
        <f>Prevalence!AK114*CG117</f>
        <v>300.13431525000004</v>
      </c>
      <c r="AL117" s="204">
        <f>Prevalence!AL114*CH117</f>
        <v>891.14311756250015</v>
      </c>
      <c r="AM117" s="204">
        <f>Prevalence!AM114*CI117</f>
        <v>46.37620050000001</v>
      </c>
      <c r="AN117" s="204">
        <f>Prevalence!AN114*CJ117</f>
        <v>162.83563450000005</v>
      </c>
      <c r="AO117" s="204">
        <f>Prevalence!AO114*CK117</f>
        <v>304.63010668750002</v>
      </c>
      <c r="AP117" s="204">
        <f>Prevalence!AP114*CL117</f>
        <v>147.76805143750005</v>
      </c>
      <c r="AQ117" s="204">
        <f>Prevalence!AQ114*CM117</f>
        <v>6.8456203750000002</v>
      </c>
      <c r="AR117" s="204">
        <f>Prevalence!AR114*CN117</f>
        <v>276.26535962500003</v>
      </c>
      <c r="AS117" s="204">
        <f>Prevalence!AS114*CO117</f>
        <v>743.98569000000009</v>
      </c>
      <c r="AT117" s="204">
        <f>Prevalence!AT114*CP117</f>
        <v>179.43172812500003</v>
      </c>
      <c r="AU117" s="204">
        <f>Prevalence!AU114*CQ117</f>
        <v>217.08751737500003</v>
      </c>
      <c r="AV117" s="204">
        <f>Prevalence!AV114*CR117</f>
        <v>558.84082443749992</v>
      </c>
      <c r="AW117">
        <v>116</v>
      </c>
      <c r="AX117">
        <v>37156</v>
      </c>
      <c r="AY117">
        <v>3675</v>
      </c>
      <c r="AZ117">
        <v>559</v>
      </c>
      <c r="BA117">
        <v>1148</v>
      </c>
      <c r="BB117">
        <v>2803</v>
      </c>
      <c r="BC117">
        <v>2687</v>
      </c>
      <c r="BD117">
        <v>2140</v>
      </c>
      <c r="BE117">
        <v>7615</v>
      </c>
      <c r="BF117">
        <v>2143</v>
      </c>
      <c r="BG117">
        <v>5864</v>
      </c>
      <c r="BH117">
        <v>5764</v>
      </c>
      <c r="BI117">
        <v>168</v>
      </c>
      <c r="BJ117">
        <v>29</v>
      </c>
      <c r="BK117">
        <v>2193</v>
      </c>
      <c r="BL117">
        <v>368</v>
      </c>
      <c r="BM117">
        <v>1279</v>
      </c>
      <c r="BN117">
        <v>503</v>
      </c>
      <c r="BO117">
        <v>716</v>
      </c>
      <c r="BP117">
        <v>546</v>
      </c>
      <c r="BQ117">
        <v>380</v>
      </c>
      <c r="BR117">
        <v>1148</v>
      </c>
      <c r="BS117">
        <v>861</v>
      </c>
      <c r="BT117">
        <v>1406</v>
      </c>
      <c r="BU117">
        <v>680</v>
      </c>
      <c r="BV117">
        <v>772</v>
      </c>
      <c r="BW117">
        <v>327</v>
      </c>
      <c r="BX117">
        <v>2242</v>
      </c>
      <c r="BY117">
        <v>368</v>
      </c>
      <c r="BZ117">
        <v>1657</v>
      </c>
      <c r="CA117">
        <v>2803</v>
      </c>
      <c r="CB117">
        <v>3710</v>
      </c>
      <c r="CC117">
        <v>1597</v>
      </c>
      <c r="CD117">
        <v>450</v>
      </c>
      <c r="CE117">
        <v>821</v>
      </c>
      <c r="CF117">
        <v>358</v>
      </c>
      <c r="CG117">
        <v>1188</v>
      </c>
      <c r="CH117">
        <v>3611</v>
      </c>
      <c r="CI117">
        <v>168</v>
      </c>
      <c r="CJ117">
        <v>616</v>
      </c>
      <c r="CK117">
        <v>979</v>
      </c>
      <c r="CL117">
        <v>559</v>
      </c>
      <c r="CM117">
        <v>29</v>
      </c>
      <c r="CN117">
        <v>1081</v>
      </c>
      <c r="CO117">
        <v>2724</v>
      </c>
      <c r="CP117">
        <v>650</v>
      </c>
      <c r="CQ117">
        <v>998</v>
      </c>
      <c r="CR117">
        <v>1929</v>
      </c>
    </row>
    <row r="118" spans="1:96" x14ac:dyDescent="0.2">
      <c r="A118" s="112" t="s">
        <v>32</v>
      </c>
      <c r="B118" s="204">
        <f>Prevalence!B115*AX118</f>
        <v>9248.2243830000007</v>
      </c>
      <c r="C118" s="204">
        <f>Prevalence!C115*AY118</f>
        <v>874.68616194998219</v>
      </c>
      <c r="D118" s="204">
        <f>Prevalence!D115*AZ118</f>
        <v>141.86656123558583</v>
      </c>
      <c r="E118" s="204">
        <f>Prevalence!E115*BA118</f>
        <v>249.53919538123768</v>
      </c>
      <c r="F118" s="204">
        <f>Prevalence!F115*BB118</f>
        <v>704.05292218992531</v>
      </c>
      <c r="G118" s="204">
        <f>Prevalence!G115*BC118</f>
        <v>679.53152585695273</v>
      </c>
      <c r="H118" s="204">
        <f>Prevalence!H115*BD118</f>
        <v>551.62120829697881</v>
      </c>
      <c r="I118" s="204">
        <f>Prevalence!I115*BE118</f>
        <v>1841.7256120046231</v>
      </c>
      <c r="J118" s="204">
        <f>Prevalence!J115*BF118</f>
        <v>565.08197946977634</v>
      </c>
      <c r="K118" s="204">
        <f>Prevalence!K115*BG118</f>
        <v>1447.933100453851</v>
      </c>
      <c r="L118" s="204">
        <f>Prevalence!L115*BH118</f>
        <v>1507.0872033642631</v>
      </c>
      <c r="M118" s="204">
        <f>Prevalence!M115*BI118</f>
        <v>39.712300755143765</v>
      </c>
      <c r="N118" s="204">
        <f>Prevalence!N115*BJ118</f>
        <v>4.72899251985785</v>
      </c>
      <c r="O118" s="204">
        <f>Prevalence!O115*BK118</f>
        <v>561.66365838756781</v>
      </c>
      <c r="P118" s="204">
        <f>Prevalence!P115*BL118</f>
        <v>76.499218506398051</v>
      </c>
      <c r="Q118" s="204">
        <f>Prevalence!Q115*BM118</f>
        <v>359.54040987500002</v>
      </c>
      <c r="R118" s="204">
        <f>Prevalence!R115*BN118</f>
        <v>126.93758362500003</v>
      </c>
      <c r="S118" s="204">
        <f>Prevalence!S115*BO118</f>
        <v>148.64789606250002</v>
      </c>
      <c r="T118" s="204">
        <f>Prevalence!T115*BP118</f>
        <v>151.86098718750003</v>
      </c>
      <c r="U118" s="204">
        <f>Prevalence!U115*BQ118</f>
        <v>89.808530624999989</v>
      </c>
      <c r="V118" s="204">
        <f>Prevalence!V115*BR118</f>
        <v>249.023341125</v>
      </c>
      <c r="W118" s="204">
        <f>Prevalence!W115*BS118</f>
        <v>248.68486431250005</v>
      </c>
      <c r="X118" s="204">
        <f>Prevalence!X115*BT118</f>
        <v>333.687414375</v>
      </c>
      <c r="Y118" s="204">
        <f>Prevalence!Y115*BU118</f>
        <v>195.11188593750003</v>
      </c>
      <c r="Z118" s="204">
        <f>Prevalence!Z115*BV118</f>
        <v>173.01725112500003</v>
      </c>
      <c r="AA118" s="204">
        <f>Prevalence!AA115*BW118</f>
        <v>98.631362812500015</v>
      </c>
      <c r="AB118" s="204">
        <f>Prevalence!AB115*BX118</f>
        <v>621.15079650000007</v>
      </c>
      <c r="AC118" s="204">
        <f>Prevalence!AC115*BY118</f>
        <v>76.669387500000013</v>
      </c>
      <c r="AD118" s="204">
        <f>Prevalence!AD115*BZ118</f>
        <v>403.47216400000008</v>
      </c>
      <c r="AE118" s="204">
        <f>Prevalence!AE115*CA118</f>
        <v>704.31659774999991</v>
      </c>
      <c r="AF118" s="204">
        <f>Prevalence!AF115*CB118</f>
        <v>827.54946975000007</v>
      </c>
      <c r="AG118" s="204">
        <f>Prevalence!AG115*CC118</f>
        <v>393.58903125000006</v>
      </c>
      <c r="AH118" s="204">
        <f>Prevalence!AH115*CD118</f>
        <v>93.752224437500018</v>
      </c>
      <c r="AI118" s="204">
        <f>Prevalence!AI115*CE118</f>
        <v>201.12935987500003</v>
      </c>
      <c r="AJ118" s="204">
        <f>Prevalence!AJ115*CF118</f>
        <v>83.404783437500015</v>
      </c>
      <c r="AK118" s="204">
        <f>Prevalence!AK115*CG118</f>
        <v>275.375760625</v>
      </c>
      <c r="AL118" s="204">
        <f>Prevalence!AL115*CH118</f>
        <v>803.53419850000012</v>
      </c>
      <c r="AM118" s="204">
        <f>Prevalence!AM115*CI118</f>
        <v>39.75102900000001</v>
      </c>
      <c r="AN118" s="204">
        <f>Prevalence!AN115*CJ118</f>
        <v>164.95038300000004</v>
      </c>
      <c r="AO118" s="204">
        <f>Prevalence!AO115*CK118</f>
        <v>266.04570093750004</v>
      </c>
      <c r="AP118" s="204">
        <f>Prevalence!AP115*CL118</f>
        <v>141.95249306250003</v>
      </c>
      <c r="AQ118" s="204">
        <f>Prevalence!AQ115*CM118</f>
        <v>4.7211175000000001</v>
      </c>
      <c r="AR118" s="204">
        <f>Prevalence!AR115*CN118</f>
        <v>268.34285625000007</v>
      </c>
      <c r="AS118" s="204">
        <f>Prevalence!AS115*CO118</f>
        <v>727.59834000000012</v>
      </c>
      <c r="AT118" s="204">
        <f>Prevalence!AT115*CP118</f>
        <v>176.11914237500005</v>
      </c>
      <c r="AU118" s="204">
        <f>Prevalence!AU115*CQ118</f>
        <v>219.48026556250005</v>
      </c>
      <c r="AV118" s="204">
        <f>Prevalence!AV115*CR118</f>
        <v>488.15281968749997</v>
      </c>
      <c r="AW118">
        <v>117</v>
      </c>
      <c r="AX118">
        <v>34857</v>
      </c>
      <c r="AY118">
        <v>3407</v>
      </c>
      <c r="AZ118">
        <v>537</v>
      </c>
      <c r="BA118">
        <v>1091</v>
      </c>
      <c r="BB118">
        <v>2588</v>
      </c>
      <c r="BC118">
        <v>2440</v>
      </c>
      <c r="BD118">
        <v>2136</v>
      </c>
      <c r="BE118">
        <v>7116</v>
      </c>
      <c r="BF118">
        <v>2149</v>
      </c>
      <c r="BG118">
        <v>5532</v>
      </c>
      <c r="BH118">
        <v>5190</v>
      </c>
      <c r="BI118">
        <v>144</v>
      </c>
      <c r="BJ118">
        <v>20</v>
      </c>
      <c r="BK118">
        <v>2114</v>
      </c>
      <c r="BL118">
        <v>393</v>
      </c>
      <c r="BM118">
        <v>1258</v>
      </c>
      <c r="BN118">
        <v>529</v>
      </c>
      <c r="BO118">
        <v>643</v>
      </c>
      <c r="BP118">
        <v>535</v>
      </c>
      <c r="BQ118">
        <v>330</v>
      </c>
      <c r="BR118">
        <v>1091</v>
      </c>
      <c r="BS118">
        <v>847</v>
      </c>
      <c r="BT118">
        <v>1267</v>
      </c>
      <c r="BU118">
        <v>635</v>
      </c>
      <c r="BV118">
        <v>677</v>
      </c>
      <c r="BW118">
        <v>321</v>
      </c>
      <c r="BX118">
        <v>2041</v>
      </c>
      <c r="BY118">
        <v>393</v>
      </c>
      <c r="BZ118">
        <v>1472</v>
      </c>
      <c r="CA118">
        <v>2588</v>
      </c>
      <c r="CB118">
        <v>3477</v>
      </c>
      <c r="CC118">
        <v>1614</v>
      </c>
      <c r="CD118">
        <v>431</v>
      </c>
      <c r="CE118">
        <v>787</v>
      </c>
      <c r="CF118">
        <v>349</v>
      </c>
      <c r="CG118">
        <v>1090</v>
      </c>
      <c r="CH118">
        <v>3256</v>
      </c>
      <c r="CI118">
        <v>144</v>
      </c>
      <c r="CJ118">
        <v>624</v>
      </c>
      <c r="CK118">
        <v>855</v>
      </c>
      <c r="CL118">
        <v>537</v>
      </c>
      <c r="CM118">
        <v>20</v>
      </c>
      <c r="CN118">
        <v>1050</v>
      </c>
      <c r="CO118">
        <v>2664</v>
      </c>
      <c r="CP118">
        <v>638</v>
      </c>
      <c r="CQ118">
        <v>1009</v>
      </c>
      <c r="CR118">
        <v>1685</v>
      </c>
    </row>
    <row r="119" spans="1:96" x14ac:dyDescent="0.2">
      <c r="A119" s="112" t="s">
        <v>33</v>
      </c>
      <c r="B119" s="204">
        <f>Prevalence!B116*AX119</f>
        <v>8565.8506739999993</v>
      </c>
      <c r="C119" s="204">
        <f>Prevalence!C116*AY119</f>
        <v>821.90500683919345</v>
      </c>
      <c r="D119" s="204">
        <f>Prevalence!D116*AZ119</f>
        <v>140.12759729383367</v>
      </c>
      <c r="E119" s="204">
        <f>Prevalence!E116*BA119</f>
        <v>253.69066051390723</v>
      </c>
      <c r="F119" s="204">
        <f>Prevalence!F116*BB119</f>
        <v>706.34364309858302</v>
      </c>
      <c r="G119" s="204">
        <f>Prevalence!G116*BC119</f>
        <v>584.15001166173317</v>
      </c>
      <c r="H119" s="204">
        <f>Prevalence!H116*BD119</f>
        <v>509.13214827796122</v>
      </c>
      <c r="I119" s="204">
        <f>Prevalence!I116*BE119</f>
        <v>1624.7957906535964</v>
      </c>
      <c r="J119" s="204">
        <f>Prevalence!J116*BF119</f>
        <v>556.23850576744178</v>
      </c>
      <c r="K119" s="204">
        <f>Prevalence!K116*BG119</f>
        <v>1385.5538281729514</v>
      </c>
      <c r="L119" s="204">
        <f>Prevalence!L116*BH119</f>
        <v>1355.4129037423361</v>
      </c>
      <c r="M119" s="204">
        <f>Prevalence!M116*BI119</f>
        <v>46.924981764896032</v>
      </c>
      <c r="N119" s="204">
        <f>Prevalence!N116*BJ119</f>
        <v>3.7252586485127712</v>
      </c>
      <c r="O119" s="204">
        <f>Prevalence!O116*BK119</f>
        <v>486.96002822059125</v>
      </c>
      <c r="P119" s="204">
        <f>Prevalence!P116*BL119</f>
        <v>78.918404051169375</v>
      </c>
      <c r="Q119" s="204">
        <f>Prevalence!Q116*BM119</f>
        <v>337.71171920955885</v>
      </c>
      <c r="R119" s="204">
        <f>Prevalence!R116*BN119</f>
        <v>108.12307493382353</v>
      </c>
      <c r="S119" s="204">
        <f>Prevalence!S116*BO119</f>
        <v>135.73321712867647</v>
      </c>
      <c r="T119" s="204">
        <f>Prevalence!T116*BP119</f>
        <v>157.11932081250001</v>
      </c>
      <c r="U119" s="204">
        <f>Prevalence!U116*BQ119</f>
        <v>80.322369584558828</v>
      </c>
      <c r="V119" s="204">
        <f>Prevalence!V116*BR119</f>
        <v>253.1662242352941</v>
      </c>
      <c r="W119" s="204">
        <f>Prevalence!W116*BS119</f>
        <v>199.21636087500002</v>
      </c>
      <c r="X119" s="204">
        <f>Prevalence!X116*BT119</f>
        <v>315.35128455882352</v>
      </c>
      <c r="Y119" s="204">
        <f>Prevalence!Y116*BU119</f>
        <v>166.5276081617647</v>
      </c>
      <c r="Z119" s="204">
        <f>Prevalence!Z116*BV119</f>
        <v>158.10389711029413</v>
      </c>
      <c r="AA119" s="204">
        <f>Prevalence!AA116*BW119</f>
        <v>82.618348235294121</v>
      </c>
      <c r="AB119" s="204">
        <f>Prevalence!AB116*BX119</f>
        <v>545.96958458823531</v>
      </c>
      <c r="AC119" s="204">
        <f>Prevalence!AC116*BY119</f>
        <v>79.093954411764713</v>
      </c>
      <c r="AD119" s="204">
        <f>Prevalence!AD116*BZ119</f>
        <v>367.06459218750001</v>
      </c>
      <c r="AE119" s="204">
        <f>Prevalence!AE116*CA119</f>
        <v>706.60817655882352</v>
      </c>
      <c r="AF119" s="204">
        <f>Prevalence!AF116*CB119</f>
        <v>723.20971072058819</v>
      </c>
      <c r="AG119" s="204">
        <f>Prevalence!AG116*CC119</f>
        <v>380.8701755514706</v>
      </c>
      <c r="AH119" s="204">
        <f>Prevalence!AH116*CD119</f>
        <v>80.42174929411766</v>
      </c>
      <c r="AI119" s="204">
        <f>Prevalence!AI116*CE119</f>
        <v>201.85760717647062</v>
      </c>
      <c r="AJ119" s="204">
        <f>Prevalence!AJ116*CF119</f>
        <v>81.076425937500005</v>
      </c>
      <c r="AK119" s="204">
        <f>Prevalence!AK116*CG119</f>
        <v>252.08636636029414</v>
      </c>
      <c r="AL119" s="204">
        <f>Prevalence!AL116*CH119</f>
        <v>785.91523385294124</v>
      </c>
      <c r="AM119" s="204">
        <f>Prevalence!AM116*CI119</f>
        <v>46.9707439632353</v>
      </c>
      <c r="AN119" s="204">
        <f>Prevalence!AN116*CJ119</f>
        <v>149.93017213235296</v>
      </c>
      <c r="AO119" s="204">
        <f>Prevalence!AO116*CK119</f>
        <v>240.87080264338238</v>
      </c>
      <c r="AP119" s="204">
        <f>Prevalence!AP116*CL119</f>
        <v>140.2124757904412</v>
      </c>
      <c r="AQ119" s="204">
        <f>Prevalence!AQ116*CM119</f>
        <v>3.7190551102941174</v>
      </c>
      <c r="AR119" s="204">
        <f>Prevalence!AR116*CN119</f>
        <v>257.1537070147059</v>
      </c>
      <c r="AS119" s="204">
        <f>Prevalence!AS116*CO119</f>
        <v>673.56903352941174</v>
      </c>
      <c r="AT119" s="204">
        <f>Prevalence!AT116*CP119</f>
        <v>127.86480301102942</v>
      </c>
      <c r="AU119" s="204">
        <f>Prevalence!AU116*CQ119</f>
        <v>201.73978587132356</v>
      </c>
      <c r="AV119" s="204">
        <f>Prevalence!AV116*CR119</f>
        <v>424.47942645220587</v>
      </c>
      <c r="AW119">
        <v>118</v>
      </c>
      <c r="AX119">
        <v>30738</v>
      </c>
      <c r="AY119">
        <v>3048</v>
      </c>
      <c r="AZ119">
        <v>505</v>
      </c>
      <c r="BA119">
        <v>1056</v>
      </c>
      <c r="BB119">
        <v>2472</v>
      </c>
      <c r="BC119">
        <v>1997</v>
      </c>
      <c r="BD119">
        <v>1877</v>
      </c>
      <c r="BE119">
        <v>5977</v>
      </c>
      <c r="BF119">
        <v>2014</v>
      </c>
      <c r="BG119">
        <v>5040</v>
      </c>
      <c r="BH119">
        <v>4444</v>
      </c>
      <c r="BI119">
        <v>162</v>
      </c>
      <c r="BJ119">
        <v>15</v>
      </c>
      <c r="BK119">
        <v>1745</v>
      </c>
      <c r="BL119">
        <v>386</v>
      </c>
      <c r="BM119">
        <v>1125</v>
      </c>
      <c r="BN119">
        <v>429</v>
      </c>
      <c r="BO119">
        <v>559</v>
      </c>
      <c r="BP119">
        <v>527</v>
      </c>
      <c r="BQ119">
        <v>281</v>
      </c>
      <c r="BR119">
        <v>1056</v>
      </c>
      <c r="BS119">
        <v>646</v>
      </c>
      <c r="BT119">
        <v>1140</v>
      </c>
      <c r="BU119">
        <v>516</v>
      </c>
      <c r="BV119">
        <v>589</v>
      </c>
      <c r="BW119">
        <v>256</v>
      </c>
      <c r="BX119">
        <v>1708</v>
      </c>
      <c r="BY119">
        <v>386</v>
      </c>
      <c r="BZ119">
        <v>1275</v>
      </c>
      <c r="CA119">
        <v>2472</v>
      </c>
      <c r="CB119">
        <v>2893</v>
      </c>
      <c r="CC119">
        <v>1487</v>
      </c>
      <c r="CD119">
        <v>352</v>
      </c>
      <c r="CE119">
        <v>752</v>
      </c>
      <c r="CF119">
        <v>323</v>
      </c>
      <c r="CG119">
        <v>950</v>
      </c>
      <c r="CH119">
        <v>3032</v>
      </c>
      <c r="CI119">
        <v>162</v>
      </c>
      <c r="CJ119">
        <v>540</v>
      </c>
      <c r="CK119">
        <v>737</v>
      </c>
      <c r="CL119">
        <v>505</v>
      </c>
      <c r="CM119">
        <v>15</v>
      </c>
      <c r="CN119">
        <v>958</v>
      </c>
      <c r="CO119">
        <v>2348</v>
      </c>
      <c r="CP119">
        <v>441</v>
      </c>
      <c r="CQ119">
        <v>883</v>
      </c>
      <c r="CR119">
        <v>1395</v>
      </c>
    </row>
    <row r="120" spans="1:96" x14ac:dyDescent="0.2">
      <c r="A120" s="112" t="s">
        <v>34</v>
      </c>
      <c r="B120" s="204">
        <f>Prevalence!B117*AX120</f>
        <v>8191.8715080000002</v>
      </c>
      <c r="C120" s="204">
        <f>Prevalence!C117*AY120</f>
        <v>856.15104879082662</v>
      </c>
      <c r="D120" s="204">
        <f>Prevalence!D117*AZ120</f>
        <v>133.19058752681221</v>
      </c>
      <c r="E120" s="204">
        <f>Prevalence!E117*BA120</f>
        <v>256.81374629674889</v>
      </c>
      <c r="F120" s="204">
        <f>Prevalence!F117*BB120</f>
        <v>661.19708338597138</v>
      </c>
      <c r="G120" s="204">
        <f>Prevalence!G117*BC120</f>
        <v>620.7142337236844</v>
      </c>
      <c r="H120" s="204">
        <f>Prevalence!H117*BD120</f>
        <v>501.26596165033158</v>
      </c>
      <c r="I120" s="204">
        <f>Prevalence!I117*BE120</f>
        <v>1427.4389654880433</v>
      </c>
      <c r="J120" s="204">
        <f>Prevalence!J117*BF120</f>
        <v>554.85757601131604</v>
      </c>
      <c r="K120" s="204">
        <f>Prevalence!K117*BG120</f>
        <v>1251.9468518848455</v>
      </c>
      <c r="L120" s="204">
        <f>Prevalence!L117*BH120</f>
        <v>1295.938215121779</v>
      </c>
      <c r="M120" s="204">
        <f>Prevalence!M117*BI120</f>
        <v>43.449057189718552</v>
      </c>
      <c r="N120" s="204">
        <f>Prevalence!N117*BJ120</f>
        <v>4.9670115313503613</v>
      </c>
      <c r="O120" s="204">
        <f>Prevalence!O117*BK120</f>
        <v>490.86687085387967</v>
      </c>
      <c r="P120" s="204">
        <f>Prevalence!P117*BL120</f>
        <v>80.962922290836971</v>
      </c>
      <c r="Q120" s="204">
        <f>Prevalence!Q117*BM120</f>
        <v>306.49214694485295</v>
      </c>
      <c r="R120" s="204">
        <f>Prevalence!R117*BN120</f>
        <v>124.50535901470589</v>
      </c>
      <c r="S120" s="204">
        <f>Prevalence!S117*BO120</f>
        <v>145.93141948897059</v>
      </c>
      <c r="T120" s="204">
        <f>Prevalence!T117*BP120</f>
        <v>151.45467736764707</v>
      </c>
      <c r="U120" s="204">
        <f>Prevalence!U117*BQ120</f>
        <v>80.036524852941184</v>
      </c>
      <c r="V120" s="204">
        <f>Prevalence!V117*BR120</f>
        <v>256.28285388970585</v>
      </c>
      <c r="W120" s="204">
        <f>Prevalence!W117*BS120</f>
        <v>219.87811966544118</v>
      </c>
      <c r="X120" s="204">
        <f>Prevalence!X117*BT120</f>
        <v>328.62923338235294</v>
      </c>
      <c r="Y120" s="204">
        <f>Prevalence!Y117*BU120</f>
        <v>139.0957347242647</v>
      </c>
      <c r="Z120" s="204">
        <f>Prevalence!Z117*BV120</f>
        <v>153.00377139705884</v>
      </c>
      <c r="AA120" s="204">
        <f>Prevalence!AA117*BW120</f>
        <v>76.163789779411772</v>
      </c>
      <c r="AB120" s="204">
        <f>Prevalence!AB117*BX120</f>
        <v>510.48795467647057</v>
      </c>
      <c r="AC120" s="204">
        <f>Prevalence!AC117*BY120</f>
        <v>81.143020588235302</v>
      </c>
      <c r="AD120" s="204">
        <f>Prevalence!AD117*BZ120</f>
        <v>398.15712234926474</v>
      </c>
      <c r="AE120" s="204">
        <f>Prevalence!AE117*CA120</f>
        <v>661.44470896323526</v>
      </c>
      <c r="AF120" s="204">
        <f>Prevalence!AF117*CB120</f>
        <v>597.2167296617647</v>
      </c>
      <c r="AG120" s="204">
        <f>Prevalence!AG117*CC120</f>
        <v>384.45604136029414</v>
      </c>
      <c r="AH120" s="204">
        <f>Prevalence!AH117*CD120</f>
        <v>81.792574566176484</v>
      </c>
      <c r="AI120" s="204">
        <f>Prevalence!AI117*CE120</f>
        <v>178.23597229411766</v>
      </c>
      <c r="AJ120" s="204">
        <f>Prevalence!AJ117*CF120</f>
        <v>83.586532003676467</v>
      </c>
      <c r="AK120" s="204">
        <f>Prevalence!AK117*CG120</f>
        <v>272.78398380882356</v>
      </c>
      <c r="AL120" s="204">
        <f>Prevalence!AL117*CH120</f>
        <v>703.22824190073538</v>
      </c>
      <c r="AM120" s="204">
        <f>Prevalence!AM117*CI120</f>
        <v>43.491429595588244</v>
      </c>
      <c r="AN120" s="204">
        <f>Prevalence!AN117*CJ120</f>
        <v>123.55356777573532</v>
      </c>
      <c r="AO120" s="204">
        <f>Prevalence!AO117*CK120</f>
        <v>222.89536961029415</v>
      </c>
      <c r="AP120" s="204">
        <f>Prevalence!AP117*CL120</f>
        <v>133.27126411764709</v>
      </c>
      <c r="AQ120" s="204">
        <f>Prevalence!AQ117*CM120</f>
        <v>4.9587401470588235</v>
      </c>
      <c r="AR120" s="204">
        <f>Prevalence!AR117*CN120</f>
        <v>257.42213468382357</v>
      </c>
      <c r="AS120" s="204">
        <f>Prevalence!AS117*CO120</f>
        <v>636.56289838235296</v>
      </c>
      <c r="AT120" s="204">
        <f>Prevalence!AT117*CP120</f>
        <v>133.08377456250003</v>
      </c>
      <c r="AU120" s="204">
        <f>Prevalence!AU117*CQ120</f>
        <v>177.52187273161766</v>
      </c>
      <c r="AV120" s="204">
        <f>Prevalence!AV117*CR120</f>
        <v>431.47801197794115</v>
      </c>
      <c r="AW120">
        <v>119</v>
      </c>
      <c r="AX120">
        <v>29396</v>
      </c>
      <c r="AY120">
        <v>3175</v>
      </c>
      <c r="AZ120">
        <v>480</v>
      </c>
      <c r="BA120">
        <v>1069</v>
      </c>
      <c r="BB120">
        <v>2314</v>
      </c>
      <c r="BC120">
        <v>2122</v>
      </c>
      <c r="BD120">
        <v>1848</v>
      </c>
      <c r="BE120">
        <v>5251</v>
      </c>
      <c r="BF120">
        <v>2009</v>
      </c>
      <c r="BG120">
        <v>4554</v>
      </c>
      <c r="BH120">
        <v>4249</v>
      </c>
      <c r="BI120">
        <v>150</v>
      </c>
      <c r="BJ120">
        <v>20</v>
      </c>
      <c r="BK120">
        <v>1759</v>
      </c>
      <c r="BL120">
        <v>396</v>
      </c>
      <c r="BM120">
        <v>1021</v>
      </c>
      <c r="BN120">
        <v>494</v>
      </c>
      <c r="BO120">
        <v>601</v>
      </c>
      <c r="BP120">
        <v>508</v>
      </c>
      <c r="BQ120">
        <v>280</v>
      </c>
      <c r="BR120">
        <v>1069</v>
      </c>
      <c r="BS120">
        <v>713</v>
      </c>
      <c r="BT120">
        <v>1188</v>
      </c>
      <c r="BU120">
        <v>431</v>
      </c>
      <c r="BV120">
        <v>570</v>
      </c>
      <c r="BW120">
        <v>236</v>
      </c>
      <c r="BX120">
        <v>1597</v>
      </c>
      <c r="BY120">
        <v>396</v>
      </c>
      <c r="BZ120">
        <v>1383</v>
      </c>
      <c r="CA120">
        <v>2314</v>
      </c>
      <c r="CB120">
        <v>2389</v>
      </c>
      <c r="CC120">
        <v>1501</v>
      </c>
      <c r="CD120">
        <v>358</v>
      </c>
      <c r="CE120">
        <v>664</v>
      </c>
      <c r="CF120">
        <v>333</v>
      </c>
      <c r="CG120">
        <v>1028</v>
      </c>
      <c r="CH120">
        <v>2713</v>
      </c>
      <c r="CI120">
        <v>150</v>
      </c>
      <c r="CJ120">
        <v>445</v>
      </c>
      <c r="CK120">
        <v>682</v>
      </c>
      <c r="CL120">
        <v>480</v>
      </c>
      <c r="CM120">
        <v>20</v>
      </c>
      <c r="CN120">
        <v>959</v>
      </c>
      <c r="CO120">
        <v>2219</v>
      </c>
      <c r="CP120">
        <v>459</v>
      </c>
      <c r="CQ120">
        <v>777</v>
      </c>
      <c r="CR120">
        <v>1418</v>
      </c>
    </row>
    <row r="121" spans="1:96" x14ac:dyDescent="0.2">
      <c r="A121" s="112" t="s">
        <v>35</v>
      </c>
      <c r="B121" s="204">
        <f>Prevalence!B118*AX121</f>
        <v>5358.5697680000003</v>
      </c>
      <c r="C121" s="204">
        <f>Prevalence!C118*AY121</f>
        <v>578.83560603488206</v>
      </c>
      <c r="D121" s="204">
        <f>Prevalence!D118*AZ121</f>
        <v>88.111820838596856</v>
      </c>
      <c r="E121" s="204">
        <f>Prevalence!E118*BA121</f>
        <v>175.18758563188985</v>
      </c>
      <c r="F121" s="204">
        <f>Prevalence!F118*BB121</f>
        <v>454.30984367451362</v>
      </c>
      <c r="G121" s="204">
        <f>Prevalence!G118*BC121</f>
        <v>400.39140200923731</v>
      </c>
      <c r="H121" s="204">
        <f>Prevalence!H118*BD121</f>
        <v>294.06721546825281</v>
      </c>
      <c r="I121" s="204">
        <f>Prevalence!I118*BE121</f>
        <v>919.4729826423345</v>
      </c>
      <c r="J121" s="204">
        <f>Prevalence!J118*BF121</f>
        <v>363.1844118873961</v>
      </c>
      <c r="K121" s="204">
        <f>Prevalence!K118*BG121</f>
        <v>845.64226713780238</v>
      </c>
      <c r="L121" s="204">
        <f>Prevalence!L118*BH121</f>
        <v>832.90965349064527</v>
      </c>
      <c r="M121" s="204">
        <f>Prevalence!M118*BI121</f>
        <v>35.926104990693183</v>
      </c>
      <c r="N121" s="204">
        <f>Prevalence!N118*BJ121</f>
        <v>3.525589322891705</v>
      </c>
      <c r="O121" s="204">
        <f>Prevalence!O118*BK121</f>
        <v>309.2088975708952</v>
      </c>
      <c r="P121" s="204">
        <f>Prevalence!P118*BL121</f>
        <v>49.493589081265441</v>
      </c>
      <c r="Q121" s="204">
        <f>Prevalence!Q118*BM121</f>
        <v>166.64618340808823</v>
      </c>
      <c r="R121" s="204">
        <f>Prevalence!R118*BN121</f>
        <v>83.986387897058833</v>
      </c>
      <c r="S121" s="204">
        <f>Prevalence!S118*BO121</f>
        <v>88.896234154411772</v>
      </c>
      <c r="T121" s="204">
        <f>Prevalence!T118*BP121</f>
        <v>108.9283150257353</v>
      </c>
      <c r="U121" s="204">
        <f>Prevalence!U118*BQ121</f>
        <v>61.294998341911764</v>
      </c>
      <c r="V121" s="204">
        <f>Prevalence!V118*BR121</f>
        <v>174.82543305882353</v>
      </c>
      <c r="W121" s="204">
        <f>Prevalence!W118*BS121</f>
        <v>143.77720041176474</v>
      </c>
      <c r="X121" s="204">
        <f>Prevalence!X118*BT121</f>
        <v>217.01612316176474</v>
      </c>
      <c r="Y121" s="204">
        <f>Prevalence!Y118*BU121</f>
        <v>90.905642702205895</v>
      </c>
      <c r="Z121" s="204">
        <f>Prevalence!Z118*BV121</f>
        <v>105.29300790441177</v>
      </c>
      <c r="AA121" s="204">
        <f>Prevalence!AA118*BW121</f>
        <v>39.545160220588244</v>
      </c>
      <c r="AB121" s="204">
        <f>Prevalence!AB118*BX121</f>
        <v>307.61633576470587</v>
      </c>
      <c r="AC121" s="204">
        <f>Prevalence!AC118*BY121</f>
        <v>49.603685294117653</v>
      </c>
      <c r="AD121" s="204">
        <f>Prevalence!AD118*BZ121</f>
        <v>251.88491126102946</v>
      </c>
      <c r="AE121" s="204">
        <f>Prevalence!AE118*CA121</f>
        <v>454.47998770588237</v>
      </c>
      <c r="AF121" s="204">
        <f>Prevalence!AF118*CB121</f>
        <v>363.47253497058824</v>
      </c>
      <c r="AG121" s="204">
        <f>Prevalence!AG118*CC121</f>
        <v>243.23412040441178</v>
      </c>
      <c r="AH121" s="204">
        <f>Prevalence!AH118*CD121</f>
        <v>50.18698788970589</v>
      </c>
      <c r="AI121" s="204">
        <f>Prevalence!AI118*CE121</f>
        <v>121.53821483823531</v>
      </c>
      <c r="AJ121" s="204">
        <f>Prevalence!AJ118*CF121</f>
        <v>49.136737022058824</v>
      </c>
      <c r="AK121" s="204">
        <f>Prevalence!AK118*CG121</f>
        <v>169.51370509191176</v>
      </c>
      <c r="AL121" s="204">
        <f>Prevalence!AL118*CH121</f>
        <v>474.87567583823534</v>
      </c>
      <c r="AM121" s="204">
        <f>Prevalence!AM118*CI121</f>
        <v>35.961140860294122</v>
      </c>
      <c r="AN121" s="204">
        <f>Prevalence!AN118*CJ121</f>
        <v>76.548131569852956</v>
      </c>
      <c r="AO121" s="204">
        <f>Prevalence!AO118*CK121</f>
        <v>168.24758633455883</v>
      </c>
      <c r="AP121" s="204">
        <f>Prevalence!AP118*CL121</f>
        <v>88.165192187500011</v>
      </c>
      <c r="AQ121" s="204">
        <f>Prevalence!AQ118*CM121</f>
        <v>3.5197182867647054</v>
      </c>
      <c r="AR121" s="204">
        <f>Prevalence!AR118*CN121</f>
        <v>194.14025076470588</v>
      </c>
      <c r="AS121" s="204">
        <f>Prevalence!AS118*CO121</f>
        <v>424.60142220588244</v>
      </c>
      <c r="AT121" s="204">
        <f>Prevalence!AT118*CP121</f>
        <v>81.02088362500001</v>
      </c>
      <c r="AU121" s="204">
        <f>Prevalence!AU118*CQ121</f>
        <v>126.49169396691178</v>
      </c>
      <c r="AV121" s="204">
        <f>Prevalence!AV118*CR121</f>
        <v>281.00487719117643</v>
      </c>
      <c r="AW121">
        <v>120</v>
      </c>
      <c r="AX121">
        <v>25736</v>
      </c>
      <c r="AY121">
        <v>2873</v>
      </c>
      <c r="AZ121">
        <v>425</v>
      </c>
      <c r="BA121">
        <v>976</v>
      </c>
      <c r="BB121">
        <v>2128</v>
      </c>
      <c r="BC121">
        <v>1832</v>
      </c>
      <c r="BD121">
        <v>1451</v>
      </c>
      <c r="BE121">
        <v>4527</v>
      </c>
      <c r="BF121">
        <v>1760</v>
      </c>
      <c r="BG121">
        <v>4117</v>
      </c>
      <c r="BH121">
        <v>3655</v>
      </c>
      <c r="BI121">
        <v>166</v>
      </c>
      <c r="BJ121">
        <v>19</v>
      </c>
      <c r="BK121">
        <v>1483</v>
      </c>
      <c r="BL121">
        <v>324</v>
      </c>
      <c r="BM121">
        <v>743</v>
      </c>
      <c r="BN121">
        <v>446</v>
      </c>
      <c r="BO121">
        <v>490</v>
      </c>
      <c r="BP121">
        <v>489</v>
      </c>
      <c r="BQ121">
        <v>287</v>
      </c>
      <c r="BR121">
        <v>976</v>
      </c>
      <c r="BS121">
        <v>624</v>
      </c>
      <c r="BT121">
        <v>1050</v>
      </c>
      <c r="BU121">
        <v>377</v>
      </c>
      <c r="BV121">
        <v>525</v>
      </c>
      <c r="BW121">
        <v>164</v>
      </c>
      <c r="BX121">
        <v>1288</v>
      </c>
      <c r="BY121">
        <v>324</v>
      </c>
      <c r="BZ121">
        <v>1171</v>
      </c>
      <c r="CA121">
        <v>2128</v>
      </c>
      <c r="CB121">
        <v>1946</v>
      </c>
      <c r="CC121">
        <v>1271</v>
      </c>
      <c r="CD121">
        <v>294</v>
      </c>
      <c r="CE121">
        <v>606</v>
      </c>
      <c r="CF121">
        <v>262</v>
      </c>
      <c r="CG121">
        <v>855</v>
      </c>
      <c r="CH121">
        <v>2452</v>
      </c>
      <c r="CI121">
        <v>166</v>
      </c>
      <c r="CJ121">
        <v>369</v>
      </c>
      <c r="CK121">
        <v>689</v>
      </c>
      <c r="CL121">
        <v>425</v>
      </c>
      <c r="CM121">
        <v>19</v>
      </c>
      <c r="CN121">
        <v>968</v>
      </c>
      <c r="CO121">
        <v>1981</v>
      </c>
      <c r="CP121">
        <v>374</v>
      </c>
      <c r="CQ121">
        <v>741</v>
      </c>
      <c r="CR121">
        <v>1236</v>
      </c>
    </row>
    <row r="122" spans="1:96" x14ac:dyDescent="0.2">
      <c r="A122" s="112" t="s">
        <v>36</v>
      </c>
      <c r="B122" s="204">
        <f>Prevalence!B119*AX122</f>
        <v>4104.7110819999998</v>
      </c>
      <c r="C122" s="204">
        <f>Prevalence!C119*AY122</f>
        <v>423.70041054345876</v>
      </c>
      <c r="D122" s="204">
        <f>Prevalence!D119*AZ122</f>
        <v>68.208915425643212</v>
      </c>
      <c r="E122" s="204">
        <f>Prevalence!E119*BA122</f>
        <v>141.08344498633753</v>
      </c>
      <c r="F122" s="204">
        <f>Prevalence!F119*BB122</f>
        <v>317.24832128774773</v>
      </c>
      <c r="G122" s="204">
        <f>Prevalence!G119*BC122</f>
        <v>304.227528164224</v>
      </c>
      <c r="H122" s="204">
        <f>Prevalence!H119*BD122</f>
        <v>238.33428352216765</v>
      </c>
      <c r="I122" s="204">
        <f>Prevalence!I119*BE122</f>
        <v>722.25445687566639</v>
      </c>
      <c r="J122" s="204">
        <f>Prevalence!J119*BF122</f>
        <v>276.72175928465805</v>
      </c>
      <c r="K122" s="204">
        <f>Prevalence!K119*BG122</f>
        <v>651.53686455212755</v>
      </c>
      <c r="L122" s="204">
        <f>Prevalence!L119*BH122</f>
        <v>637.61455826725728</v>
      </c>
      <c r="M122" s="204">
        <f>Prevalence!M119*BI122</f>
        <v>28.134901498735626</v>
      </c>
      <c r="N122" s="204">
        <f>Prevalence!N119*BJ122</f>
        <v>1.8555733278377395</v>
      </c>
      <c r="O122" s="204">
        <f>Prevalence!O119*BK122</f>
        <v>245.61569881221479</v>
      </c>
      <c r="P122" s="204">
        <f>Prevalence!P119*BL122</f>
        <v>39.258803684830923</v>
      </c>
      <c r="Q122" s="204">
        <f>Prevalence!Q119*BM122</f>
        <v>139.50730293382352</v>
      </c>
      <c r="R122" s="204">
        <f>Prevalence!R119*BN122</f>
        <v>61.389153485294123</v>
      </c>
      <c r="S122" s="204">
        <f>Prevalence!S119*BO122</f>
        <v>69.302778463235299</v>
      </c>
      <c r="T122" s="204">
        <f>Prevalence!T119*BP122</f>
        <v>89.993945338235292</v>
      </c>
      <c r="U122" s="204">
        <f>Prevalence!U119*BQ122</f>
        <v>42.073570290441175</v>
      </c>
      <c r="V122" s="204">
        <f>Prevalence!V119*BR122</f>
        <v>140.7917934264706</v>
      </c>
      <c r="W122" s="204">
        <f>Prevalence!W119*BS122</f>
        <v>119.12309713602943</v>
      </c>
      <c r="X122" s="204">
        <f>Prevalence!X119*BT122</f>
        <v>153.56474238970588</v>
      </c>
      <c r="Y122" s="204">
        <f>Prevalence!Y119*BU122</f>
        <v>77.643546286764717</v>
      </c>
      <c r="Z122" s="204">
        <f>Prevalence!Z119*BV122</f>
        <v>90.852823963235295</v>
      </c>
      <c r="AA122" s="204">
        <f>Prevalence!AA119*BW122</f>
        <v>31.34677334558824</v>
      </c>
      <c r="AB122" s="204">
        <f>Prevalence!AB119*BX122</f>
        <v>230.47341926470588</v>
      </c>
      <c r="AC122" s="204">
        <f>Prevalence!AC119*BY122</f>
        <v>39.346133088235298</v>
      </c>
      <c r="AD122" s="204">
        <f>Prevalence!AD119*BZ122</f>
        <v>189.29011264705886</v>
      </c>
      <c r="AE122" s="204">
        <f>Prevalence!AE119*CA122</f>
        <v>317.36713427205882</v>
      </c>
      <c r="AF122" s="204">
        <f>Prevalence!AF119*CB122</f>
        <v>280.72930116176474</v>
      </c>
      <c r="AG122" s="204">
        <f>Prevalence!AG119*CC122</f>
        <v>179.31579136029413</v>
      </c>
      <c r="AH122" s="204">
        <f>Prevalence!AH119*CD122</f>
        <v>37.213480816176471</v>
      </c>
      <c r="AI122" s="204">
        <f>Prevalence!AI119*CE122</f>
        <v>92.457288845588238</v>
      </c>
      <c r="AJ122" s="204">
        <f>Prevalence!AJ119*CF122</f>
        <v>42.760213897058826</v>
      </c>
      <c r="AK122" s="204">
        <f>Prevalence!AK119*CG122</f>
        <v>132.24051613602941</v>
      </c>
      <c r="AL122" s="204">
        <f>Prevalence!AL119*CH122</f>
        <v>373.19960331985294</v>
      </c>
      <c r="AM122" s="204">
        <f>Prevalence!AM119*CI122</f>
        <v>28.162339227941182</v>
      </c>
      <c r="AN122" s="204">
        <f>Prevalence!AN119*CJ122</f>
        <v>57.877855577205892</v>
      </c>
      <c r="AO122" s="204">
        <f>Prevalence!AO119*CK122</f>
        <v>151.15421762132354</v>
      </c>
      <c r="AP122" s="204">
        <f>Prevalence!AP119*CL122</f>
        <v>68.250231128676489</v>
      </c>
      <c r="AQ122" s="204">
        <f>Prevalence!AQ119*CM122</f>
        <v>1.8524833088235293</v>
      </c>
      <c r="AR122" s="204">
        <f>Prevalence!AR119*CN122</f>
        <v>138.98677043382355</v>
      </c>
      <c r="AS122" s="204">
        <f>Prevalence!AS119*CO122</f>
        <v>315.0752602941177</v>
      </c>
      <c r="AT122" s="204">
        <f>Prevalence!AT119*CP122</f>
        <v>68.239514283088241</v>
      </c>
      <c r="AU122" s="204">
        <f>Prevalence!AU119*CQ122</f>
        <v>92.009477797794119</v>
      </c>
      <c r="AV122" s="204">
        <f>Prevalence!AV119*CR122</f>
        <v>208.93485609926469</v>
      </c>
      <c r="AW122">
        <v>121</v>
      </c>
      <c r="AX122">
        <v>19714</v>
      </c>
      <c r="AY122">
        <v>2103</v>
      </c>
      <c r="AZ122">
        <v>329</v>
      </c>
      <c r="BA122">
        <v>786</v>
      </c>
      <c r="BB122">
        <v>1486</v>
      </c>
      <c r="BC122">
        <v>1392</v>
      </c>
      <c r="BD122">
        <v>1176</v>
      </c>
      <c r="BE122">
        <v>3556</v>
      </c>
      <c r="BF122">
        <v>1341</v>
      </c>
      <c r="BG122">
        <v>3172</v>
      </c>
      <c r="BH122">
        <v>2798</v>
      </c>
      <c r="BI122">
        <v>130</v>
      </c>
      <c r="BJ122">
        <v>10</v>
      </c>
      <c r="BK122">
        <v>1178</v>
      </c>
      <c r="BL122">
        <v>257</v>
      </c>
      <c r="BM122">
        <v>622</v>
      </c>
      <c r="BN122">
        <v>326</v>
      </c>
      <c r="BO122">
        <v>382</v>
      </c>
      <c r="BP122">
        <v>404</v>
      </c>
      <c r="BQ122">
        <v>197</v>
      </c>
      <c r="BR122">
        <v>786</v>
      </c>
      <c r="BS122">
        <v>517</v>
      </c>
      <c r="BT122">
        <v>743</v>
      </c>
      <c r="BU122">
        <v>322</v>
      </c>
      <c r="BV122">
        <v>453</v>
      </c>
      <c r="BW122">
        <v>130</v>
      </c>
      <c r="BX122">
        <v>965</v>
      </c>
      <c r="BY122">
        <v>257</v>
      </c>
      <c r="BZ122">
        <v>880</v>
      </c>
      <c r="CA122">
        <v>1486</v>
      </c>
      <c r="CB122">
        <v>1503</v>
      </c>
      <c r="CC122">
        <v>937</v>
      </c>
      <c r="CD122">
        <v>218</v>
      </c>
      <c r="CE122">
        <v>461</v>
      </c>
      <c r="CF122">
        <v>228</v>
      </c>
      <c r="CG122">
        <v>667</v>
      </c>
      <c r="CH122">
        <v>1927</v>
      </c>
      <c r="CI122">
        <v>130</v>
      </c>
      <c r="CJ122">
        <v>279</v>
      </c>
      <c r="CK122">
        <v>619</v>
      </c>
      <c r="CL122">
        <v>329</v>
      </c>
      <c r="CM122">
        <v>10</v>
      </c>
      <c r="CN122">
        <v>693</v>
      </c>
      <c r="CO122">
        <v>1470</v>
      </c>
      <c r="CP122">
        <v>315</v>
      </c>
      <c r="CQ122">
        <v>539</v>
      </c>
      <c r="CR122">
        <v>919</v>
      </c>
    </row>
    <row r="123" spans="1:96" x14ac:dyDescent="0.2">
      <c r="A123" s="112" t="s">
        <v>37</v>
      </c>
      <c r="B123" s="204">
        <f>Prevalence!B120*AX123</f>
        <v>1712.1918210000001</v>
      </c>
      <c r="C123" s="204">
        <f>Prevalence!C120*AY123</f>
        <v>181.15473565277284</v>
      </c>
      <c r="D123" s="204">
        <f>Prevalence!D120*AZ123</f>
        <v>28.033633584296151</v>
      </c>
      <c r="E123" s="204">
        <f>Prevalence!E120*BA123</f>
        <v>60.390832700303427</v>
      </c>
      <c r="F123" s="204">
        <f>Prevalence!F120*BB123</f>
        <v>139.4522468319704</v>
      </c>
      <c r="G123" s="204">
        <f>Prevalence!G120*BC123</f>
        <v>125.88876245422894</v>
      </c>
      <c r="H123" s="204">
        <f>Prevalence!H120*BD123</f>
        <v>110.69474075224736</v>
      </c>
      <c r="I123" s="204">
        <f>Prevalence!I120*BE123</f>
        <v>304.15757729647504</v>
      </c>
      <c r="J123" s="204">
        <f>Prevalence!J120*BF123</f>
        <v>104.58078816695409</v>
      </c>
      <c r="K123" s="204">
        <f>Prevalence!K120*BG123</f>
        <v>260.2454839139387</v>
      </c>
      <c r="L123" s="204">
        <f>Prevalence!L120*BH123</f>
        <v>268.34658135060261</v>
      </c>
      <c r="M123" s="204">
        <f>Prevalence!M120*BI123</f>
        <v>9.677914092161009</v>
      </c>
      <c r="N123" s="204">
        <f>Prevalence!N120*BJ123</f>
        <v>0.49391083740573016</v>
      </c>
      <c r="O123" s="204">
        <f>Prevalence!O120*BK123</f>
        <v>101.11827173257498</v>
      </c>
      <c r="P123" s="204">
        <f>Prevalence!P120*BL123</f>
        <v>14.637835866088803</v>
      </c>
      <c r="Q123" s="204">
        <f>Prevalence!Q120*BM123</f>
        <v>67.700214827205883</v>
      </c>
      <c r="R123" s="204">
        <f>Prevalence!R120*BN123</f>
        <v>28.069359705882363</v>
      </c>
      <c r="S123" s="204">
        <f>Prevalence!S120*BO123</f>
        <v>28.58771373529412</v>
      </c>
      <c r="T123" s="204">
        <f>Prevalence!T120*BP123</f>
        <v>32.966827257352946</v>
      </c>
      <c r="U123" s="204">
        <f>Prevalence!U120*BQ123</f>
        <v>16.372163117647059</v>
      </c>
      <c r="V123" s="204">
        <f>Prevalence!V120*BR123</f>
        <v>60.265991117647054</v>
      </c>
      <c r="W123" s="204">
        <f>Prevalence!W120*BS123</f>
        <v>51.517544338235304</v>
      </c>
      <c r="X123" s="204">
        <f>Prevalence!X120*BT123</f>
        <v>70.968045772058829</v>
      </c>
      <c r="Y123" s="204">
        <f>Prevalence!Y120*BU123</f>
        <v>35.942472794117656</v>
      </c>
      <c r="Z123" s="204">
        <f>Prevalence!Z120*BV123</f>
        <v>40.14472652941177</v>
      </c>
      <c r="AA123" s="204">
        <f>Prevalence!AA120*BW123</f>
        <v>16.174112757352944</v>
      </c>
      <c r="AB123" s="204">
        <f>Prevalence!AB120*BX123</f>
        <v>103.49476111764706</v>
      </c>
      <c r="AC123" s="204">
        <f>Prevalence!AC120*BY123</f>
        <v>14.67039705882353</v>
      </c>
      <c r="AD123" s="204">
        <f>Prevalence!AD120*BZ123</f>
        <v>78.783292294117658</v>
      </c>
      <c r="AE123" s="204">
        <f>Prevalence!AE120*CA123</f>
        <v>139.50447323161765</v>
      </c>
      <c r="AF123" s="204">
        <f>Prevalence!AF120*CB123</f>
        <v>124.39029666176471</v>
      </c>
      <c r="AG123" s="204">
        <f>Prevalence!AG120*CC123</f>
        <v>68.665608455882364</v>
      </c>
      <c r="AH123" s="204">
        <f>Prevalence!AH120*CD123</f>
        <v>14.449118569852944</v>
      </c>
      <c r="AI123" s="204">
        <f>Prevalence!AI120*CE123</f>
        <v>35.233403602941181</v>
      </c>
      <c r="AJ123" s="204">
        <f>Prevalence!AJ120*CF123</f>
        <v>17.871396194852945</v>
      </c>
      <c r="AK123" s="204">
        <f>Prevalence!AK120*CG123</f>
        <v>52.350496882352942</v>
      </c>
      <c r="AL123" s="204">
        <f>Prevalence!AL120*CH123</f>
        <v>140.73189645220589</v>
      </c>
      <c r="AM123" s="204">
        <f>Prevalence!AM120*CI123</f>
        <v>9.6873521911764726</v>
      </c>
      <c r="AN123" s="204">
        <f>Prevalence!AN120*CJ123</f>
        <v>21.534920349264709</v>
      </c>
      <c r="AO123" s="204">
        <f>Prevalence!AO120*CK123</f>
        <v>60.968132621323548</v>
      </c>
      <c r="AP123" s="204">
        <f>Prevalence!AP120*CL123</f>
        <v>28.05061419852942</v>
      </c>
      <c r="AQ123" s="204">
        <f>Prevalence!AQ120*CM123</f>
        <v>0.49308834558823533</v>
      </c>
      <c r="AR123" s="204">
        <f>Prevalence!AR120*CN123</f>
        <v>58.508803558823537</v>
      </c>
      <c r="AS123" s="204">
        <f>Prevalence!AS120*CO123</f>
        <v>133.50061323529414</v>
      </c>
      <c r="AT123" s="204">
        <f>Prevalence!AT120*CP123</f>
        <v>28.831405330882358</v>
      </c>
      <c r="AU123" s="204">
        <f>Prevalence!AU120*CQ123</f>
        <v>33.896359915441181</v>
      </c>
      <c r="AV123" s="204">
        <f>Prevalence!AV120*CR123</f>
        <v>83.753296808823535</v>
      </c>
      <c r="AW123">
        <v>122</v>
      </c>
      <c r="AX123">
        <v>15447</v>
      </c>
      <c r="AY123">
        <v>1689</v>
      </c>
      <c r="AZ123">
        <v>254</v>
      </c>
      <c r="BA123">
        <v>632</v>
      </c>
      <c r="BB123">
        <v>1227</v>
      </c>
      <c r="BC123">
        <v>1082</v>
      </c>
      <c r="BD123">
        <v>1026</v>
      </c>
      <c r="BE123">
        <v>2813</v>
      </c>
      <c r="BF123">
        <v>952</v>
      </c>
      <c r="BG123">
        <v>2380</v>
      </c>
      <c r="BH123">
        <v>2212</v>
      </c>
      <c r="BI123">
        <v>84</v>
      </c>
      <c r="BJ123">
        <v>5</v>
      </c>
      <c r="BK123">
        <v>911</v>
      </c>
      <c r="BL123">
        <v>180</v>
      </c>
      <c r="BM123">
        <v>567</v>
      </c>
      <c r="BN123">
        <v>280</v>
      </c>
      <c r="BO123">
        <v>296</v>
      </c>
      <c r="BP123">
        <v>278</v>
      </c>
      <c r="BQ123">
        <v>144</v>
      </c>
      <c r="BR123">
        <v>632</v>
      </c>
      <c r="BS123">
        <v>420</v>
      </c>
      <c r="BT123">
        <v>645</v>
      </c>
      <c r="BU123">
        <v>280</v>
      </c>
      <c r="BV123">
        <v>376</v>
      </c>
      <c r="BW123">
        <v>126</v>
      </c>
      <c r="BX123">
        <v>814</v>
      </c>
      <c r="BY123">
        <v>180</v>
      </c>
      <c r="BZ123">
        <v>688</v>
      </c>
      <c r="CA123">
        <v>1227</v>
      </c>
      <c r="CB123">
        <v>1251</v>
      </c>
      <c r="CC123">
        <v>674</v>
      </c>
      <c r="CD123">
        <v>159</v>
      </c>
      <c r="CE123">
        <v>330</v>
      </c>
      <c r="CF123">
        <v>179</v>
      </c>
      <c r="CG123">
        <v>496</v>
      </c>
      <c r="CH123">
        <v>1365</v>
      </c>
      <c r="CI123">
        <v>84</v>
      </c>
      <c r="CJ123">
        <v>195</v>
      </c>
      <c r="CK123">
        <v>469</v>
      </c>
      <c r="CL123">
        <v>254</v>
      </c>
      <c r="CM123">
        <v>5</v>
      </c>
      <c r="CN123">
        <v>548</v>
      </c>
      <c r="CO123">
        <v>1170</v>
      </c>
      <c r="CP123">
        <v>250</v>
      </c>
      <c r="CQ123">
        <v>373</v>
      </c>
      <c r="CR123">
        <v>692</v>
      </c>
    </row>
    <row r="124" spans="1:96" x14ac:dyDescent="0.2">
      <c r="A124" s="112" t="s">
        <v>38</v>
      </c>
      <c r="B124" s="204">
        <f>Prevalence!B121*AX124</f>
        <v>1106.2131400000001</v>
      </c>
      <c r="C124" s="204">
        <f>Prevalence!C121*AY124</f>
        <v>115.08527611333645</v>
      </c>
      <c r="D124" s="204">
        <f>Prevalence!D121*AZ124</f>
        <v>24.722574499536766</v>
      </c>
      <c r="E124" s="204">
        <f>Prevalence!E121*BA124</f>
        <v>34.877616986725869</v>
      </c>
      <c r="F124" s="204">
        <f>Prevalence!F121*BB124</f>
        <v>89.558574167557197</v>
      </c>
      <c r="G124" s="204">
        <f>Prevalence!G121*BC124</f>
        <v>75.509987830678909</v>
      </c>
      <c r="H124" s="204">
        <f>Prevalence!H121*BD124</f>
        <v>71.530812006569207</v>
      </c>
      <c r="I124" s="204">
        <f>Prevalence!I121*BE124</f>
        <v>201.87067074742939</v>
      </c>
      <c r="J124" s="204">
        <f>Prevalence!J121*BF124</f>
        <v>64.374308682599889</v>
      </c>
      <c r="K124" s="204">
        <f>Prevalence!K121*BG124</f>
        <v>166.425893494544</v>
      </c>
      <c r="L124" s="204">
        <f>Prevalence!L121*BH124</f>
        <v>172.14457456442364</v>
      </c>
      <c r="M124" s="204">
        <f>Prevalence!M121*BI124</f>
        <v>5.645449887093922</v>
      </c>
      <c r="N124" s="204">
        <f>Prevalence!N121*BJ124</f>
        <v>0.79025733984916824</v>
      </c>
      <c r="O124" s="204">
        <f>Prevalence!O121*BK124</f>
        <v>70.705092309166048</v>
      </c>
      <c r="P124" s="204">
        <f>Prevalence!P121*BL124</f>
        <v>10.571770347730803</v>
      </c>
      <c r="Q124" s="204">
        <f>Prevalence!Q121*BM124</f>
        <v>46.446884599264706</v>
      </c>
      <c r="R124" s="204">
        <f>Prevalence!R121*BN124</f>
        <v>16.039634117647065</v>
      </c>
      <c r="S124" s="204">
        <f>Prevalence!S121*BO124</f>
        <v>19.31602279411765</v>
      </c>
      <c r="T124" s="204">
        <f>Prevalence!T121*BP124</f>
        <v>20.278156334558826</v>
      </c>
      <c r="U124" s="204">
        <f>Prevalence!U121*BQ124</f>
        <v>11.596948875000001</v>
      </c>
      <c r="V124" s="204">
        <f>Prevalence!V121*BR124</f>
        <v>34.805517022058822</v>
      </c>
      <c r="W124" s="204">
        <f>Prevalence!W121*BS124</f>
        <v>37.779532514705885</v>
      </c>
      <c r="X124" s="204">
        <f>Prevalence!X121*BT124</f>
        <v>46.101722757352945</v>
      </c>
      <c r="Y124" s="204">
        <f>Prevalence!Y121*BU124</f>
        <v>22.849143419117652</v>
      </c>
      <c r="Z124" s="204">
        <f>Prevalence!Z121*BV124</f>
        <v>27.332579764705887</v>
      </c>
      <c r="AA124" s="204">
        <f>Prevalence!AA121*BW124</f>
        <v>9.7558140441176491</v>
      </c>
      <c r="AB124" s="204">
        <f>Prevalence!AB121*BX124</f>
        <v>65.478872205882354</v>
      </c>
      <c r="AC124" s="204">
        <f>Prevalence!AC121*BY124</f>
        <v>10.595286764705884</v>
      </c>
      <c r="AD124" s="204">
        <f>Prevalence!AD121*BZ124</f>
        <v>45.117176110294125</v>
      </c>
      <c r="AE124" s="204">
        <f>Prevalence!AE121*CA124</f>
        <v>89.592114838235304</v>
      </c>
      <c r="AF124" s="204">
        <f>Prevalence!AF121*CB124</f>
        <v>88.19679707352941</v>
      </c>
      <c r="AG124" s="204">
        <f>Prevalence!AG121*CC124</f>
        <v>42.279269301470592</v>
      </c>
      <c r="AH124" s="204">
        <f>Prevalence!AH121*CD124</f>
        <v>8.7239961176470615</v>
      </c>
      <c r="AI124" s="204">
        <f>Prevalence!AI121*CE124</f>
        <v>23.916007294117652</v>
      </c>
      <c r="AJ124" s="204">
        <f>Prevalence!AJ121*CF124</f>
        <v>11.38178305147059</v>
      </c>
      <c r="AK124" s="204">
        <f>Prevalence!AK121*CG124</f>
        <v>31.66360698529412</v>
      </c>
      <c r="AL124" s="204">
        <f>Prevalence!AL121*CH124</f>
        <v>89.594152393382359</v>
      </c>
      <c r="AM124" s="204">
        <f>Prevalence!AM121*CI124</f>
        <v>5.6509554448529418</v>
      </c>
      <c r="AN124" s="204">
        <f>Prevalence!AN121*CJ124</f>
        <v>14.246178077205885</v>
      </c>
      <c r="AO124" s="204">
        <f>Prevalence!AO121*CK124</f>
        <v>34.318948852941183</v>
      </c>
      <c r="AP124" s="204">
        <f>Prevalence!AP121*CL124</f>
        <v>24.737549529411769</v>
      </c>
      <c r="AQ124" s="204">
        <f>Prevalence!AQ121*CM124</f>
        <v>0.78894135294117651</v>
      </c>
      <c r="AR124" s="204">
        <f>Prevalence!AR121*CN124</f>
        <v>37.795832955882361</v>
      </c>
      <c r="AS124" s="204">
        <f>Prevalence!AS121*CO124</f>
        <v>86.832450147058836</v>
      </c>
      <c r="AT124" s="204">
        <f>Prevalence!AT121*CP124</f>
        <v>17.644820062500003</v>
      </c>
      <c r="AU124" s="204">
        <f>Prevalence!AU121*CQ124</f>
        <v>23.445739566176474</v>
      </c>
      <c r="AV124" s="204">
        <f>Prevalence!AV121*CR124</f>
        <v>51.317048911764708</v>
      </c>
      <c r="AW124">
        <v>123</v>
      </c>
      <c r="AX124">
        <v>9980</v>
      </c>
      <c r="AY124">
        <v>1073</v>
      </c>
      <c r="AZ124">
        <v>224</v>
      </c>
      <c r="BA124">
        <v>365</v>
      </c>
      <c r="BB124">
        <v>788</v>
      </c>
      <c r="BC124">
        <v>649</v>
      </c>
      <c r="BD124">
        <v>663</v>
      </c>
      <c r="BE124">
        <v>1867</v>
      </c>
      <c r="BF124">
        <v>586</v>
      </c>
      <c r="BG124">
        <v>1522</v>
      </c>
      <c r="BH124">
        <v>1419</v>
      </c>
      <c r="BI124">
        <v>49</v>
      </c>
      <c r="BJ124">
        <v>8</v>
      </c>
      <c r="BK124">
        <v>637</v>
      </c>
      <c r="BL124">
        <v>130</v>
      </c>
      <c r="BM124">
        <v>389</v>
      </c>
      <c r="BN124">
        <v>160</v>
      </c>
      <c r="BO124">
        <v>200</v>
      </c>
      <c r="BP124">
        <v>171</v>
      </c>
      <c r="BQ124">
        <v>102</v>
      </c>
      <c r="BR124">
        <v>365</v>
      </c>
      <c r="BS124">
        <v>308</v>
      </c>
      <c r="BT124">
        <v>419</v>
      </c>
      <c r="BU124">
        <v>178</v>
      </c>
      <c r="BV124">
        <v>256</v>
      </c>
      <c r="BW124">
        <v>76</v>
      </c>
      <c r="BX124">
        <v>515</v>
      </c>
      <c r="BY124">
        <v>130</v>
      </c>
      <c r="BZ124">
        <v>394</v>
      </c>
      <c r="CA124">
        <v>788</v>
      </c>
      <c r="CB124">
        <v>887</v>
      </c>
      <c r="CC124">
        <v>415</v>
      </c>
      <c r="CD124">
        <v>96</v>
      </c>
      <c r="CE124">
        <v>224</v>
      </c>
      <c r="CF124">
        <v>114</v>
      </c>
      <c r="CG124">
        <v>300</v>
      </c>
      <c r="CH124">
        <v>869</v>
      </c>
      <c r="CI124">
        <v>49</v>
      </c>
      <c r="CJ124">
        <v>129</v>
      </c>
      <c r="CK124">
        <v>264</v>
      </c>
      <c r="CL124">
        <v>224</v>
      </c>
      <c r="CM124">
        <v>8</v>
      </c>
      <c r="CN124">
        <v>354</v>
      </c>
      <c r="CO124">
        <v>761</v>
      </c>
      <c r="CP124">
        <v>153</v>
      </c>
      <c r="CQ124">
        <v>258</v>
      </c>
      <c r="CR124">
        <v>424</v>
      </c>
    </row>
    <row r="125" spans="1:96" x14ac:dyDescent="0.2">
      <c r="A125" s="112" t="s">
        <v>218</v>
      </c>
      <c r="B125" s="204">
        <f>Prevalence!B122*AX125</f>
        <v>550.44633800000008</v>
      </c>
      <c r="C125" s="204">
        <f>Prevalence!C122*AY125</f>
        <v>57.381754632465054</v>
      </c>
      <c r="D125" s="204">
        <f>Prevalence!D122*AZ125</f>
        <v>13.575342247513492</v>
      </c>
      <c r="E125" s="204">
        <f>Prevalence!E122*BA125</f>
        <v>15.957704210364987</v>
      </c>
      <c r="F125" s="204">
        <f>Prevalence!F122*BB125</f>
        <v>44.438328045069625</v>
      </c>
      <c r="G125" s="204">
        <f>Prevalence!G122*BC125</f>
        <v>38.162212647862376</v>
      </c>
      <c r="H125" s="204">
        <f>Prevalence!H122*BD125</f>
        <v>31.719545595673221</v>
      </c>
      <c r="I125" s="204">
        <f>Prevalence!I122*BE125</f>
        <v>101.20564960878089</v>
      </c>
      <c r="J125" s="204">
        <f>Prevalence!J122*BF125</f>
        <v>34.713791030207453</v>
      </c>
      <c r="K125" s="204">
        <f>Prevalence!K122*BG125</f>
        <v>75.66801465060739</v>
      </c>
      <c r="L125" s="204">
        <f>Prevalence!L122*BH125</f>
        <v>88.55922440594027</v>
      </c>
      <c r="M125" s="204">
        <f>Prevalence!M122*BI125</f>
        <v>3.686824416061337</v>
      </c>
      <c r="N125" s="204">
        <f>Prevalence!N122*BJ125</f>
        <v>0.39512866992458412</v>
      </c>
      <c r="O125" s="204">
        <f>Prevalence!O122*BK125</f>
        <v>39.403936844197716</v>
      </c>
      <c r="P125" s="204">
        <f>Prevalence!P122*BL125</f>
        <v>5.1232425531310808</v>
      </c>
      <c r="Q125" s="204">
        <f>Prevalence!Q122*BM125</f>
        <v>20.178723643382355</v>
      </c>
      <c r="R125" s="204">
        <f>Prevalence!R122*BN125</f>
        <v>8.4208079117647081</v>
      </c>
      <c r="S125" s="204">
        <f>Prevalence!S122*BO125</f>
        <v>11.58961367647059</v>
      </c>
      <c r="T125" s="204">
        <f>Prevalence!T122*BP125</f>
        <v>10.198371022058824</v>
      </c>
      <c r="U125" s="204">
        <f>Prevalence!U122*BQ125</f>
        <v>4.4341275110294118</v>
      </c>
      <c r="V125" s="204">
        <f>Prevalence!V122*BR125</f>
        <v>15.924716007352941</v>
      </c>
      <c r="W125" s="204">
        <f>Prevalence!W122*BS125</f>
        <v>18.276462158088236</v>
      </c>
      <c r="X125" s="204">
        <f>Prevalence!X122*BT125</f>
        <v>22.335679522058825</v>
      </c>
      <c r="Y125" s="204">
        <f>Prevalence!Y122*BU125</f>
        <v>13.350061323529415</v>
      </c>
      <c r="Z125" s="204">
        <f>Prevalence!Z122*BV125</f>
        <v>13.986593551470591</v>
      </c>
      <c r="AA125" s="204">
        <f>Prevalence!AA122*BW125</f>
        <v>5.0062729963235304</v>
      </c>
      <c r="AB125" s="204">
        <f>Prevalence!AB122*BX125</f>
        <v>40.304470852941172</v>
      </c>
      <c r="AC125" s="204">
        <f>Prevalence!AC122*BY125</f>
        <v>5.1346389705882354</v>
      </c>
      <c r="AD125" s="204">
        <f>Prevalence!AD122*BZ125</f>
        <v>24.505268242647062</v>
      </c>
      <c r="AE125" s="204">
        <f>Prevalence!AE122*CA125</f>
        <v>44.454970687500001</v>
      </c>
      <c r="AF125" s="204">
        <f>Prevalence!AF122*CB125</f>
        <v>44.148114882352942</v>
      </c>
      <c r="AG125" s="204">
        <f>Prevalence!AG122*CC125</f>
        <v>23.431884191176472</v>
      </c>
      <c r="AH125" s="204">
        <f>Prevalence!AH122*CD125</f>
        <v>6.2703722095588246</v>
      </c>
      <c r="AI125" s="204">
        <f>Prevalence!AI122*CE125</f>
        <v>11.958003647058826</v>
      </c>
      <c r="AJ125" s="204">
        <f>Prevalence!AJ122*CF125</f>
        <v>4.0934482904411773</v>
      </c>
      <c r="AK125" s="204">
        <f>Prevalence!AK122*CG125</f>
        <v>14.3541685</v>
      </c>
      <c r="AL125" s="204">
        <f>Prevalence!AL122*CH125</f>
        <v>35.982001363970589</v>
      </c>
      <c r="AM125" s="204">
        <f>Prevalence!AM122*CI125</f>
        <v>3.6904198823529417</v>
      </c>
      <c r="AN125" s="204">
        <f>Prevalence!AN122*CJ125</f>
        <v>9.4974520514705905</v>
      </c>
      <c r="AO125" s="204">
        <f>Prevalence!AO122*CK125</f>
        <v>13.649581930147063</v>
      </c>
      <c r="AP125" s="204">
        <f>Prevalence!AP122*CL125</f>
        <v>13.583565143382357</v>
      </c>
      <c r="AQ125" s="204">
        <f>Prevalence!AQ122*CM125</f>
        <v>0.39447067647058826</v>
      </c>
      <c r="AR125" s="204">
        <f>Prevalence!AR122*CN125</f>
        <v>20.926506382352944</v>
      </c>
      <c r="AS125" s="204">
        <f>Prevalence!AS122*CO125</f>
        <v>45.413029117647064</v>
      </c>
      <c r="AT125" s="204">
        <f>Prevalence!AT122*CP125</f>
        <v>8.6494215992647074</v>
      </c>
      <c r="AU125" s="204">
        <f>Prevalence!AU122*CQ125</f>
        <v>10.904995147058825</v>
      </c>
      <c r="AV125" s="204">
        <f>Prevalence!AV122*CR125</f>
        <v>20.575231875</v>
      </c>
      <c r="AW125">
        <v>124</v>
      </c>
      <c r="AX125">
        <v>4966</v>
      </c>
      <c r="AY125">
        <v>535</v>
      </c>
      <c r="AZ125">
        <v>123</v>
      </c>
      <c r="BA125">
        <v>167</v>
      </c>
      <c r="BB125">
        <v>391</v>
      </c>
      <c r="BC125">
        <v>328</v>
      </c>
      <c r="BD125">
        <v>294</v>
      </c>
      <c r="BE125">
        <v>936</v>
      </c>
      <c r="BF125">
        <v>316</v>
      </c>
      <c r="BG125">
        <v>692</v>
      </c>
      <c r="BH125">
        <v>730</v>
      </c>
      <c r="BI125">
        <v>32</v>
      </c>
      <c r="BJ125">
        <v>4</v>
      </c>
      <c r="BK125">
        <v>355</v>
      </c>
      <c r="BL125">
        <v>63</v>
      </c>
      <c r="BM125">
        <v>169</v>
      </c>
      <c r="BN125">
        <v>84</v>
      </c>
      <c r="BO125">
        <v>120</v>
      </c>
      <c r="BP125">
        <v>86</v>
      </c>
      <c r="BQ125">
        <v>39</v>
      </c>
      <c r="BR125">
        <v>167</v>
      </c>
      <c r="BS125">
        <v>149</v>
      </c>
      <c r="BT125">
        <v>203</v>
      </c>
      <c r="BU125">
        <v>104</v>
      </c>
      <c r="BV125">
        <v>131</v>
      </c>
      <c r="BW125">
        <v>39</v>
      </c>
      <c r="BX125">
        <v>317</v>
      </c>
      <c r="BY125">
        <v>63</v>
      </c>
      <c r="BZ125">
        <v>214</v>
      </c>
      <c r="CA125">
        <v>391</v>
      </c>
      <c r="CB125">
        <v>444</v>
      </c>
      <c r="CC125">
        <v>230</v>
      </c>
      <c r="CD125">
        <v>69</v>
      </c>
      <c r="CE125">
        <v>112</v>
      </c>
      <c r="CF125">
        <v>41</v>
      </c>
      <c r="CG125">
        <v>136</v>
      </c>
      <c r="CH125">
        <v>349</v>
      </c>
      <c r="CI125">
        <v>32</v>
      </c>
      <c r="CJ125">
        <v>86</v>
      </c>
      <c r="CK125">
        <v>105</v>
      </c>
      <c r="CL125">
        <v>123</v>
      </c>
      <c r="CM125">
        <v>4</v>
      </c>
      <c r="CN125">
        <v>196</v>
      </c>
      <c r="CO125">
        <v>398</v>
      </c>
      <c r="CP125">
        <v>75</v>
      </c>
      <c r="CQ125">
        <v>120</v>
      </c>
      <c r="CR125">
        <v>170</v>
      </c>
    </row>
    <row r="126" spans="1:96" x14ac:dyDescent="0.2">
      <c r="A126" s="112" t="s">
        <v>219</v>
      </c>
      <c r="B126" s="204">
        <f>Prevalence!B123*AX126</f>
        <v>214.59204800000003</v>
      </c>
      <c r="C126" s="204">
        <f>Prevalence!C123*AY126</f>
        <v>20.914845146412496</v>
      </c>
      <c r="D126" s="204">
        <f>Prevalence!D123*AZ126</f>
        <v>5.9599063525668985</v>
      </c>
      <c r="E126" s="204">
        <f>Prevalence!E123*BA126</f>
        <v>6.688858052248797</v>
      </c>
      <c r="F126" s="204">
        <f>Prevalence!F123*BB126</f>
        <v>15.684115780612808</v>
      </c>
      <c r="G126" s="204">
        <f>Prevalence!G123*BC126</f>
        <v>14.194481533656129</v>
      </c>
      <c r="H126" s="204">
        <f>Prevalence!H123*BD126</f>
        <v>14.133539023922422</v>
      </c>
      <c r="I126" s="204">
        <f>Prevalence!I123*BE126</f>
        <v>37.087113051081026</v>
      </c>
      <c r="J126" s="204">
        <f>Prevalence!J123*BF126</f>
        <v>12.852890982703391</v>
      </c>
      <c r="K126" s="204">
        <f>Prevalence!K123*BG126</f>
        <v>30.726462596561674</v>
      </c>
      <c r="L126" s="204">
        <f>Prevalence!L123*BH126</f>
        <v>34.089235695985231</v>
      </c>
      <c r="M126" s="204">
        <f>Prevalence!M123*BI126</f>
        <v>2.3042652600383358</v>
      </c>
      <c r="N126" s="204">
        <f>Prevalence!N123*BJ126</f>
        <v>9.878216748114603E-2</v>
      </c>
      <c r="O126" s="204">
        <f>Prevalence!O123*BK126</f>
        <v>17.759520831187704</v>
      </c>
      <c r="P126" s="204">
        <f>Prevalence!P123*BL126</f>
        <v>1.8703901384446804</v>
      </c>
      <c r="Q126" s="204">
        <f>Prevalence!Q123*BM126</f>
        <v>8.8356541397058823</v>
      </c>
      <c r="R126" s="204">
        <f>Prevalence!R123*BN126</f>
        <v>3.1076791102941184</v>
      </c>
      <c r="S126" s="204">
        <f>Prevalence!S123*BO126</f>
        <v>6.1811272941176476</v>
      </c>
      <c r="T126" s="204">
        <f>Prevalence!T123*BP126</f>
        <v>3.557571286764706</v>
      </c>
      <c r="U126" s="204">
        <f>Prevalence!U123*BQ126</f>
        <v>0.56847788602941174</v>
      </c>
      <c r="V126" s="204">
        <f>Prevalence!V123*BR126</f>
        <v>6.6750306617647057</v>
      </c>
      <c r="W126" s="204">
        <f>Prevalence!W123*BS126</f>
        <v>8.5862573897058834</v>
      </c>
      <c r="X126" s="204">
        <f>Prevalence!X123*BT126</f>
        <v>7.4819025000000012</v>
      </c>
      <c r="Y126" s="204">
        <f>Prevalence!Y123*BU126</f>
        <v>5.7764688419117665</v>
      </c>
      <c r="Z126" s="204">
        <f>Prevalence!Z123*BV126</f>
        <v>4.6977871470588246</v>
      </c>
      <c r="AA126" s="204">
        <f>Prevalence!AA123*BW126</f>
        <v>0.77019584558823551</v>
      </c>
      <c r="AB126" s="204">
        <f>Prevalence!AB123*BX126</f>
        <v>16.020073588235295</v>
      </c>
      <c r="AC126" s="204">
        <f>Prevalence!AC123*BY126</f>
        <v>1.8745507352941178</v>
      </c>
      <c r="AD126" s="204">
        <f>Prevalence!AD123*BZ126</f>
        <v>9.9624221360294136</v>
      </c>
      <c r="AE126" s="204">
        <f>Prevalence!AE123*CA126</f>
        <v>15.689989654411766</v>
      </c>
      <c r="AF126" s="204">
        <f>Prevalence!AF123*CB126</f>
        <v>17.400720955882353</v>
      </c>
      <c r="AG126" s="204">
        <f>Prevalence!AG123*CC126</f>
        <v>8.863364889705883</v>
      </c>
      <c r="AH126" s="204">
        <f>Prevalence!AH123*CD126</f>
        <v>1.6357492720588238</v>
      </c>
      <c r="AI126" s="204">
        <f>Prevalence!AI123*CE126</f>
        <v>4.5910192573529418</v>
      </c>
      <c r="AJ126" s="204">
        <f>Prevalence!AJ123*CF126</f>
        <v>2.5958452573529418</v>
      </c>
      <c r="AK126" s="204">
        <f>Prevalence!AK123*CG126</f>
        <v>5.2772678308823533</v>
      </c>
      <c r="AL126" s="204">
        <f>Prevalence!AL123*CH126</f>
        <v>14.434040661764707</v>
      </c>
      <c r="AM126" s="204">
        <f>Prevalence!AM123*CI126</f>
        <v>2.3065124264705887</v>
      </c>
      <c r="AN126" s="204">
        <f>Prevalence!AN123*CJ126</f>
        <v>2.871322713235295</v>
      </c>
      <c r="AO126" s="204">
        <f>Prevalence!AO123*CK126</f>
        <v>4.9398486985294134</v>
      </c>
      <c r="AP126" s="204">
        <f>Prevalence!AP123*CL126</f>
        <v>5.9635164044117657</v>
      </c>
      <c r="AQ126" s="204">
        <f>Prevalence!AQ123*CM126</f>
        <v>9.8617669117647064E-2</v>
      </c>
      <c r="AR126" s="204">
        <f>Prevalence!AR123*CN126</f>
        <v>8.2211275073529428</v>
      </c>
      <c r="AS126" s="204">
        <f>Prevalence!AS123*CO126</f>
        <v>18.827009558823534</v>
      </c>
      <c r="AT126" s="204">
        <f>Prevalence!AT123*CP126</f>
        <v>3.4597686397058829</v>
      </c>
      <c r="AU126" s="204">
        <f>Prevalence!AU123*CQ126</f>
        <v>3.3623735036764715</v>
      </c>
      <c r="AV126" s="204">
        <f>Prevalence!AV123*CR126</f>
        <v>8.2300927500000007</v>
      </c>
      <c r="AW126">
        <v>125</v>
      </c>
      <c r="AX126">
        <v>1936</v>
      </c>
      <c r="AY126">
        <v>195</v>
      </c>
      <c r="AZ126">
        <v>54</v>
      </c>
      <c r="BA126">
        <v>70</v>
      </c>
      <c r="BB126">
        <v>138</v>
      </c>
      <c r="BC126">
        <v>122</v>
      </c>
      <c r="BD126">
        <v>131</v>
      </c>
      <c r="BE126">
        <v>343</v>
      </c>
      <c r="BF126">
        <v>117</v>
      </c>
      <c r="BG126">
        <v>281</v>
      </c>
      <c r="BH126">
        <v>281</v>
      </c>
      <c r="BI126">
        <v>20</v>
      </c>
      <c r="BJ126">
        <v>1</v>
      </c>
      <c r="BK126">
        <v>160</v>
      </c>
      <c r="BL126">
        <v>23</v>
      </c>
      <c r="BM126">
        <v>74</v>
      </c>
      <c r="BN126">
        <v>31</v>
      </c>
      <c r="BO126">
        <v>64</v>
      </c>
      <c r="BP126">
        <v>30</v>
      </c>
      <c r="BQ126">
        <v>5</v>
      </c>
      <c r="BR126">
        <v>70</v>
      </c>
      <c r="BS126">
        <v>70</v>
      </c>
      <c r="BT126">
        <v>68</v>
      </c>
      <c r="BU126">
        <v>45</v>
      </c>
      <c r="BV126">
        <v>44</v>
      </c>
      <c r="BW126">
        <v>6</v>
      </c>
      <c r="BX126">
        <v>126</v>
      </c>
      <c r="BY126">
        <v>23</v>
      </c>
      <c r="BZ126">
        <v>87</v>
      </c>
      <c r="CA126">
        <v>138</v>
      </c>
      <c r="CB126">
        <v>175</v>
      </c>
      <c r="CC126">
        <v>87</v>
      </c>
      <c r="CD126">
        <v>18</v>
      </c>
      <c r="CE126">
        <v>43</v>
      </c>
      <c r="CF126">
        <v>26</v>
      </c>
      <c r="CG126">
        <v>50</v>
      </c>
      <c r="CH126">
        <v>140</v>
      </c>
      <c r="CI126">
        <v>20</v>
      </c>
      <c r="CJ126">
        <v>26</v>
      </c>
      <c r="CK126">
        <v>38</v>
      </c>
      <c r="CL126">
        <v>54</v>
      </c>
      <c r="CM126">
        <v>1</v>
      </c>
      <c r="CN126">
        <v>77</v>
      </c>
      <c r="CO126">
        <v>165</v>
      </c>
      <c r="CP126">
        <v>30</v>
      </c>
      <c r="CQ126">
        <v>37</v>
      </c>
      <c r="CR126">
        <v>68</v>
      </c>
    </row>
    <row r="127" spans="1:96" x14ac:dyDescent="0.2">
      <c r="A127" s="112" t="s">
        <v>40</v>
      </c>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v>126</v>
      </c>
    </row>
    <row r="128" spans="1:96" x14ac:dyDescent="0.2">
      <c r="A128" s="112" t="s">
        <v>41</v>
      </c>
      <c r="AW128">
        <v>127</v>
      </c>
    </row>
    <row r="129" spans="1:96" x14ac:dyDescent="0.2">
      <c r="A129" s="112" t="s">
        <v>42</v>
      </c>
      <c r="AW129">
        <v>128</v>
      </c>
    </row>
    <row r="130" spans="1:96" x14ac:dyDescent="0.2">
      <c r="A130" s="112" t="s">
        <v>43</v>
      </c>
      <c r="AW130">
        <v>129</v>
      </c>
    </row>
    <row r="131" spans="1:96" x14ac:dyDescent="0.2">
      <c r="A131" s="112" t="s">
        <v>230</v>
      </c>
      <c r="B131" s="204">
        <f>Prevalence!B128*AX131</f>
        <v>6872.2674320000006</v>
      </c>
      <c r="C131" s="204">
        <f>Prevalence!C128*AY131</f>
        <v>638.85138128182325</v>
      </c>
      <c r="D131" s="204">
        <f>Prevalence!D128*AZ131</f>
        <v>96.126519220928785</v>
      </c>
      <c r="E131" s="204">
        <f>Prevalence!E128*BA131</f>
        <v>196.73886963468811</v>
      </c>
      <c r="F131" s="204">
        <f>Prevalence!F128*BB131</f>
        <v>469.45747205466131</v>
      </c>
      <c r="G131" s="204">
        <f>Prevalence!G128*BC131</f>
        <v>495.34001256236007</v>
      </c>
      <c r="H131" s="204">
        <f>Prevalence!H128*BD131</f>
        <v>414.59940094131048</v>
      </c>
      <c r="I131" s="204">
        <f>Prevalence!I128*BE131</f>
        <v>1364.6955176450444</v>
      </c>
      <c r="J131" s="204">
        <f>Prevalence!J128*BF131</f>
        <v>396.25155824053689</v>
      </c>
      <c r="K131" s="204">
        <f>Prevalence!K128*BG131</f>
        <v>1021.5952013794181</v>
      </c>
      <c r="L131" s="204">
        <f>Prevalence!L128*BH131</f>
        <v>1262.0156709867574</v>
      </c>
      <c r="M131" s="204">
        <f>Prevalence!M128*BI131</f>
        <v>26.300439279191078</v>
      </c>
      <c r="N131" s="204">
        <f>Prevalence!N128*BJ131</f>
        <v>3.249685750985563</v>
      </c>
      <c r="O131" s="204">
        <f>Prevalence!O128*BK131</f>
        <v>479.2206855125624</v>
      </c>
      <c r="P131" s="204">
        <f>Prevalence!P128*BL131</f>
        <v>32.62058261865922</v>
      </c>
      <c r="Q131" s="204">
        <f>Prevalence!Q128*BM131</f>
        <v>251.23765852406416</v>
      </c>
      <c r="R131" s="204">
        <f>Prevalence!R128*BN131</f>
        <v>102.85384491978611</v>
      </c>
      <c r="S131" s="204">
        <f>Prevalence!S128*BO131</f>
        <v>103.10702361497327</v>
      </c>
      <c r="T131" s="204">
        <f>Prevalence!T128*BP131</f>
        <v>100.90979422459895</v>
      </c>
      <c r="U131" s="204">
        <f>Prevalence!U128*BQ131</f>
        <v>54.186268834224606</v>
      </c>
      <c r="V131" s="204">
        <f>Prevalence!V128*BR131</f>
        <v>197.15386678074867</v>
      </c>
      <c r="W131" s="204">
        <f>Prevalence!W128*BS131</f>
        <v>237.61875454545458</v>
      </c>
      <c r="X131" s="204">
        <f>Prevalence!X128*BT131</f>
        <v>279.6177846417113</v>
      </c>
      <c r="Y131" s="204">
        <f>Prevalence!Y128*BU131</f>
        <v>124.96629131550803</v>
      </c>
      <c r="Z131" s="204">
        <f>Prevalence!Z128*BV131</f>
        <v>131.44193925133692</v>
      </c>
      <c r="AA131" s="204">
        <f>Prevalence!AA128*BW131</f>
        <v>70.273665090909091</v>
      </c>
      <c r="AB131" s="204">
        <f>Prevalence!AB128*BX131</f>
        <v>564.51313946524078</v>
      </c>
      <c r="AC131" s="204">
        <f>Prevalence!AC128*BY131</f>
        <v>32.754993689839573</v>
      </c>
      <c r="AD131" s="204">
        <f>Prevalence!AD128*BZ131</f>
        <v>262.74523302673794</v>
      </c>
      <c r="AE131" s="204">
        <f>Prevalence!AE128*CA131</f>
        <v>470.25531405347601</v>
      </c>
      <c r="AF131" s="204">
        <f>Prevalence!AF128*CB131</f>
        <v>735.27011324064188</v>
      </c>
      <c r="AG131" s="204">
        <f>Prevalence!AG128*CC131</f>
        <v>287.71648885561495</v>
      </c>
      <c r="AH131" s="204">
        <f>Prevalence!AH128*CD131</f>
        <v>54.997043465240644</v>
      </c>
      <c r="AI131" s="204">
        <f>Prevalence!AI128*CE131</f>
        <v>148.07336829946527</v>
      </c>
      <c r="AJ131" s="204">
        <f>Prevalence!AJ128*CF131</f>
        <v>63.645808534759361</v>
      </c>
      <c r="AK131" s="204">
        <f>Prevalence!AK128*CG131</f>
        <v>174.51245775401068</v>
      </c>
      <c r="AL131" s="204">
        <f>Prevalence!AL128*CH131</f>
        <v>555.69106755080213</v>
      </c>
      <c r="AM131" s="204">
        <f>Prevalence!AM128*CI131</f>
        <v>26.225093176470594</v>
      </c>
      <c r="AN131" s="204">
        <f>Prevalence!AN128*CJ131</f>
        <v>126.27287422459894</v>
      </c>
      <c r="AO131" s="204">
        <f>Prevalence!AO128*CK131</f>
        <v>182.43333407486631</v>
      </c>
      <c r="AP131" s="204">
        <f>Prevalence!AP128*CL131</f>
        <v>96.022541197860974</v>
      </c>
      <c r="AQ131" s="204">
        <f>Prevalence!AQ128*CM131</f>
        <v>3.2491265882352951</v>
      </c>
      <c r="AR131" s="204">
        <f>Prevalence!AR128*CN131</f>
        <v>197.28347016042781</v>
      </c>
      <c r="AS131" s="204">
        <f>Prevalence!AS128*CO131</f>
        <v>476.66314626737972</v>
      </c>
      <c r="AT131" s="204">
        <f>Prevalence!AT128*CP131</f>
        <v>152.23122556149733</v>
      </c>
      <c r="AU131" s="204">
        <f>Prevalence!AU128*CQ131</f>
        <v>130.10973706951873</v>
      </c>
      <c r="AV131" s="204">
        <f>Prevalence!AV128*CR131</f>
        <v>383.9349421390375</v>
      </c>
      <c r="AW131">
        <v>130</v>
      </c>
      <c r="AX131">
        <v>24386</v>
      </c>
      <c r="AY131">
        <v>2320</v>
      </c>
      <c r="AZ131">
        <v>317</v>
      </c>
      <c r="BA131">
        <v>711</v>
      </c>
      <c r="BB131">
        <v>1724</v>
      </c>
      <c r="BC131">
        <v>1649</v>
      </c>
      <c r="BD131">
        <v>1575</v>
      </c>
      <c r="BE131">
        <v>5071</v>
      </c>
      <c r="BF131">
        <v>1359</v>
      </c>
      <c r="BG131">
        <v>3595</v>
      </c>
      <c r="BH131">
        <v>3891</v>
      </c>
      <c r="BI131">
        <v>113</v>
      </c>
      <c r="BJ131">
        <v>11</v>
      </c>
      <c r="BK131">
        <v>1843</v>
      </c>
      <c r="BL131">
        <v>207</v>
      </c>
      <c r="BM131">
        <v>916</v>
      </c>
      <c r="BN131">
        <v>390</v>
      </c>
      <c r="BO131">
        <v>543</v>
      </c>
      <c r="BP131">
        <v>310</v>
      </c>
      <c r="BQ131">
        <v>202</v>
      </c>
      <c r="BR131">
        <v>711</v>
      </c>
      <c r="BS131">
        <v>901</v>
      </c>
      <c r="BT131">
        <v>859</v>
      </c>
      <c r="BU131">
        <v>393</v>
      </c>
      <c r="BV131">
        <v>490</v>
      </c>
      <c r="BW131">
        <v>221</v>
      </c>
      <c r="BX131">
        <v>1594</v>
      </c>
      <c r="BY131">
        <v>207</v>
      </c>
      <c r="BZ131">
        <v>1002</v>
      </c>
      <c r="CA131">
        <v>1724</v>
      </c>
      <c r="CB131">
        <v>2741</v>
      </c>
      <c r="CC131">
        <v>1049</v>
      </c>
      <c r="CD131">
        <v>257</v>
      </c>
      <c r="CE131">
        <v>552</v>
      </c>
      <c r="CF131">
        <v>269</v>
      </c>
      <c r="CG131">
        <v>772</v>
      </c>
      <c r="CH131">
        <v>2208</v>
      </c>
      <c r="CI131">
        <v>113</v>
      </c>
      <c r="CJ131">
        <v>399</v>
      </c>
      <c r="CK131">
        <v>582</v>
      </c>
      <c r="CL131">
        <v>317</v>
      </c>
      <c r="CM131">
        <v>11</v>
      </c>
      <c r="CN131">
        <v>689</v>
      </c>
      <c r="CO131">
        <v>1656</v>
      </c>
      <c r="CP131">
        <v>445</v>
      </c>
      <c r="CQ131">
        <v>608</v>
      </c>
      <c r="CR131">
        <v>1255</v>
      </c>
    </row>
    <row r="132" spans="1:96" x14ac:dyDescent="0.2">
      <c r="A132" s="112" t="s">
        <v>45</v>
      </c>
      <c r="B132" s="204">
        <f>Prevalence!B129*AX132</f>
        <v>10931.769292000001</v>
      </c>
      <c r="C132" s="204">
        <f>Prevalence!C129*AY132</f>
        <v>839.31853885646444</v>
      </c>
      <c r="D132" s="204">
        <f>Prevalence!D129*AZ132</f>
        <v>182.24617681948959</v>
      </c>
      <c r="E132" s="204">
        <f>Prevalence!E129*BA132</f>
        <v>242.6722766098755</v>
      </c>
      <c r="F132" s="204">
        <f>Prevalence!F129*BB132</f>
        <v>661.16168338092666</v>
      </c>
      <c r="G132" s="204">
        <f>Prevalence!G129*BC132</f>
        <v>739.55555544483354</v>
      </c>
      <c r="H132" s="204">
        <f>Prevalence!H129*BD132</f>
        <v>853.41667165189108</v>
      </c>
      <c r="I132" s="204">
        <f>Prevalence!I129*BE132</f>
        <v>2363.660171854945</v>
      </c>
      <c r="J132" s="204">
        <f>Prevalence!J129*BF132</f>
        <v>473.81073005215046</v>
      </c>
      <c r="K132" s="204">
        <f>Prevalence!K129*BG132</f>
        <v>1399.5428002207605</v>
      </c>
      <c r="L132" s="204">
        <f>Prevalence!L129*BH132</f>
        <v>2261.3141244203734</v>
      </c>
      <c r="M132" s="204">
        <f>Prevalence!M129*BI132</f>
        <v>28.627911781774358</v>
      </c>
      <c r="N132" s="204">
        <f>Prevalence!N129*BJ132</f>
        <v>9.4536312755943648</v>
      </c>
      <c r="O132" s="204">
        <f>Prevalence!O129*BK132</f>
        <v>900.19642606863329</v>
      </c>
      <c r="P132" s="204">
        <f>Prevalence!P129*BL132</f>
        <v>33.25093204124201</v>
      </c>
      <c r="Q132" s="204">
        <f>Prevalence!Q129*BM132</f>
        <v>649.76202297326199</v>
      </c>
      <c r="R132" s="204">
        <f>Prevalence!R129*BN132</f>
        <v>140.03946577540108</v>
      </c>
      <c r="S132" s="204">
        <f>Prevalence!S129*BO132</f>
        <v>113.93041283422461</v>
      </c>
      <c r="T132" s="204">
        <f>Prevalence!T129*BP132</f>
        <v>132.15927888770057</v>
      </c>
      <c r="U132" s="204">
        <f>Prevalence!U129*BQ132</f>
        <v>77.523919272727284</v>
      </c>
      <c r="V132" s="204">
        <f>Prevalence!V129*BR132</f>
        <v>243.18416479144386</v>
      </c>
      <c r="W132" s="204">
        <f>Prevalence!W129*BS132</f>
        <v>584.68454919786109</v>
      </c>
      <c r="X132" s="204">
        <f>Prevalence!X129*BT132</f>
        <v>366.53041386096265</v>
      </c>
      <c r="Y132" s="204">
        <f>Prevalence!Y129*BU132</f>
        <v>182.20276062032087</v>
      </c>
      <c r="Z132" s="204">
        <f>Prevalence!Z129*BV132</f>
        <v>185.35995922994655</v>
      </c>
      <c r="AA132" s="204">
        <f>Prevalence!AA129*BW132</f>
        <v>82.674900106951867</v>
      </c>
      <c r="AB132" s="204">
        <f>Prevalence!AB129*BX132</f>
        <v>1387.5548810695191</v>
      </c>
      <c r="AC132" s="204">
        <f>Prevalence!AC129*BY132</f>
        <v>33.387940427807486</v>
      </c>
      <c r="AD132" s="204">
        <f>Prevalence!AD129*BZ132</f>
        <v>341.93591204278073</v>
      </c>
      <c r="AE132" s="204">
        <f>Prevalence!AE129*CA132</f>
        <v>662.28532628877019</v>
      </c>
      <c r="AF132" s="204">
        <f>Prevalence!AF129*CB132</f>
        <v>1483.9526692620323</v>
      </c>
      <c r="AG132" s="204">
        <f>Prevalence!AG129*CC132</f>
        <v>334.34356521925133</v>
      </c>
      <c r="AH132" s="204">
        <f>Prevalence!AH129*CD132</f>
        <v>77.252656385026739</v>
      </c>
      <c r="AI132" s="204">
        <f>Prevalence!AI129*CE132</f>
        <v>202.79613484491981</v>
      </c>
      <c r="AJ132" s="204">
        <f>Prevalence!AJ129*CF132</f>
        <v>80.917719401069519</v>
      </c>
      <c r="AK132" s="204">
        <f>Prevalence!AK129*CG132</f>
        <v>218.36662459893049</v>
      </c>
      <c r="AL132" s="204">
        <f>Prevalence!AL129*CH132</f>
        <v>782.95059381818191</v>
      </c>
      <c r="AM132" s="204">
        <f>Prevalence!AM129*CI132</f>
        <v>28.545897882352946</v>
      </c>
      <c r="AN132" s="204">
        <f>Prevalence!AN129*CJ132</f>
        <v>204.12532299465241</v>
      </c>
      <c r="AO132" s="204">
        <f>Prevalence!AO129*CK132</f>
        <v>268.94811105882354</v>
      </c>
      <c r="AP132" s="204">
        <f>Prevalence!AP129*CL132</f>
        <v>182.04904498395723</v>
      </c>
      <c r="AQ132" s="204">
        <f>Prevalence!AQ129*CM132</f>
        <v>9.4520046203208583</v>
      </c>
      <c r="AR132" s="204">
        <f>Prevalence!AR129*CN132</f>
        <v>273.73439401069521</v>
      </c>
      <c r="AS132" s="204">
        <f>Prevalence!AS129*CO132</f>
        <v>627.20349982887706</v>
      </c>
      <c r="AT132" s="204">
        <f>Prevalence!AT129*CP132</f>
        <v>297.27850564705881</v>
      </c>
      <c r="AU132" s="204">
        <f>Prevalence!AU129*CQ132</f>
        <v>178.47289591443851</v>
      </c>
      <c r="AV132" s="204">
        <f>Prevalence!AV129*CR132</f>
        <v>491.62028049197869</v>
      </c>
      <c r="AW132">
        <v>131</v>
      </c>
      <c r="AX132">
        <v>38791</v>
      </c>
      <c r="AY132">
        <v>3048</v>
      </c>
      <c r="AZ132">
        <v>601</v>
      </c>
      <c r="BA132">
        <v>877</v>
      </c>
      <c r="BB132">
        <v>2428</v>
      </c>
      <c r="BC132">
        <v>2462</v>
      </c>
      <c r="BD132">
        <v>3242</v>
      </c>
      <c r="BE132">
        <v>8783</v>
      </c>
      <c r="BF132">
        <v>1625</v>
      </c>
      <c r="BG132">
        <v>4925</v>
      </c>
      <c r="BH132">
        <v>6972</v>
      </c>
      <c r="BI132">
        <v>123</v>
      </c>
      <c r="BJ132">
        <v>32</v>
      </c>
      <c r="BK132">
        <v>3462</v>
      </c>
      <c r="BL132">
        <v>211</v>
      </c>
      <c r="BM132">
        <v>2369</v>
      </c>
      <c r="BN132">
        <v>531</v>
      </c>
      <c r="BO132">
        <v>600</v>
      </c>
      <c r="BP132">
        <v>406</v>
      </c>
      <c r="BQ132">
        <v>289</v>
      </c>
      <c r="BR132">
        <v>877</v>
      </c>
      <c r="BS132">
        <v>2217</v>
      </c>
      <c r="BT132">
        <v>1126</v>
      </c>
      <c r="BU132">
        <v>573</v>
      </c>
      <c r="BV132">
        <v>691</v>
      </c>
      <c r="BW132">
        <v>260</v>
      </c>
      <c r="BX132">
        <v>3918</v>
      </c>
      <c r="BY132">
        <v>211</v>
      </c>
      <c r="BZ132">
        <v>1304</v>
      </c>
      <c r="CA132">
        <v>2428</v>
      </c>
      <c r="CB132">
        <v>5532</v>
      </c>
      <c r="CC132">
        <v>1219</v>
      </c>
      <c r="CD132">
        <v>361</v>
      </c>
      <c r="CE132">
        <v>756</v>
      </c>
      <c r="CF132">
        <v>342</v>
      </c>
      <c r="CG132">
        <v>966</v>
      </c>
      <c r="CH132">
        <v>3111</v>
      </c>
      <c r="CI132">
        <v>123</v>
      </c>
      <c r="CJ132">
        <v>645</v>
      </c>
      <c r="CK132">
        <v>858</v>
      </c>
      <c r="CL132">
        <v>601</v>
      </c>
      <c r="CM132">
        <v>32</v>
      </c>
      <c r="CN132">
        <v>956</v>
      </c>
      <c r="CO132">
        <v>2179</v>
      </c>
      <c r="CP132">
        <v>869</v>
      </c>
      <c r="CQ132">
        <v>834</v>
      </c>
      <c r="CR132">
        <v>1607</v>
      </c>
    </row>
    <row r="133" spans="1:96" x14ac:dyDescent="0.2">
      <c r="A133" s="112" t="s">
        <v>46</v>
      </c>
      <c r="B133" s="204">
        <f>Prevalence!B130*AX133</f>
        <v>8553.4084139999995</v>
      </c>
      <c r="C133" s="204">
        <f>Prevalence!C130*AY133</f>
        <v>641.83707446849644</v>
      </c>
      <c r="D133" s="204">
        <f>Prevalence!D130*AZ133</f>
        <v>120.39305610949027</v>
      </c>
      <c r="E133" s="204">
        <f>Prevalence!E130*BA133</f>
        <v>202.0281110715425</v>
      </c>
      <c r="F133" s="204">
        <f>Prevalence!F130*BB133</f>
        <v>523.36835437612569</v>
      </c>
      <c r="G133" s="204">
        <f>Prevalence!G130*BC133</f>
        <v>553.62939318141969</v>
      </c>
      <c r="H133" s="204">
        <f>Prevalence!H130*BD133</f>
        <v>636.8367105488486</v>
      </c>
      <c r="I133" s="204">
        <f>Prevalence!I130*BE133</f>
        <v>1862.6948940213672</v>
      </c>
      <c r="J133" s="204">
        <f>Prevalence!J130*BF133</f>
        <v>418.17296593435486</v>
      </c>
      <c r="K133" s="204">
        <f>Prevalence!K130*BG133</f>
        <v>1211.2204893161879</v>
      </c>
      <c r="L133" s="204">
        <f>Prevalence!L130*BH133</f>
        <v>1786.1656757272726</v>
      </c>
      <c r="M133" s="204">
        <f>Prevalence!M130*BI133</f>
        <v>22.412685081051773</v>
      </c>
      <c r="N133" s="204">
        <f>Prevalence!N130*BJ133</f>
        <v>5.596408688276207</v>
      </c>
      <c r="O133" s="204">
        <f>Prevalence!O130*BK133</f>
        <v>598.68192913498433</v>
      </c>
      <c r="P133" s="204">
        <f>Prevalence!P130*BL133</f>
        <v>26.245407652583243</v>
      </c>
      <c r="Q133" s="204">
        <f>Prevalence!Q130*BM133</f>
        <v>463.72256509090909</v>
      </c>
      <c r="R133" s="204">
        <f>Prevalence!R130*BN133</f>
        <v>116.77995000000001</v>
      </c>
      <c r="S133" s="204">
        <f>Prevalence!S130*BO133</f>
        <v>105.81387555080214</v>
      </c>
      <c r="T133" s="204">
        <f>Prevalence!T130*BP133</f>
        <v>104.57202917647059</v>
      </c>
      <c r="U133" s="204">
        <f>Prevalence!U130*BQ133</f>
        <v>56.956023080213903</v>
      </c>
      <c r="V133" s="204">
        <f>Prevalence!V130*BR133</f>
        <v>202.45426524064169</v>
      </c>
      <c r="W133" s="204">
        <f>Prevalence!W130*BS133</f>
        <v>304.33562727272732</v>
      </c>
      <c r="X133" s="204">
        <f>Prevalence!X130*BT133</f>
        <v>286.99497933689844</v>
      </c>
      <c r="Y133" s="204">
        <f>Prevalence!Y130*BU133</f>
        <v>135.53254395721927</v>
      </c>
      <c r="Z133" s="204">
        <f>Prevalence!Z130*BV133</f>
        <v>140.37859963636365</v>
      </c>
      <c r="AA133" s="204">
        <f>Prevalence!AA130*BW133</f>
        <v>56.973865700534766</v>
      </c>
      <c r="AB133" s="204">
        <f>Prevalence!AB130*BX133</f>
        <v>1070.6166946524065</v>
      </c>
      <c r="AC133" s="204">
        <f>Prevalence!AC130*BY133</f>
        <v>26.353550213903745</v>
      </c>
      <c r="AD133" s="204">
        <f>Prevalence!AD130*BZ133</f>
        <v>290.79902598930477</v>
      </c>
      <c r="AE133" s="204">
        <f>Prevalence!AE130*CA133</f>
        <v>524.25781780748662</v>
      </c>
      <c r="AF133" s="204">
        <f>Prevalence!AF130*CB133</f>
        <v>1176.3853688983957</v>
      </c>
      <c r="AG133" s="204">
        <f>Prevalence!AG130*CC133</f>
        <v>305.25154844919786</v>
      </c>
      <c r="AH133" s="204">
        <f>Prevalence!AH130*CD133</f>
        <v>63.679122417112296</v>
      </c>
      <c r="AI133" s="204">
        <f>Prevalence!AI130*CE133</f>
        <v>144.18978333689839</v>
      </c>
      <c r="AJ133" s="204">
        <f>Prevalence!AJ130*CF133</f>
        <v>67.604498887700544</v>
      </c>
      <c r="AK133" s="204">
        <f>Prevalence!AK130*CG133</f>
        <v>165.93636898395721</v>
      </c>
      <c r="AL133" s="204">
        <f>Prevalence!AL130*CH133</f>
        <v>679.97155485561495</v>
      </c>
      <c r="AM133" s="204">
        <f>Prevalence!AM130*CI133</f>
        <v>22.348476705882351</v>
      </c>
      <c r="AN133" s="204">
        <f>Prevalence!AN130*CJ133</f>
        <v>187.09771668449199</v>
      </c>
      <c r="AO133" s="204">
        <f>Prevalence!AO130*CK133</f>
        <v>210.05760051336898</v>
      </c>
      <c r="AP133" s="204">
        <f>Prevalence!AP130*CL133</f>
        <v>120.26282948663102</v>
      </c>
      <c r="AQ133" s="204">
        <f>Prevalence!AQ130*CM133</f>
        <v>5.5954457326203215</v>
      </c>
      <c r="AR133" s="204">
        <f>Prevalence!AR130*CN133</f>
        <v>204.76191080213903</v>
      </c>
      <c r="AS133" s="204">
        <f>Prevalence!AS130*CO133</f>
        <v>534.8194595294118</v>
      </c>
      <c r="AT133" s="204">
        <f>Prevalence!AT130*CP133</f>
        <v>178.48211008556149</v>
      </c>
      <c r="AU133" s="204">
        <f>Prevalence!AU130*CQ133</f>
        <v>142.39124720855614</v>
      </c>
      <c r="AV133" s="204">
        <f>Prevalence!AV130*CR133</f>
        <v>435.37064140106958</v>
      </c>
      <c r="AW133">
        <v>132</v>
      </c>
      <c r="AX133">
        <v>38453</v>
      </c>
      <c r="AY133">
        <v>2953</v>
      </c>
      <c r="AZ133">
        <v>503</v>
      </c>
      <c r="BA133">
        <v>925</v>
      </c>
      <c r="BB133">
        <v>2435</v>
      </c>
      <c r="BC133">
        <v>2335</v>
      </c>
      <c r="BD133">
        <v>3065</v>
      </c>
      <c r="BE133">
        <v>8769</v>
      </c>
      <c r="BF133">
        <v>1817</v>
      </c>
      <c r="BG133">
        <v>5400</v>
      </c>
      <c r="BH133">
        <v>6977</v>
      </c>
      <c r="BI133">
        <v>122</v>
      </c>
      <c r="BJ133">
        <v>24</v>
      </c>
      <c r="BK133">
        <v>2917</v>
      </c>
      <c r="BL133">
        <v>211</v>
      </c>
      <c r="BM133">
        <v>2142</v>
      </c>
      <c r="BN133">
        <v>561</v>
      </c>
      <c r="BO133">
        <v>706</v>
      </c>
      <c r="BP133">
        <v>407</v>
      </c>
      <c r="BQ133">
        <v>269</v>
      </c>
      <c r="BR133">
        <v>925</v>
      </c>
      <c r="BS133">
        <v>1462</v>
      </c>
      <c r="BT133">
        <v>1117</v>
      </c>
      <c r="BU133">
        <v>540</v>
      </c>
      <c r="BV133">
        <v>663</v>
      </c>
      <c r="BW133">
        <v>227</v>
      </c>
      <c r="BX133">
        <v>3830</v>
      </c>
      <c r="BY133">
        <v>211</v>
      </c>
      <c r="BZ133">
        <v>1405</v>
      </c>
      <c r="CA133">
        <v>2435</v>
      </c>
      <c r="CB133">
        <v>5556</v>
      </c>
      <c r="CC133">
        <v>1410</v>
      </c>
      <c r="CD133">
        <v>377</v>
      </c>
      <c r="CE133">
        <v>681</v>
      </c>
      <c r="CF133">
        <v>362</v>
      </c>
      <c r="CG133">
        <v>930</v>
      </c>
      <c r="CH133">
        <v>3423</v>
      </c>
      <c r="CI133">
        <v>122</v>
      </c>
      <c r="CJ133">
        <v>749</v>
      </c>
      <c r="CK133">
        <v>849</v>
      </c>
      <c r="CL133">
        <v>503</v>
      </c>
      <c r="CM133">
        <v>24</v>
      </c>
      <c r="CN133">
        <v>906</v>
      </c>
      <c r="CO133">
        <v>2354</v>
      </c>
      <c r="CP133">
        <v>661</v>
      </c>
      <c r="CQ133">
        <v>843</v>
      </c>
      <c r="CR133">
        <v>1803</v>
      </c>
    </row>
    <row r="134" spans="1:96" x14ac:dyDescent="0.2">
      <c r="A134" s="112" t="s">
        <v>47</v>
      </c>
      <c r="B134" s="204">
        <f>Prevalence!B131*AX134</f>
        <v>7917.9030480000001</v>
      </c>
      <c r="C134" s="204">
        <f>Prevalence!C131*AY134</f>
        <v>662.70275653723195</v>
      </c>
      <c r="D134" s="204">
        <f>Prevalence!D131*AZ134</f>
        <v>104.59595530784742</v>
      </c>
      <c r="E134" s="204">
        <f>Prevalence!E131*BA134</f>
        <v>206.61469521478833</v>
      </c>
      <c r="F134" s="204">
        <f>Prevalence!F131*BB134</f>
        <v>512.62157091871029</v>
      </c>
      <c r="G134" s="204">
        <f>Prevalence!G131*BC134</f>
        <v>573.07162454796207</v>
      </c>
      <c r="H134" s="204">
        <f>Prevalence!H131*BD134</f>
        <v>487.86055346450127</v>
      </c>
      <c r="I134" s="204">
        <f>Prevalence!I131*BE134</f>
        <v>1714.8518507736912</v>
      </c>
      <c r="J134" s="204">
        <f>Prevalence!J131*BF134</f>
        <v>398.15037483017829</v>
      </c>
      <c r="K134" s="204">
        <f>Prevalence!K131*BG134</f>
        <v>1192.1549816139886</v>
      </c>
      <c r="L134" s="204">
        <f>Prevalence!L131*BH134</f>
        <v>1595.1839365711103</v>
      </c>
      <c r="M134" s="204">
        <f>Prevalence!M131*BI134</f>
        <v>18.922184945478136</v>
      </c>
      <c r="N134" s="204">
        <f>Prevalence!N131*BJ134</f>
        <v>3.0313880394829456</v>
      </c>
      <c r="O134" s="204">
        <f>Prevalence!O131*BK134</f>
        <v>473.07571020093894</v>
      </c>
      <c r="P134" s="204">
        <f>Prevalence!P131*BL134</f>
        <v>30.35013965511996</v>
      </c>
      <c r="Q134" s="204">
        <f>Prevalence!Q131*BM134</f>
        <v>337.07564605347596</v>
      </c>
      <c r="R134" s="204">
        <f>Prevalence!R131*BN134</f>
        <v>104.91460748663103</v>
      </c>
      <c r="S134" s="204">
        <f>Prevalence!S131*BO134</f>
        <v>100.56814517647058</v>
      </c>
      <c r="T134" s="204">
        <f>Prevalence!T131*BP134</f>
        <v>99.433354524064185</v>
      </c>
      <c r="U134" s="204">
        <f>Prevalence!U131*BQ134</f>
        <v>62.884531058823534</v>
      </c>
      <c r="V134" s="204">
        <f>Prevalence!V131*BR134</f>
        <v>207.05052423529412</v>
      </c>
      <c r="W134" s="204">
        <f>Prevalence!W131*BS134</f>
        <v>208.99655935828881</v>
      </c>
      <c r="X134" s="204">
        <f>Prevalence!X131*BT134</f>
        <v>305.2372743529412</v>
      </c>
      <c r="Y134" s="204">
        <f>Prevalence!Y131*BU134</f>
        <v>134.52859918716578</v>
      </c>
      <c r="Z134" s="204">
        <f>Prevalence!Z131*BV134</f>
        <v>130.85064038502674</v>
      </c>
      <c r="AA134" s="204">
        <f>Prevalence!AA131*BW134</f>
        <v>64.0014790909091</v>
      </c>
      <c r="AB134" s="204">
        <f>Prevalence!AB131*BX134</f>
        <v>889.19887877005362</v>
      </c>
      <c r="AC134" s="204">
        <f>Prevalence!AC131*BY134</f>
        <v>30.47519550802139</v>
      </c>
      <c r="AD134" s="204">
        <f>Prevalence!AD131*BZ134</f>
        <v>300.94077137967912</v>
      </c>
      <c r="AE134" s="204">
        <f>Prevalence!AE131*CA134</f>
        <v>513.49277021390378</v>
      </c>
      <c r="AF134" s="204">
        <f>Prevalence!AF131*CB134</f>
        <v>1028.1726694331551</v>
      </c>
      <c r="AG134" s="204">
        <f>Prevalence!AG131*CC134</f>
        <v>290.74668763636362</v>
      </c>
      <c r="AH134" s="204">
        <f>Prevalence!AH131*CD134</f>
        <v>55.06470532620321</v>
      </c>
      <c r="AI134" s="204">
        <f>Prevalence!AI131*CE134</f>
        <v>153.92947501604277</v>
      </c>
      <c r="AJ134" s="204">
        <f>Prevalence!AJ131*CF134</f>
        <v>53.598041935828881</v>
      </c>
      <c r="AK134" s="204">
        <f>Prevalence!AK131*CG134</f>
        <v>161.11886149732621</v>
      </c>
      <c r="AL134" s="204">
        <f>Prevalence!AL131*CH134</f>
        <v>682.35532893048128</v>
      </c>
      <c r="AM134" s="204">
        <f>Prevalence!AM131*CI134</f>
        <v>18.867976235294119</v>
      </c>
      <c r="AN134" s="204">
        <f>Prevalence!AN131*CJ134</f>
        <v>157.37191122994653</v>
      </c>
      <c r="AO134" s="204">
        <f>Prevalence!AO131*CK134</f>
        <v>210.79985351871656</v>
      </c>
      <c r="AP134" s="204">
        <f>Prevalence!AP131*CL134</f>
        <v>104.48281607486632</v>
      </c>
      <c r="AQ134" s="204">
        <f>Prevalence!AQ131*CM134</f>
        <v>3.0308664385026742</v>
      </c>
      <c r="AR134" s="204">
        <f>Prevalence!AR131*CN134</f>
        <v>216.51425005347593</v>
      </c>
      <c r="AS134" s="204">
        <f>Prevalence!AS131*CO134</f>
        <v>517.55256109090919</v>
      </c>
      <c r="AT134" s="204">
        <f>Prevalence!AT131*CP134</f>
        <v>179.83220168983956</v>
      </c>
      <c r="AU134" s="204">
        <f>Prevalence!AU131*CQ134</f>
        <v>143.57361818181818</v>
      </c>
      <c r="AV134" s="204">
        <f>Prevalence!AV131*CR134</f>
        <v>411.70656882352944</v>
      </c>
      <c r="AW134">
        <v>133</v>
      </c>
      <c r="AX134">
        <v>35596</v>
      </c>
      <c r="AY134">
        <v>3049</v>
      </c>
      <c r="AZ134">
        <v>437</v>
      </c>
      <c r="BA134">
        <v>946</v>
      </c>
      <c r="BB134">
        <v>2385</v>
      </c>
      <c r="BC134">
        <v>2417</v>
      </c>
      <c r="BD134">
        <v>2348</v>
      </c>
      <c r="BE134">
        <v>8073</v>
      </c>
      <c r="BF134">
        <v>1730</v>
      </c>
      <c r="BG134">
        <v>5315</v>
      </c>
      <c r="BH134">
        <v>6231</v>
      </c>
      <c r="BI134">
        <v>103</v>
      </c>
      <c r="BJ134">
        <v>13</v>
      </c>
      <c r="BK134">
        <v>2305</v>
      </c>
      <c r="BL134">
        <v>244</v>
      </c>
      <c r="BM134">
        <v>1557</v>
      </c>
      <c r="BN134">
        <v>504</v>
      </c>
      <c r="BO134">
        <v>671</v>
      </c>
      <c r="BP134">
        <v>387</v>
      </c>
      <c r="BQ134">
        <v>297</v>
      </c>
      <c r="BR134">
        <v>946</v>
      </c>
      <c r="BS134">
        <v>1004</v>
      </c>
      <c r="BT134">
        <v>1188</v>
      </c>
      <c r="BU134">
        <v>536</v>
      </c>
      <c r="BV134">
        <v>618</v>
      </c>
      <c r="BW134">
        <v>255</v>
      </c>
      <c r="BX134">
        <v>3181</v>
      </c>
      <c r="BY134">
        <v>244</v>
      </c>
      <c r="BZ134">
        <v>1454</v>
      </c>
      <c r="CA134">
        <v>2385</v>
      </c>
      <c r="CB134">
        <v>4856</v>
      </c>
      <c r="CC134">
        <v>1343</v>
      </c>
      <c r="CD134">
        <v>326</v>
      </c>
      <c r="CE134">
        <v>727</v>
      </c>
      <c r="CF134">
        <v>287</v>
      </c>
      <c r="CG134">
        <v>903</v>
      </c>
      <c r="CH134">
        <v>3435</v>
      </c>
      <c r="CI134">
        <v>103</v>
      </c>
      <c r="CJ134">
        <v>630</v>
      </c>
      <c r="CK134">
        <v>852</v>
      </c>
      <c r="CL134">
        <v>437</v>
      </c>
      <c r="CM134">
        <v>13</v>
      </c>
      <c r="CN134">
        <v>958</v>
      </c>
      <c r="CO134">
        <v>2278</v>
      </c>
      <c r="CP134">
        <v>666</v>
      </c>
      <c r="CQ134">
        <v>850</v>
      </c>
      <c r="CR134">
        <v>1705</v>
      </c>
    </row>
    <row r="135" spans="1:96" x14ac:dyDescent="0.2">
      <c r="A135" s="112" t="s">
        <v>48</v>
      </c>
      <c r="B135" s="204">
        <f>Prevalence!B132*AX135</f>
        <v>5522.690278</v>
      </c>
      <c r="C135" s="204">
        <f>Prevalence!C132*AY135</f>
        <v>490.59610110008009</v>
      </c>
      <c r="D135" s="204">
        <f>Prevalence!D132*AZ135</f>
        <v>77.902877713603843</v>
      </c>
      <c r="E135" s="204">
        <f>Prevalence!E132*BA135</f>
        <v>144.40079867221559</v>
      </c>
      <c r="F135" s="204">
        <f>Prevalence!F132*BB135</f>
        <v>378.43978691351697</v>
      </c>
      <c r="G135" s="204">
        <f>Prevalence!G132*BC135</f>
        <v>427.50694662477497</v>
      </c>
      <c r="H135" s="204">
        <f>Prevalence!H132*BD135</f>
        <v>320.20795457112627</v>
      </c>
      <c r="I135" s="204">
        <f>Prevalence!I132*BE135</f>
        <v>1122.1881610501064</v>
      </c>
      <c r="J135" s="204">
        <f>Prevalence!J132*BF135</f>
        <v>322.36985988809749</v>
      </c>
      <c r="K135" s="204">
        <f>Prevalence!K132*BG135</f>
        <v>880.09975896201513</v>
      </c>
      <c r="L135" s="204">
        <f>Prevalence!L132*BH135</f>
        <v>1064.747413277692</v>
      </c>
      <c r="M135" s="204">
        <f>Prevalence!M132*BI135</f>
        <v>18.730499565503344</v>
      </c>
      <c r="N135" s="204">
        <f>Prevalence!N132*BJ135</f>
        <v>3.8405146429183423</v>
      </c>
      <c r="O135" s="204">
        <f>Prevalence!O132*BK135</f>
        <v>282.65468090974434</v>
      </c>
      <c r="P135" s="204">
        <f>Prevalence!P132*BL135</f>
        <v>27.022317140798055</v>
      </c>
      <c r="Q135" s="204">
        <f>Prevalence!Q132*BM135</f>
        <v>198.14429345454545</v>
      </c>
      <c r="R135" s="204">
        <f>Prevalence!R132*BN135</f>
        <v>81.139768181818184</v>
      </c>
      <c r="S135" s="204">
        <f>Prevalence!S132*BO135</f>
        <v>71.115660000000005</v>
      </c>
      <c r="T135" s="204">
        <f>Prevalence!T132*BP135</f>
        <v>92.693847272727282</v>
      </c>
      <c r="U135" s="204">
        <f>Prevalence!U132*BQ135</f>
        <v>46.99436254545455</v>
      </c>
      <c r="V135" s="204">
        <f>Prevalence!V132*BR135</f>
        <v>144.7053949090909</v>
      </c>
      <c r="W135" s="204">
        <f>Prevalence!W132*BS135</f>
        <v>109.22033181818182</v>
      </c>
      <c r="X135" s="204">
        <f>Prevalence!X132*BT135</f>
        <v>215.00942400000002</v>
      </c>
      <c r="Y135" s="204">
        <f>Prevalence!Y132*BU135</f>
        <v>106.49250563636365</v>
      </c>
      <c r="Z135" s="204">
        <f>Prevalence!Z132*BV135</f>
        <v>98.970459636363643</v>
      </c>
      <c r="AA135" s="204">
        <f>Prevalence!AA132*BW135</f>
        <v>46.848828727272732</v>
      </c>
      <c r="AB135" s="204">
        <f>Prevalence!AB132*BX135</f>
        <v>514.76057818181823</v>
      </c>
      <c r="AC135" s="204">
        <f>Prevalence!AC132*BY135</f>
        <v>27.13366090909091</v>
      </c>
      <c r="AD135" s="204">
        <f>Prevalence!AD132*BZ135</f>
        <v>228.87991636363637</v>
      </c>
      <c r="AE135" s="204">
        <f>Prevalence!AE132*CA135</f>
        <v>379.08294454545461</v>
      </c>
      <c r="AF135" s="204">
        <f>Prevalence!AF132*CB135</f>
        <v>598.30631890909092</v>
      </c>
      <c r="AG135" s="204">
        <f>Prevalence!AG132*CC135</f>
        <v>225.14081672727272</v>
      </c>
      <c r="AH135" s="204">
        <f>Prevalence!AH132*CD135</f>
        <v>48.750097454545454</v>
      </c>
      <c r="AI135" s="204">
        <f>Prevalence!AI132*CE135</f>
        <v>114.41383672727274</v>
      </c>
      <c r="AJ135" s="204">
        <f>Prevalence!AJ132*CF135</f>
        <v>44.086484909090913</v>
      </c>
      <c r="AK135" s="204">
        <f>Prevalence!AK132*CG135</f>
        <v>133.77916363636365</v>
      </c>
      <c r="AL135" s="204">
        <f>Prevalence!AL132*CH135</f>
        <v>501.5067387272727</v>
      </c>
      <c r="AM135" s="204">
        <f>Prevalence!AM132*CI135</f>
        <v>18.676840000000002</v>
      </c>
      <c r="AN135" s="204">
        <f>Prevalence!AN132*CJ135</f>
        <v>94.429058181818192</v>
      </c>
      <c r="AO135" s="204">
        <f>Prevalence!AO132*CK135</f>
        <v>160.4752901818182</v>
      </c>
      <c r="AP135" s="204">
        <f>Prevalence!AP132*CL135</f>
        <v>77.818611818181822</v>
      </c>
      <c r="AQ135" s="204">
        <f>Prevalence!AQ132*CM135</f>
        <v>3.8398538181818189</v>
      </c>
      <c r="AR135" s="204">
        <f>Prevalence!AR132*CN135</f>
        <v>151.55108181818181</v>
      </c>
      <c r="AS135" s="204">
        <f>Prevalence!AS132*CO135</f>
        <v>379.00084854545457</v>
      </c>
      <c r="AT135" s="204">
        <f>Prevalence!AT132*CP135</f>
        <v>128.33284036363636</v>
      </c>
      <c r="AU135" s="204">
        <f>Prevalence!AU132*CQ135</f>
        <v>108.09804218181817</v>
      </c>
      <c r="AV135" s="204">
        <f>Prevalence!AV132*CR135</f>
        <v>316.26551090909095</v>
      </c>
      <c r="AW135">
        <v>134</v>
      </c>
      <c r="AX135">
        <v>31657</v>
      </c>
      <c r="AY135">
        <v>2878</v>
      </c>
      <c r="AZ135">
        <v>415</v>
      </c>
      <c r="BA135">
        <v>843</v>
      </c>
      <c r="BB135">
        <v>2245</v>
      </c>
      <c r="BC135">
        <v>2299</v>
      </c>
      <c r="BD135">
        <v>1965</v>
      </c>
      <c r="BE135">
        <v>6736</v>
      </c>
      <c r="BF135">
        <v>1786</v>
      </c>
      <c r="BG135">
        <v>5003</v>
      </c>
      <c r="BH135">
        <v>5303</v>
      </c>
      <c r="BI135">
        <v>130</v>
      </c>
      <c r="BJ135">
        <v>21</v>
      </c>
      <c r="BK135">
        <v>1756</v>
      </c>
      <c r="BL135">
        <v>277</v>
      </c>
      <c r="BM135">
        <v>1167</v>
      </c>
      <c r="BN135">
        <v>497</v>
      </c>
      <c r="BO135">
        <v>605</v>
      </c>
      <c r="BP135">
        <v>460</v>
      </c>
      <c r="BQ135">
        <v>283</v>
      </c>
      <c r="BR135">
        <v>843</v>
      </c>
      <c r="BS135">
        <v>669</v>
      </c>
      <c r="BT135">
        <v>1067</v>
      </c>
      <c r="BU135">
        <v>541</v>
      </c>
      <c r="BV135">
        <v>596</v>
      </c>
      <c r="BW135">
        <v>238</v>
      </c>
      <c r="BX135">
        <v>2348</v>
      </c>
      <c r="BY135">
        <v>277</v>
      </c>
      <c r="BZ135">
        <v>1410</v>
      </c>
      <c r="CA135">
        <v>2245</v>
      </c>
      <c r="CB135">
        <v>3603</v>
      </c>
      <c r="CC135">
        <v>1326</v>
      </c>
      <c r="CD135">
        <v>368</v>
      </c>
      <c r="CE135">
        <v>689</v>
      </c>
      <c r="CF135">
        <v>301</v>
      </c>
      <c r="CG135">
        <v>956</v>
      </c>
      <c r="CH135">
        <v>3219</v>
      </c>
      <c r="CI135">
        <v>130</v>
      </c>
      <c r="CJ135">
        <v>482</v>
      </c>
      <c r="CK135">
        <v>827</v>
      </c>
      <c r="CL135">
        <v>415</v>
      </c>
      <c r="CM135">
        <v>21</v>
      </c>
      <c r="CN135">
        <v>855</v>
      </c>
      <c r="CO135">
        <v>2127</v>
      </c>
      <c r="CP135">
        <v>606</v>
      </c>
      <c r="CQ135">
        <v>816</v>
      </c>
      <c r="CR135">
        <v>1670</v>
      </c>
    </row>
    <row r="136" spans="1:96" x14ac:dyDescent="0.2">
      <c r="A136" s="112" t="s">
        <v>49</v>
      </c>
      <c r="B136" s="204">
        <f>Prevalence!B133*AX136</f>
        <v>6573.2522659999995</v>
      </c>
      <c r="C136" s="204">
        <f>Prevalence!C133*AY136</f>
        <v>656.28734858766791</v>
      </c>
      <c r="D136" s="204">
        <f>Prevalence!D133*AZ136</f>
        <v>89.541379926238633</v>
      </c>
      <c r="E136" s="204">
        <f>Prevalence!E133*BA136</f>
        <v>207.09438386086433</v>
      </c>
      <c r="F136" s="204">
        <f>Prevalence!F133*BB136</f>
        <v>462.21910722354721</v>
      </c>
      <c r="G136" s="204">
        <f>Prevalence!G133*BC136</f>
        <v>503.74785489626595</v>
      </c>
      <c r="H136" s="204">
        <f>Prevalence!H133*BD136</f>
        <v>358.66550026007576</v>
      </c>
      <c r="I136" s="204">
        <f>Prevalence!I133*BE136</f>
        <v>1288.6171950300732</v>
      </c>
      <c r="J136" s="204">
        <f>Prevalence!J133*BF136</f>
        <v>390.05670057008888</v>
      </c>
      <c r="K136" s="204">
        <f>Prevalence!K133*BG136</f>
        <v>1088.0305834859212</v>
      </c>
      <c r="L136" s="204">
        <f>Prevalence!L133*BH136</f>
        <v>1179.9963318561186</v>
      </c>
      <c r="M136" s="204">
        <f>Prevalence!M133*BI136</f>
        <v>20.171307224388215</v>
      </c>
      <c r="N136" s="204">
        <f>Prevalence!N133*BJ136</f>
        <v>5.4864494898833458</v>
      </c>
      <c r="O136" s="204">
        <f>Prevalence!O133*BK136</f>
        <v>331.1051700634078</v>
      </c>
      <c r="P136" s="204">
        <f>Prevalence!P133*BL136</f>
        <v>29.851368393805796</v>
      </c>
      <c r="Q136" s="204">
        <f>Prevalence!Q133*BM136</f>
        <v>211.21808145454546</v>
      </c>
      <c r="R136" s="204">
        <f>Prevalence!R133*BN136</f>
        <v>93.547459090909086</v>
      </c>
      <c r="S136" s="204">
        <f>Prevalence!S133*BO136</f>
        <v>80.401837090909098</v>
      </c>
      <c r="T136" s="204">
        <f>Prevalence!T133*BP136</f>
        <v>105.18736581818183</v>
      </c>
      <c r="U136" s="204">
        <f>Prevalence!U133*BQ136</f>
        <v>59.116583272727276</v>
      </c>
      <c r="V136" s="204">
        <f>Prevalence!V133*BR136</f>
        <v>207.5312247272727</v>
      </c>
      <c r="W136" s="204">
        <f>Prevalence!W133*BS136</f>
        <v>127.66860909090909</v>
      </c>
      <c r="X136" s="204">
        <f>Prevalence!X133*BT136</f>
        <v>298.83690327272728</v>
      </c>
      <c r="Y136" s="204">
        <f>Prevalence!Y133*BU136</f>
        <v>136.80645363636364</v>
      </c>
      <c r="Z136" s="204">
        <f>Prevalence!Z133*BV136</f>
        <v>123.38095890909092</v>
      </c>
      <c r="AA136" s="204">
        <f>Prevalence!AA133*BW136</f>
        <v>65.942679090909095</v>
      </c>
      <c r="AB136" s="204">
        <f>Prevalence!AB133*BX136</f>
        <v>477.71009363636369</v>
      </c>
      <c r="AC136" s="204">
        <f>Prevalence!AC133*BY136</f>
        <v>29.974369090909093</v>
      </c>
      <c r="AD136" s="204">
        <f>Prevalence!AD133*BZ136</f>
        <v>262.64376218181815</v>
      </c>
      <c r="AE136" s="204">
        <f>Prevalence!AE133*CA136</f>
        <v>463.0046476363637</v>
      </c>
      <c r="AF136" s="204">
        <f>Prevalence!AF133*CB136</f>
        <v>626.53614800000003</v>
      </c>
      <c r="AG136" s="204">
        <f>Prevalence!AG133*CC136</f>
        <v>278.28491600000001</v>
      </c>
      <c r="AH136" s="204">
        <f>Prevalence!AH133*CD136</f>
        <v>55.108805818181814</v>
      </c>
      <c r="AI136" s="204">
        <f>Prevalence!AI133*CE136</f>
        <v>139.98674072727275</v>
      </c>
      <c r="AJ136" s="204">
        <f>Prevalence!AJ133*CF136</f>
        <v>56.243223272727278</v>
      </c>
      <c r="AK136" s="204">
        <f>Prevalence!AK133*CG136</f>
        <v>174.92045454545453</v>
      </c>
      <c r="AL136" s="204">
        <f>Prevalence!AL133*CH136</f>
        <v>603.24140799999998</v>
      </c>
      <c r="AM136" s="204">
        <f>Prevalence!AM133*CI136</f>
        <v>20.113520000000001</v>
      </c>
      <c r="AN136" s="204">
        <f>Prevalence!AN133*CJ136</f>
        <v>115.78334727272728</v>
      </c>
      <c r="AO136" s="204">
        <f>Prevalence!AO133*CK136</f>
        <v>200.44857890909091</v>
      </c>
      <c r="AP136" s="204">
        <f>Prevalence!AP133*CL136</f>
        <v>89.444524909090916</v>
      </c>
      <c r="AQ136" s="204">
        <f>Prevalence!AQ133*CM136</f>
        <v>5.4855054545454554</v>
      </c>
      <c r="AR136" s="204">
        <f>Prevalence!AR133*CN136</f>
        <v>197.99129636363637</v>
      </c>
      <c r="AS136" s="204">
        <f>Prevalence!AS133*CO136</f>
        <v>496.42518290909095</v>
      </c>
      <c r="AT136" s="204">
        <f>Prevalence!AT133*CP136</f>
        <v>155.65121727272725</v>
      </c>
      <c r="AU136" s="204">
        <f>Prevalence!AU133*CQ136</f>
        <v>133.7978218181818</v>
      </c>
      <c r="AV136" s="204">
        <f>Prevalence!AV133*CR136</f>
        <v>399.97171200000003</v>
      </c>
      <c r="AW136">
        <v>135</v>
      </c>
      <c r="AX136">
        <v>37679</v>
      </c>
      <c r="AY136">
        <v>3850</v>
      </c>
      <c r="AZ136">
        <v>477</v>
      </c>
      <c r="BA136">
        <v>1209</v>
      </c>
      <c r="BB136">
        <v>2742</v>
      </c>
      <c r="BC136">
        <v>2709</v>
      </c>
      <c r="BD136">
        <v>2201</v>
      </c>
      <c r="BE136">
        <v>7735</v>
      </c>
      <c r="BF136">
        <v>2161</v>
      </c>
      <c r="BG136">
        <v>6185</v>
      </c>
      <c r="BH136">
        <v>5877</v>
      </c>
      <c r="BI136">
        <v>140</v>
      </c>
      <c r="BJ136">
        <v>30</v>
      </c>
      <c r="BK136">
        <v>2057</v>
      </c>
      <c r="BL136">
        <v>306</v>
      </c>
      <c r="BM136">
        <v>1244</v>
      </c>
      <c r="BN136">
        <v>573</v>
      </c>
      <c r="BO136">
        <v>684</v>
      </c>
      <c r="BP136">
        <v>522</v>
      </c>
      <c r="BQ136">
        <v>356</v>
      </c>
      <c r="BR136">
        <v>1209</v>
      </c>
      <c r="BS136">
        <v>782</v>
      </c>
      <c r="BT136">
        <v>1483</v>
      </c>
      <c r="BU136">
        <v>695</v>
      </c>
      <c r="BV136">
        <v>743</v>
      </c>
      <c r="BW136">
        <v>335</v>
      </c>
      <c r="BX136">
        <v>2179</v>
      </c>
      <c r="BY136">
        <v>306</v>
      </c>
      <c r="BZ136">
        <v>1618</v>
      </c>
      <c r="CA136">
        <v>2742</v>
      </c>
      <c r="CB136">
        <v>3773</v>
      </c>
      <c r="CC136">
        <v>1639</v>
      </c>
      <c r="CD136">
        <v>416</v>
      </c>
      <c r="CE136">
        <v>843</v>
      </c>
      <c r="CF136">
        <v>384</v>
      </c>
      <c r="CG136">
        <v>1250</v>
      </c>
      <c r="CH136">
        <v>3872</v>
      </c>
      <c r="CI136">
        <v>140</v>
      </c>
      <c r="CJ136">
        <v>591</v>
      </c>
      <c r="CK136">
        <v>1033</v>
      </c>
      <c r="CL136">
        <v>477</v>
      </c>
      <c r="CM136">
        <v>30</v>
      </c>
      <c r="CN136">
        <v>1117</v>
      </c>
      <c r="CO136">
        <v>2786</v>
      </c>
      <c r="CP136">
        <v>735</v>
      </c>
      <c r="CQ136">
        <v>1010</v>
      </c>
      <c r="CR136">
        <v>2112</v>
      </c>
    </row>
    <row r="137" spans="1:96" x14ac:dyDescent="0.2">
      <c r="A137" s="112" t="s">
        <v>50</v>
      </c>
      <c r="B137" s="204">
        <f>Prevalence!B134*AX137</f>
        <v>6096.2518200000004</v>
      </c>
      <c r="C137" s="204">
        <f>Prevalence!C134*AY137</f>
        <v>620.56044863012119</v>
      </c>
      <c r="D137" s="204">
        <f>Prevalence!D134*AZ137</f>
        <v>96.976081671992731</v>
      </c>
      <c r="E137" s="204">
        <f>Prevalence!E134*BA137</f>
        <v>184.95783949774508</v>
      </c>
      <c r="F137" s="204">
        <f>Prevalence!F134*BB137</f>
        <v>446.89167726054251</v>
      </c>
      <c r="G137" s="204">
        <f>Prevalence!G134*BC137</f>
        <v>468.66877453136277</v>
      </c>
      <c r="H137" s="204">
        <f>Prevalence!H134*BD137</f>
        <v>321.85368442265184</v>
      </c>
      <c r="I137" s="204">
        <f>Prevalence!I134*BE137</f>
        <v>1212.8050048605223</v>
      </c>
      <c r="J137" s="204">
        <f>Prevalence!J134*BF137</f>
        <v>381.22759742168972</v>
      </c>
      <c r="K137" s="204">
        <f>Prevalence!K134*BG137</f>
        <v>985.6446597948767</v>
      </c>
      <c r="L137" s="204">
        <f>Prevalence!L134*BH137</f>
        <v>1036.3529630800442</v>
      </c>
      <c r="M137" s="204">
        <f>Prevalence!M134*BI137</f>
        <v>22.832984930422857</v>
      </c>
      <c r="N137" s="204">
        <f>Prevalence!N134*BJ137</f>
        <v>3.9297487778914295</v>
      </c>
      <c r="O137" s="204">
        <f>Prevalence!O134*BK137</f>
        <v>305.52795038657678</v>
      </c>
      <c r="P137" s="204">
        <f>Prevalence!P134*BL137</f>
        <v>31.880057595557474</v>
      </c>
      <c r="Q137" s="204">
        <f>Prevalence!Q134*BM137</f>
        <v>195.19071375401072</v>
      </c>
      <c r="R137" s="204">
        <f>Prevalence!R134*BN137</f>
        <v>83.463558556149749</v>
      </c>
      <c r="S137" s="204">
        <f>Prevalence!S134*BO137</f>
        <v>68.302717411764704</v>
      </c>
      <c r="T137" s="204">
        <f>Prevalence!T134*BP137</f>
        <v>102.65704479144387</v>
      </c>
      <c r="U137" s="204">
        <f>Prevalence!U134*BQ137</f>
        <v>61.106099743315511</v>
      </c>
      <c r="V137" s="204">
        <f>Prevalence!V134*BR137</f>
        <v>185.34798596791441</v>
      </c>
      <c r="W137" s="204">
        <f>Prevalence!W134*BS137</f>
        <v>128.33801122994655</v>
      </c>
      <c r="X137" s="204">
        <f>Prevalence!X134*BT137</f>
        <v>274.05281377540109</v>
      </c>
      <c r="Y137" s="204">
        <f>Prevalence!Y134*BU137</f>
        <v>128.12668993582889</v>
      </c>
      <c r="Z137" s="204">
        <f>Prevalence!Z134*BV137</f>
        <v>125.0370556791444</v>
      </c>
      <c r="AA137" s="204">
        <f>Prevalence!AA134*BW137</f>
        <v>65.913868000000008</v>
      </c>
      <c r="AB137" s="204">
        <f>Prevalence!AB134*BX137</f>
        <v>407.68722155080218</v>
      </c>
      <c r="AC137" s="204">
        <f>Prevalence!AC134*BY137</f>
        <v>32.011417379679145</v>
      </c>
      <c r="AD137" s="204">
        <f>Prevalence!AD134*BZ137</f>
        <v>246.63450231016043</v>
      </c>
      <c r="AE137" s="204">
        <f>Prevalence!AE134*CA137</f>
        <v>447.65116873796796</v>
      </c>
      <c r="AF137" s="204">
        <f>Prevalence!AF134*CB137</f>
        <v>566.01197499465252</v>
      </c>
      <c r="AG137" s="204">
        <f>Prevalence!AG134*CC137</f>
        <v>272.11166481283425</v>
      </c>
      <c r="AH137" s="204">
        <f>Prevalence!AH134*CD137</f>
        <v>60.608283572192519</v>
      </c>
      <c r="AI137" s="204">
        <f>Prevalence!AI134*CE137</f>
        <v>130.24073813903743</v>
      </c>
      <c r="AJ137" s="204">
        <f>Prevalence!AJ134*CF137</f>
        <v>46.028784802139036</v>
      </c>
      <c r="AK137" s="204">
        <f>Prevalence!AK134*CG137</f>
        <v>165.75775026737969</v>
      </c>
      <c r="AL137" s="204">
        <f>Prevalence!AL134*CH137</f>
        <v>535.35785841711231</v>
      </c>
      <c r="AM137" s="204">
        <f>Prevalence!AM134*CI137</f>
        <v>22.767572470588235</v>
      </c>
      <c r="AN137" s="204">
        <f>Prevalence!AN134*CJ137</f>
        <v>104.01518085561499</v>
      </c>
      <c r="AO137" s="204">
        <f>Prevalence!AO134*CK137</f>
        <v>187.28579388235292</v>
      </c>
      <c r="AP137" s="204">
        <f>Prevalence!AP134*CL137</f>
        <v>96.871184695187168</v>
      </c>
      <c r="AQ137" s="204">
        <f>Prevalence!AQ134*CM137</f>
        <v>3.9290725989304822</v>
      </c>
      <c r="AR137" s="204">
        <f>Prevalence!AR134*CN137</f>
        <v>194.24853818181822</v>
      </c>
      <c r="AS137" s="204">
        <f>Prevalence!AS134*CO137</f>
        <v>461.05628909090916</v>
      </c>
      <c r="AT137" s="204">
        <f>Prevalence!AT134*CP137</f>
        <v>134.05036826737967</v>
      </c>
      <c r="AU137" s="204">
        <f>Prevalence!AU134*CQ137</f>
        <v>138.05879075935829</v>
      </c>
      <c r="AV137" s="204">
        <f>Prevalence!AV134*CR137</f>
        <v>334.19919744385032</v>
      </c>
      <c r="AW137">
        <v>136</v>
      </c>
      <c r="AX137">
        <v>39030</v>
      </c>
      <c r="AY137">
        <v>4066</v>
      </c>
      <c r="AZ137">
        <v>577</v>
      </c>
      <c r="BA137">
        <v>1206</v>
      </c>
      <c r="BB137">
        <v>2961</v>
      </c>
      <c r="BC137">
        <v>2815</v>
      </c>
      <c r="BD137">
        <v>2206</v>
      </c>
      <c r="BE137">
        <v>8131</v>
      </c>
      <c r="BF137">
        <v>2359</v>
      </c>
      <c r="BG137">
        <v>6258</v>
      </c>
      <c r="BH137">
        <v>5765</v>
      </c>
      <c r="BI137">
        <v>177</v>
      </c>
      <c r="BJ137">
        <v>24</v>
      </c>
      <c r="BK137">
        <v>2120</v>
      </c>
      <c r="BL137">
        <v>365</v>
      </c>
      <c r="BM137">
        <v>1284</v>
      </c>
      <c r="BN137">
        <v>571</v>
      </c>
      <c r="BO137">
        <v>649</v>
      </c>
      <c r="BP137">
        <v>569</v>
      </c>
      <c r="BQ137">
        <v>411</v>
      </c>
      <c r="BR137">
        <v>1206</v>
      </c>
      <c r="BS137">
        <v>878</v>
      </c>
      <c r="BT137">
        <v>1519</v>
      </c>
      <c r="BU137">
        <v>727</v>
      </c>
      <c r="BV137">
        <v>841</v>
      </c>
      <c r="BW137">
        <v>374</v>
      </c>
      <c r="BX137">
        <v>2077</v>
      </c>
      <c r="BY137">
        <v>365</v>
      </c>
      <c r="BZ137">
        <v>1697</v>
      </c>
      <c r="CA137">
        <v>2961</v>
      </c>
      <c r="CB137">
        <v>3807</v>
      </c>
      <c r="CC137">
        <v>1790</v>
      </c>
      <c r="CD137">
        <v>511</v>
      </c>
      <c r="CE137">
        <v>876</v>
      </c>
      <c r="CF137">
        <v>351</v>
      </c>
      <c r="CG137">
        <v>1323</v>
      </c>
      <c r="CH137">
        <v>3838</v>
      </c>
      <c r="CI137">
        <v>177</v>
      </c>
      <c r="CJ137">
        <v>593</v>
      </c>
      <c r="CK137">
        <v>1078</v>
      </c>
      <c r="CL137">
        <v>577</v>
      </c>
      <c r="CM137">
        <v>24</v>
      </c>
      <c r="CN137">
        <v>1224</v>
      </c>
      <c r="CO137">
        <v>2890</v>
      </c>
      <c r="CP137">
        <v>707</v>
      </c>
      <c r="CQ137">
        <v>1164</v>
      </c>
      <c r="CR137">
        <v>1971</v>
      </c>
    </row>
    <row r="138" spans="1:96" x14ac:dyDescent="0.2">
      <c r="A138" s="112" t="s">
        <v>51</v>
      </c>
      <c r="B138" s="204">
        <f>Prevalence!B135*AX138</f>
        <v>5764.4957640000002</v>
      </c>
      <c r="C138" s="204">
        <f>Prevalence!C135*AY138</f>
        <v>560.12219539413297</v>
      </c>
      <c r="D138" s="204">
        <f>Prevalence!D135*AZ138</f>
        <v>90.085233580915258</v>
      </c>
      <c r="E138" s="204">
        <f>Prevalence!E135*BA138</f>
        <v>193.23953380361425</v>
      </c>
      <c r="F138" s="204">
        <f>Prevalence!F135*BB138</f>
        <v>428.02593607257637</v>
      </c>
      <c r="G138" s="204">
        <f>Prevalence!G135*BC138</f>
        <v>423.88301952285957</v>
      </c>
      <c r="H138" s="204">
        <f>Prevalence!H135*BD138</f>
        <v>309.45225052604013</v>
      </c>
      <c r="I138" s="204">
        <f>Prevalence!I135*BE138</f>
        <v>1160.3013322850823</v>
      </c>
      <c r="J138" s="204">
        <f>Prevalence!J135*BF138</f>
        <v>356.98675824693203</v>
      </c>
      <c r="K138" s="204">
        <f>Prevalence!K135*BG138</f>
        <v>925.63657168655959</v>
      </c>
      <c r="L138" s="204">
        <f>Prevalence!L135*BH138</f>
        <v>970.73824815823752</v>
      </c>
      <c r="M138" s="204">
        <f>Prevalence!M135*BI138</f>
        <v>19.349987229171912</v>
      </c>
      <c r="N138" s="204">
        <f>Prevalence!N135*BJ138</f>
        <v>3.9297487778914295</v>
      </c>
      <c r="O138" s="204">
        <f>Prevalence!O135*BK138</f>
        <v>307.11323692160147</v>
      </c>
      <c r="P138" s="204">
        <f>Prevalence!P135*BL138</f>
        <v>32.054742842656417</v>
      </c>
      <c r="Q138" s="204">
        <f>Prevalence!Q135*BM138</f>
        <v>191.99834226737968</v>
      </c>
      <c r="R138" s="204">
        <f>Prevalence!R135*BN138</f>
        <v>72.062231818181829</v>
      </c>
      <c r="S138" s="204">
        <f>Prevalence!S135*BO138</f>
        <v>70.407577732620325</v>
      </c>
      <c r="T138" s="204">
        <f>Prevalence!T135*BP138</f>
        <v>100.67246220320857</v>
      </c>
      <c r="U138" s="204">
        <f>Prevalence!U135*BQ138</f>
        <v>50.847411465240647</v>
      </c>
      <c r="V138" s="204">
        <f>Prevalence!V135*BR138</f>
        <v>193.64714951871656</v>
      </c>
      <c r="W138" s="204">
        <f>Prevalence!W135*BS138</f>
        <v>129.94589064171126</v>
      </c>
      <c r="X138" s="204">
        <f>Prevalence!X135*BT138</f>
        <v>241.75824256684496</v>
      </c>
      <c r="Y138" s="204">
        <f>Prevalence!Y135*BU138</f>
        <v>126.01180647058824</v>
      </c>
      <c r="Z138" s="204">
        <f>Prevalence!Z135*BV138</f>
        <v>111.80483456684493</v>
      </c>
      <c r="AA138" s="204">
        <f>Prevalence!AA135*BW138</f>
        <v>57.101853561497329</v>
      </c>
      <c r="AB138" s="204">
        <f>Prevalence!AB135*BX138</f>
        <v>383.74025909090915</v>
      </c>
      <c r="AC138" s="204">
        <f>Prevalence!AC135*BY138</f>
        <v>32.186822406417114</v>
      </c>
      <c r="AD138" s="204">
        <f>Prevalence!AD135*BZ138</f>
        <v>228.0315463315508</v>
      </c>
      <c r="AE138" s="204">
        <f>Prevalence!AE135*CA138</f>
        <v>428.7533652620321</v>
      </c>
      <c r="AF138" s="204">
        <f>Prevalence!AF135*CB138</f>
        <v>552.9284305240642</v>
      </c>
      <c r="AG138" s="204">
        <f>Prevalence!AG135*CC138</f>
        <v>250.98120592513371</v>
      </c>
      <c r="AH138" s="204">
        <f>Prevalence!AH135*CD138</f>
        <v>55.033744770053481</v>
      </c>
      <c r="AI138" s="204">
        <f>Prevalence!AI135*CE138</f>
        <v>130.9841213475936</v>
      </c>
      <c r="AJ138" s="204">
        <f>Prevalence!AJ135*CF138</f>
        <v>47.864690748663101</v>
      </c>
      <c r="AK138" s="204">
        <f>Prevalence!AK135*CG138</f>
        <v>143.95741122994653</v>
      </c>
      <c r="AL138" s="204">
        <f>Prevalence!AL135*CH138</f>
        <v>496.9984495935829</v>
      </c>
      <c r="AM138" s="204">
        <f>Prevalence!AM135*CI138</f>
        <v>19.29455294117647</v>
      </c>
      <c r="AN138" s="204">
        <f>Prevalence!AN135*CJ138</f>
        <v>100.50708032085562</v>
      </c>
      <c r="AO138" s="204">
        <f>Prevalence!AO135*CK138</f>
        <v>177.73039623529411</v>
      </c>
      <c r="AP138" s="204">
        <f>Prevalence!AP135*CL138</f>
        <v>89.987790288770057</v>
      </c>
      <c r="AQ138" s="204">
        <f>Prevalence!AQ135*CM138</f>
        <v>3.9290725989304822</v>
      </c>
      <c r="AR138" s="204">
        <f>Prevalence!AR135*CN138</f>
        <v>187.42444737967918</v>
      </c>
      <c r="AS138" s="204">
        <f>Prevalence!AS135*CO138</f>
        <v>439.04045244919791</v>
      </c>
      <c r="AT138" s="204">
        <f>Prevalence!AT135*CP138</f>
        <v>120.39884561497325</v>
      </c>
      <c r="AU138" s="204">
        <f>Prevalence!AU135*CQ138</f>
        <v>129.99350057754012</v>
      </c>
      <c r="AV138" s="204">
        <f>Prevalence!AV135*CR138</f>
        <v>307.23944483422463</v>
      </c>
      <c r="AW138">
        <v>137</v>
      </c>
      <c r="AX138">
        <v>36906</v>
      </c>
      <c r="AY138">
        <v>3670</v>
      </c>
      <c r="AZ138">
        <v>536</v>
      </c>
      <c r="BA138">
        <v>1260</v>
      </c>
      <c r="BB138">
        <v>2836</v>
      </c>
      <c r="BC138">
        <v>2546</v>
      </c>
      <c r="BD138">
        <v>2121</v>
      </c>
      <c r="BE138">
        <v>7779</v>
      </c>
      <c r="BF138">
        <v>2209</v>
      </c>
      <c r="BG138">
        <v>5877</v>
      </c>
      <c r="BH138">
        <v>5400</v>
      </c>
      <c r="BI138">
        <v>150</v>
      </c>
      <c r="BJ138">
        <v>24</v>
      </c>
      <c r="BK138">
        <v>2131</v>
      </c>
      <c r="BL138">
        <v>367</v>
      </c>
      <c r="BM138">
        <v>1263</v>
      </c>
      <c r="BN138">
        <v>493</v>
      </c>
      <c r="BO138">
        <v>669</v>
      </c>
      <c r="BP138">
        <v>558</v>
      </c>
      <c r="BQ138">
        <v>342</v>
      </c>
      <c r="BR138">
        <v>1260</v>
      </c>
      <c r="BS138">
        <v>889</v>
      </c>
      <c r="BT138">
        <v>1340</v>
      </c>
      <c r="BU138">
        <v>715</v>
      </c>
      <c r="BV138">
        <v>752</v>
      </c>
      <c r="BW138">
        <v>324</v>
      </c>
      <c r="BX138">
        <v>1955</v>
      </c>
      <c r="BY138">
        <v>367</v>
      </c>
      <c r="BZ138">
        <v>1569</v>
      </c>
      <c r="CA138">
        <v>2836</v>
      </c>
      <c r="CB138">
        <v>3719</v>
      </c>
      <c r="CC138">
        <v>1651</v>
      </c>
      <c r="CD138">
        <v>464</v>
      </c>
      <c r="CE138">
        <v>881</v>
      </c>
      <c r="CF138">
        <v>365</v>
      </c>
      <c r="CG138">
        <v>1149</v>
      </c>
      <c r="CH138">
        <v>3563</v>
      </c>
      <c r="CI138">
        <v>150</v>
      </c>
      <c r="CJ138">
        <v>573</v>
      </c>
      <c r="CK138">
        <v>1023</v>
      </c>
      <c r="CL138">
        <v>536</v>
      </c>
      <c r="CM138">
        <v>24</v>
      </c>
      <c r="CN138">
        <v>1181</v>
      </c>
      <c r="CO138">
        <v>2752</v>
      </c>
      <c r="CP138">
        <v>635</v>
      </c>
      <c r="CQ138">
        <v>1096</v>
      </c>
      <c r="CR138">
        <v>1812</v>
      </c>
    </row>
    <row r="139" spans="1:96" x14ac:dyDescent="0.2">
      <c r="A139" s="112" t="s">
        <v>52</v>
      </c>
      <c r="B139" s="204">
        <f>Prevalence!B136*AX139</f>
        <v>3781.679517</v>
      </c>
      <c r="C139" s="204">
        <f>Prevalence!C136*AY139</f>
        <v>382.22569262204956</v>
      </c>
      <c r="D139" s="204">
        <f>Prevalence!D136*AZ139</f>
        <v>64.5904996481718</v>
      </c>
      <c r="E139" s="204">
        <f>Prevalence!E136*BA139</f>
        <v>128.14404227249437</v>
      </c>
      <c r="F139" s="204">
        <f>Prevalence!F136*BB139</f>
        <v>285.24318198107039</v>
      </c>
      <c r="G139" s="204">
        <f>Prevalence!G136*BC139</f>
        <v>267.82883320360827</v>
      </c>
      <c r="H139" s="204">
        <f>Prevalence!H136*BD139</f>
        <v>215.94193853746924</v>
      </c>
      <c r="I139" s="204">
        <f>Prevalence!I136*BE139</f>
        <v>697.40781790508527</v>
      </c>
      <c r="J139" s="204">
        <f>Prevalence!J136*BF139</f>
        <v>252.92245934064127</v>
      </c>
      <c r="K139" s="204">
        <f>Prevalence!K136*BG139</f>
        <v>630.16658606863655</v>
      </c>
      <c r="L139" s="204">
        <f>Prevalence!L136*BH139</f>
        <v>626.63845821588859</v>
      </c>
      <c r="M139" s="204">
        <f>Prevalence!M136*BI139</f>
        <v>15.425721018816416</v>
      </c>
      <c r="N139" s="204">
        <f>Prevalence!N136*BJ139</f>
        <v>2.7091630979697321</v>
      </c>
      <c r="O139" s="204">
        <f>Prevalence!O136*BK139</f>
        <v>201.16479652466302</v>
      </c>
      <c r="P139" s="204">
        <f>Prevalence!P136*BL139</f>
        <v>21.742683865818275</v>
      </c>
      <c r="Q139" s="204">
        <f>Prevalence!Q136*BM139</f>
        <v>124.73197635294119</v>
      </c>
      <c r="R139" s="204">
        <f>Prevalence!R136*BN139</f>
        <v>53.09661617647059</v>
      </c>
      <c r="S139" s="204">
        <f>Prevalence!S136*BO139</f>
        <v>47.094389999999997</v>
      </c>
      <c r="T139" s="204">
        <f>Prevalence!T136*BP139</f>
        <v>68.928547764705897</v>
      </c>
      <c r="U139" s="204">
        <f>Prevalence!U136*BQ139</f>
        <v>29.407453294117648</v>
      </c>
      <c r="V139" s="204">
        <f>Prevalence!V136*BR139</f>
        <v>128.4143468235294</v>
      </c>
      <c r="W139" s="204">
        <f>Prevalence!W136*BS139</f>
        <v>81.348852941176474</v>
      </c>
      <c r="X139" s="204">
        <f>Prevalence!X136*BT139</f>
        <v>164.45157458823533</v>
      </c>
      <c r="Y139" s="204">
        <f>Prevalence!Y136*BU139</f>
        <v>72.502243705882364</v>
      </c>
      <c r="Z139" s="204">
        <f>Prevalence!Z136*BV139</f>
        <v>72.456386823529414</v>
      </c>
      <c r="AA139" s="204">
        <f>Prevalence!AA136*BW139</f>
        <v>35.522123058823531</v>
      </c>
      <c r="AB139" s="204">
        <f>Prevalence!AB136*BX139</f>
        <v>246.97072029411771</v>
      </c>
      <c r="AC139" s="204">
        <f>Prevalence!AC136*BY139</f>
        <v>21.832273235294117</v>
      </c>
      <c r="AD139" s="204">
        <f>Prevalence!AD136*BZ139</f>
        <v>154.33542070588234</v>
      </c>
      <c r="AE139" s="204">
        <f>Prevalence!AE136*CA139</f>
        <v>285.72795217647064</v>
      </c>
      <c r="AF139" s="204">
        <f>Prevalence!AF136*CB139</f>
        <v>318.67392352941175</v>
      </c>
      <c r="AG139" s="204">
        <f>Prevalence!AG136*CC139</f>
        <v>179.83812905882354</v>
      </c>
      <c r="AH139" s="204">
        <f>Prevalence!AH136*CD139</f>
        <v>33.361196000000007</v>
      </c>
      <c r="AI139" s="204">
        <f>Prevalence!AI136*CE139</f>
        <v>84.085189647058826</v>
      </c>
      <c r="AJ139" s="204">
        <f>Prevalence!AJ136*CF139</f>
        <v>38.857740117647062</v>
      </c>
      <c r="AK139" s="204">
        <f>Prevalence!AK136*CG139</f>
        <v>99.032020588235298</v>
      </c>
      <c r="AL139" s="204">
        <f>Prevalence!AL136*CH139</f>
        <v>332.23562535294116</v>
      </c>
      <c r="AM139" s="204">
        <f>Prevalence!AM136*CI139</f>
        <v>15.381529058823531</v>
      </c>
      <c r="AN139" s="204">
        <f>Prevalence!AN136*CJ139</f>
        <v>68.728787647058823</v>
      </c>
      <c r="AO139" s="204">
        <f>Prevalence!AO136*CK139</f>
        <v>104.39790400000001</v>
      </c>
      <c r="AP139" s="204">
        <f>Prevalence!AP136*CL139</f>
        <v>64.520633470588237</v>
      </c>
      <c r="AQ139" s="204">
        <f>Prevalence!AQ136*CM139</f>
        <v>2.7086969411764712</v>
      </c>
      <c r="AR139" s="204">
        <f>Prevalence!AR136*CN139</f>
        <v>127.35021588235296</v>
      </c>
      <c r="AS139" s="204">
        <f>Prevalence!AS136*CO139</f>
        <v>307.87305729411764</v>
      </c>
      <c r="AT139" s="204">
        <f>Prevalence!AT136*CP139</f>
        <v>66.16457129411765</v>
      </c>
      <c r="AU139" s="204">
        <f>Prevalence!AU136*CQ139</f>
        <v>86.168222823529419</v>
      </c>
      <c r="AV139" s="204">
        <f>Prevalence!AV136*CR139</f>
        <v>199.18596435294123</v>
      </c>
      <c r="AW139">
        <v>138</v>
      </c>
      <c r="AX139">
        <v>32193</v>
      </c>
      <c r="AY139">
        <v>3330</v>
      </c>
      <c r="AZ139">
        <v>511</v>
      </c>
      <c r="BA139">
        <v>1111</v>
      </c>
      <c r="BB139">
        <v>2513</v>
      </c>
      <c r="BC139">
        <v>2139</v>
      </c>
      <c r="BD139">
        <v>1968</v>
      </c>
      <c r="BE139">
        <v>6217</v>
      </c>
      <c r="BF139">
        <v>2081</v>
      </c>
      <c r="BG139">
        <v>5320</v>
      </c>
      <c r="BH139">
        <v>4635</v>
      </c>
      <c r="BI139">
        <v>159</v>
      </c>
      <c r="BJ139">
        <v>22</v>
      </c>
      <c r="BK139">
        <v>1856</v>
      </c>
      <c r="BL139">
        <v>331</v>
      </c>
      <c r="BM139">
        <v>1091</v>
      </c>
      <c r="BN139">
        <v>483</v>
      </c>
      <c r="BO139">
        <v>595</v>
      </c>
      <c r="BP139">
        <v>508</v>
      </c>
      <c r="BQ139">
        <v>263</v>
      </c>
      <c r="BR139">
        <v>1111</v>
      </c>
      <c r="BS139">
        <v>740</v>
      </c>
      <c r="BT139">
        <v>1212</v>
      </c>
      <c r="BU139">
        <v>547</v>
      </c>
      <c r="BV139">
        <v>648</v>
      </c>
      <c r="BW139">
        <v>268</v>
      </c>
      <c r="BX139">
        <v>1673</v>
      </c>
      <c r="BY139">
        <v>331</v>
      </c>
      <c r="BZ139">
        <v>1412</v>
      </c>
      <c r="CA139">
        <v>2513</v>
      </c>
      <c r="CB139">
        <v>2850</v>
      </c>
      <c r="CC139">
        <v>1573</v>
      </c>
      <c r="CD139">
        <v>374</v>
      </c>
      <c r="CE139">
        <v>752</v>
      </c>
      <c r="CF139">
        <v>394</v>
      </c>
      <c r="CG139">
        <v>1051</v>
      </c>
      <c r="CH139">
        <v>3167</v>
      </c>
      <c r="CI139">
        <v>159</v>
      </c>
      <c r="CJ139">
        <v>521</v>
      </c>
      <c r="CK139">
        <v>799</v>
      </c>
      <c r="CL139">
        <v>511</v>
      </c>
      <c r="CM139">
        <v>22</v>
      </c>
      <c r="CN139">
        <v>1067</v>
      </c>
      <c r="CO139">
        <v>2566</v>
      </c>
      <c r="CP139">
        <v>464</v>
      </c>
      <c r="CQ139">
        <v>966</v>
      </c>
      <c r="CR139">
        <v>1562</v>
      </c>
    </row>
    <row r="140" spans="1:96" x14ac:dyDescent="0.2">
      <c r="A140" s="112" t="s">
        <v>53</v>
      </c>
      <c r="B140" s="204">
        <f>Prevalence!B137*AX140</f>
        <v>3643.535973</v>
      </c>
      <c r="C140" s="204">
        <f>Prevalence!C137*AY140</f>
        <v>382.22569262204956</v>
      </c>
      <c r="D140" s="204">
        <f>Prevalence!D137*AZ140</f>
        <v>62.315296138060077</v>
      </c>
      <c r="E140" s="204">
        <f>Prevalence!E137*BA140</f>
        <v>124.10710124680824</v>
      </c>
      <c r="F140" s="204">
        <f>Prevalence!F137*BB140</f>
        <v>278.77328091743288</v>
      </c>
      <c r="G140" s="204">
        <f>Prevalence!G137*BC140</f>
        <v>279.97441376496869</v>
      </c>
      <c r="H140" s="204">
        <f>Prevalence!H137*BD140</f>
        <v>219.78236935495471</v>
      </c>
      <c r="I140" s="204">
        <f>Prevalence!I137*BE140</f>
        <v>635.26145613583697</v>
      </c>
      <c r="J140" s="204">
        <f>Prevalence!J137*BF140</f>
        <v>250.49168125952025</v>
      </c>
      <c r="K140" s="204">
        <f>Prevalence!K137*BG140</f>
        <v>586.57611545336249</v>
      </c>
      <c r="L140" s="204">
        <f>Prevalence!L137*BH140</f>
        <v>609.1980351069675</v>
      </c>
      <c r="M140" s="204">
        <f>Prevalence!M137*BI140</f>
        <v>15.037652565512859</v>
      </c>
      <c r="N140" s="204">
        <f>Prevalence!N137*BJ140</f>
        <v>2.0934442120675203</v>
      </c>
      <c r="O140" s="204">
        <f>Prevalence!O137*BK140</f>
        <v>183.60623131076463</v>
      </c>
      <c r="P140" s="204">
        <f>Prevalence!P137*BL140</f>
        <v>24.632949999038829</v>
      </c>
      <c r="Q140" s="204">
        <f>Prevalence!Q137*BM140</f>
        <v>119.47288294117648</v>
      </c>
      <c r="R140" s="204">
        <f>Prevalence!R137*BN140</f>
        <v>62.770533823529419</v>
      </c>
      <c r="S140" s="204">
        <f>Prevalence!S137*BO140</f>
        <v>44.324131764705882</v>
      </c>
      <c r="T140" s="204">
        <f>Prevalence!T137*BP140</f>
        <v>75.577167529411781</v>
      </c>
      <c r="U140" s="204">
        <f>Prevalence!U137*BQ140</f>
        <v>37.681793764705887</v>
      </c>
      <c r="V140" s="204">
        <f>Prevalence!V137*BR140</f>
        <v>124.36889035294116</v>
      </c>
      <c r="W140" s="204">
        <f>Prevalence!W137*BS140</f>
        <v>77.281410294117649</v>
      </c>
      <c r="X140" s="204">
        <f>Prevalence!X137*BT140</f>
        <v>159.02412988235298</v>
      </c>
      <c r="Y140" s="204">
        <f>Prevalence!Y137*BU140</f>
        <v>65.874981941176472</v>
      </c>
      <c r="Z140" s="204">
        <f>Prevalence!Z137*BV140</f>
        <v>69.772816941176472</v>
      </c>
      <c r="AA140" s="204">
        <f>Prevalence!AA137*BW140</f>
        <v>33.136308823529411</v>
      </c>
      <c r="AB140" s="204">
        <f>Prevalence!AB137*BX140</f>
        <v>233.68478794117652</v>
      </c>
      <c r="AC140" s="204">
        <f>Prevalence!AC137*BY140</f>
        <v>24.734448529411765</v>
      </c>
      <c r="AD140" s="204">
        <f>Prevalence!AD137*BZ140</f>
        <v>155.42844776470588</v>
      </c>
      <c r="AE140" s="204">
        <f>Prevalence!AE137*CA140</f>
        <v>279.2470555294118</v>
      </c>
      <c r="AF140" s="204">
        <f>Prevalence!AF137*CB140</f>
        <v>275.28954376470591</v>
      </c>
      <c r="AG140" s="204">
        <f>Prevalence!AG137*CC140</f>
        <v>171.94948894117647</v>
      </c>
      <c r="AH140" s="204">
        <f>Prevalence!AH137*CD140</f>
        <v>33.89640235294118</v>
      </c>
      <c r="AI140" s="204">
        <f>Prevalence!AI137*CE140</f>
        <v>85.426974588235296</v>
      </c>
      <c r="AJ140" s="204">
        <f>Prevalence!AJ137*CF140</f>
        <v>38.167374176470588</v>
      </c>
      <c r="AK140" s="204">
        <f>Prevalence!AK137*CG140</f>
        <v>105.53364705882353</v>
      </c>
      <c r="AL140" s="204">
        <f>Prevalence!AL137*CH140</f>
        <v>310.52019294117645</v>
      </c>
      <c r="AM140" s="204">
        <f>Prevalence!AM137*CI140</f>
        <v>14.994572352941178</v>
      </c>
      <c r="AN140" s="204">
        <f>Prevalence!AN137*CJ140</f>
        <v>56.856252352941176</v>
      </c>
      <c r="AO140" s="204">
        <f>Prevalence!AO137*CK140</f>
        <v>104.26724329411766</v>
      </c>
      <c r="AP140" s="204">
        <f>Prevalence!AP137*CL140</f>
        <v>62.24789100000001</v>
      </c>
      <c r="AQ140" s="204">
        <f>Prevalence!AQ137*CM140</f>
        <v>2.0930840000000006</v>
      </c>
      <c r="AR140" s="204">
        <f>Prevalence!AR137*CN140</f>
        <v>123.88896352941178</v>
      </c>
      <c r="AS140" s="204">
        <f>Prevalence!AS137*CO140</f>
        <v>285.55646000000002</v>
      </c>
      <c r="AT140" s="204">
        <f>Prevalence!AT137*CP140</f>
        <v>68.018320058823534</v>
      </c>
      <c r="AU140" s="204">
        <f>Prevalence!AU137*CQ140</f>
        <v>79.210540235294133</v>
      </c>
      <c r="AV140" s="204">
        <f>Prevalence!AV137*CR140</f>
        <v>195.74292911764709</v>
      </c>
      <c r="AW140">
        <v>139</v>
      </c>
      <c r="AX140">
        <v>31017</v>
      </c>
      <c r="AY140">
        <v>3330</v>
      </c>
      <c r="AZ140">
        <v>493</v>
      </c>
      <c r="BA140">
        <v>1076</v>
      </c>
      <c r="BB140">
        <v>2456</v>
      </c>
      <c r="BC140">
        <v>2236</v>
      </c>
      <c r="BD140">
        <v>2003</v>
      </c>
      <c r="BE140">
        <v>5663</v>
      </c>
      <c r="BF140">
        <v>2061</v>
      </c>
      <c r="BG140">
        <v>4952</v>
      </c>
      <c r="BH140">
        <v>4506</v>
      </c>
      <c r="BI140">
        <v>155</v>
      </c>
      <c r="BJ140">
        <v>17</v>
      </c>
      <c r="BK140">
        <v>1694</v>
      </c>
      <c r="BL140">
        <v>375</v>
      </c>
      <c r="BM140">
        <v>1045</v>
      </c>
      <c r="BN140">
        <v>571</v>
      </c>
      <c r="BO140">
        <v>560</v>
      </c>
      <c r="BP140">
        <v>557</v>
      </c>
      <c r="BQ140">
        <v>337</v>
      </c>
      <c r="BR140">
        <v>1076</v>
      </c>
      <c r="BS140">
        <v>703</v>
      </c>
      <c r="BT140">
        <v>1172</v>
      </c>
      <c r="BU140">
        <v>497</v>
      </c>
      <c r="BV140">
        <v>624</v>
      </c>
      <c r="BW140">
        <v>250</v>
      </c>
      <c r="BX140">
        <v>1583</v>
      </c>
      <c r="BY140">
        <v>375</v>
      </c>
      <c r="BZ140">
        <v>1422</v>
      </c>
      <c r="CA140">
        <v>2456</v>
      </c>
      <c r="CB140">
        <v>2462</v>
      </c>
      <c r="CC140">
        <v>1504</v>
      </c>
      <c r="CD140">
        <v>380</v>
      </c>
      <c r="CE140">
        <v>764</v>
      </c>
      <c r="CF140">
        <v>387</v>
      </c>
      <c r="CG140">
        <v>1120</v>
      </c>
      <c r="CH140">
        <v>2960</v>
      </c>
      <c r="CI140">
        <v>155</v>
      </c>
      <c r="CJ140">
        <v>431</v>
      </c>
      <c r="CK140">
        <v>798</v>
      </c>
      <c r="CL140">
        <v>493</v>
      </c>
      <c r="CM140">
        <v>17</v>
      </c>
      <c r="CN140">
        <v>1038</v>
      </c>
      <c r="CO140">
        <v>2380</v>
      </c>
      <c r="CP140">
        <v>477</v>
      </c>
      <c r="CQ140">
        <v>888</v>
      </c>
      <c r="CR140">
        <v>1535</v>
      </c>
    </row>
    <row r="141" spans="1:96" x14ac:dyDescent="0.2">
      <c r="A141" s="112" t="s">
        <v>54</v>
      </c>
      <c r="B141" s="204">
        <f>Prevalence!B138*AX141</f>
        <v>2023.4316099999999</v>
      </c>
      <c r="C141" s="204">
        <f>Prevalence!C138*AY141</f>
        <v>220.77904727692754</v>
      </c>
      <c r="D141" s="204">
        <f>Prevalence!D138*AZ141</f>
        <v>39.285239574385713</v>
      </c>
      <c r="E141" s="204">
        <f>Prevalence!E138*BA141</f>
        <v>72.951560818597258</v>
      </c>
      <c r="F141" s="204">
        <f>Prevalence!F138*BB141</f>
        <v>152.71135907362648</v>
      </c>
      <c r="G141" s="204">
        <f>Prevalence!G138*BC141</f>
        <v>153.92262682744095</v>
      </c>
      <c r="H141" s="204">
        <f>Prevalence!H138*BD141</f>
        <v>110.20468996793447</v>
      </c>
      <c r="I141" s="204">
        <f>Prevalence!I138*BE141</f>
        <v>351.22589934027877</v>
      </c>
      <c r="J141" s="204">
        <f>Prevalence!J138*BF141</f>
        <v>133.75352821837518</v>
      </c>
      <c r="K141" s="204">
        <f>Prevalence!K138*BG141</f>
        <v>331.69357801094515</v>
      </c>
      <c r="L141" s="204">
        <f>Prevalence!L138*BH141</f>
        <v>335.17352452409182</v>
      </c>
      <c r="M141" s="204">
        <f>Prevalence!M138*BI141</f>
        <v>9.1514832618641186</v>
      </c>
      <c r="N141" s="204">
        <f>Prevalence!N138*BJ141</f>
        <v>1.0424591586186609</v>
      </c>
      <c r="O141" s="204">
        <f>Prevalence!O138*BK141</f>
        <v>106.04033002022922</v>
      </c>
      <c r="P141" s="204">
        <f>Prevalence!P138*BL141</f>
        <v>12.313042951220279</v>
      </c>
      <c r="Q141" s="204">
        <f>Prevalence!Q138*BM141</f>
        <v>59.521620641711223</v>
      </c>
      <c r="R141" s="204">
        <f>Prevalence!R138*BN141</f>
        <v>32.704187165775402</v>
      </c>
      <c r="S141" s="204">
        <f>Prevalence!S138*BO141</f>
        <v>24.55207026737968</v>
      </c>
      <c r="T141" s="204">
        <f>Prevalence!T138*BP141</f>
        <v>43.484034224598936</v>
      </c>
      <c r="U141" s="204">
        <f>Prevalence!U138*BQ141</f>
        <v>22.041330695187167</v>
      </c>
      <c r="V141" s="204">
        <f>Prevalence!V138*BR141</f>
        <v>73.105443422459885</v>
      </c>
      <c r="W141" s="204">
        <f>Prevalence!W138*BS141</f>
        <v>44.469717914438505</v>
      </c>
      <c r="X141" s="204">
        <f>Prevalence!X138*BT141</f>
        <v>94.680331122994659</v>
      </c>
      <c r="Y141" s="204">
        <f>Prevalence!Y138*BU141</f>
        <v>41.034828663101607</v>
      </c>
      <c r="Z141" s="204">
        <f>Prevalence!Z138*BV141</f>
        <v>40.16119764705882</v>
      </c>
      <c r="AA141" s="204">
        <f>Prevalence!AA138*BW141</f>
        <v>16.109376096256685</v>
      </c>
      <c r="AB141" s="204">
        <f>Prevalence!AB138*BX141</f>
        <v>125.32426844919786</v>
      </c>
      <c r="AC141" s="204">
        <f>Prevalence!AC138*BY141</f>
        <v>12.363778074866309</v>
      </c>
      <c r="AD141" s="204">
        <f>Prevalence!AD138*BZ141</f>
        <v>82.945567379679133</v>
      </c>
      <c r="AE141" s="204">
        <f>Prevalence!AE138*CA141</f>
        <v>152.97089171122994</v>
      </c>
      <c r="AF141" s="204">
        <f>Prevalence!AF138*CB141</f>
        <v>145.77027294117647</v>
      </c>
      <c r="AG141" s="204">
        <f>Prevalence!AG138*CC141</f>
        <v>89.178734759358278</v>
      </c>
      <c r="AH141" s="204">
        <f>Prevalence!AH138*CD141</f>
        <v>18.554403422459892</v>
      </c>
      <c r="AI141" s="204">
        <f>Prevalence!AI138*CE141</f>
        <v>46.516673368983959</v>
      </c>
      <c r="AJ141" s="204">
        <f>Prevalence!AJ138*CF141</f>
        <v>18.367522352941176</v>
      </c>
      <c r="AK141" s="204">
        <f>Prevalence!AK138*CG141</f>
        <v>56.748032085561491</v>
      </c>
      <c r="AL141" s="204">
        <f>Prevalence!AL138*CH141</f>
        <v>179.76971304812832</v>
      </c>
      <c r="AM141" s="204">
        <f>Prevalence!AM138*CI141</f>
        <v>9.1252658823529416</v>
      </c>
      <c r="AN141" s="204">
        <f>Prevalence!AN138*CJ141</f>
        <v>34.778111229946525</v>
      </c>
      <c r="AO141" s="204">
        <f>Prevalence!AO138*CK141</f>
        <v>64.074377754010683</v>
      </c>
      <c r="AP141" s="204">
        <f>Prevalence!AP138*CL141</f>
        <v>39.242745561497323</v>
      </c>
      <c r="AQ141" s="204">
        <f>Prevalence!AQ138*CM141</f>
        <v>1.0422797860962567</v>
      </c>
      <c r="AR141" s="204">
        <f>Prevalence!AR138*CN141</f>
        <v>74.406773796791441</v>
      </c>
      <c r="AS141" s="204">
        <f>Prevalence!AS138*CO141</f>
        <v>155.47327481283423</v>
      </c>
      <c r="AT141" s="204">
        <f>Prevalence!AT138*CP141</f>
        <v>38.973059465240638</v>
      </c>
      <c r="AU141" s="204">
        <f>Prevalence!AU138*CQ141</f>
        <v>43.581273155080211</v>
      </c>
      <c r="AV141" s="204">
        <f>Prevalence!AV138*CR141</f>
        <v>109.02991048128342</v>
      </c>
      <c r="AW141">
        <v>140</v>
      </c>
      <c r="AX141">
        <v>28487</v>
      </c>
      <c r="AY141">
        <v>3181</v>
      </c>
      <c r="AZ141">
        <v>514</v>
      </c>
      <c r="BA141">
        <v>1046</v>
      </c>
      <c r="BB141">
        <v>2225</v>
      </c>
      <c r="BC141">
        <v>2033</v>
      </c>
      <c r="BD141">
        <v>1661</v>
      </c>
      <c r="BE141">
        <v>5178</v>
      </c>
      <c r="BF141">
        <v>1820</v>
      </c>
      <c r="BG141">
        <v>4631</v>
      </c>
      <c r="BH141">
        <v>4100</v>
      </c>
      <c r="BI141">
        <v>156</v>
      </c>
      <c r="BJ141">
        <v>14</v>
      </c>
      <c r="BK141">
        <v>1618</v>
      </c>
      <c r="BL141">
        <v>310</v>
      </c>
      <c r="BM141">
        <v>861</v>
      </c>
      <c r="BN141">
        <v>492</v>
      </c>
      <c r="BO141">
        <v>513</v>
      </c>
      <c r="BP141">
        <v>530</v>
      </c>
      <c r="BQ141">
        <v>326</v>
      </c>
      <c r="BR141">
        <v>1046</v>
      </c>
      <c r="BS141">
        <v>669</v>
      </c>
      <c r="BT141">
        <v>1154</v>
      </c>
      <c r="BU141">
        <v>512</v>
      </c>
      <c r="BV141">
        <v>594</v>
      </c>
      <c r="BW141">
        <v>201</v>
      </c>
      <c r="BX141">
        <v>1404</v>
      </c>
      <c r="BY141">
        <v>310</v>
      </c>
      <c r="BZ141">
        <v>1255</v>
      </c>
      <c r="CA141">
        <v>2225</v>
      </c>
      <c r="CB141">
        <v>2156</v>
      </c>
      <c r="CC141">
        <v>1290</v>
      </c>
      <c r="CD141">
        <v>344</v>
      </c>
      <c r="CE141">
        <v>688</v>
      </c>
      <c r="CF141">
        <v>308</v>
      </c>
      <c r="CG141">
        <v>996</v>
      </c>
      <c r="CH141">
        <v>2834</v>
      </c>
      <c r="CI141">
        <v>156</v>
      </c>
      <c r="CJ141">
        <v>436</v>
      </c>
      <c r="CK141">
        <v>811</v>
      </c>
      <c r="CL141">
        <v>514</v>
      </c>
      <c r="CM141">
        <v>14</v>
      </c>
      <c r="CN141">
        <v>1031</v>
      </c>
      <c r="CO141">
        <v>2143</v>
      </c>
      <c r="CP141">
        <v>452</v>
      </c>
      <c r="CQ141">
        <v>808</v>
      </c>
      <c r="CR141">
        <v>1414</v>
      </c>
    </row>
    <row r="142" spans="1:96" x14ac:dyDescent="0.2">
      <c r="A142" s="112" t="s">
        <v>55</v>
      </c>
      <c r="B142" s="204">
        <f>Prevalence!B139*AX142</f>
        <v>1715.8006799999998</v>
      </c>
      <c r="C142" s="204">
        <f>Prevalence!C139*AY142</f>
        <v>176.77593002651193</v>
      </c>
      <c r="D142" s="204">
        <f>Prevalence!D139*AZ142</f>
        <v>29.731436175945607</v>
      </c>
      <c r="E142" s="204">
        <f>Prevalence!E139*BA142</f>
        <v>60.676728405525438</v>
      </c>
      <c r="F142" s="204">
        <f>Prevalence!F139*BB142</f>
        <v>120.93366952257522</v>
      </c>
      <c r="G142" s="204">
        <f>Prevalence!G139*BC142</f>
        <v>127.57482843297491</v>
      </c>
      <c r="H142" s="204">
        <f>Prevalence!H139*BD142</f>
        <v>97.996584637350509</v>
      </c>
      <c r="I142" s="204">
        <f>Prevalence!I139*BE142</f>
        <v>312.01991830152224</v>
      </c>
      <c r="J142" s="204">
        <f>Prevalence!J139*BF142</f>
        <v>112.29417094377872</v>
      </c>
      <c r="K142" s="204">
        <f>Prevalence!K139*BG142</f>
        <v>280.84010351563722</v>
      </c>
      <c r="L142" s="204">
        <f>Prevalence!L139*BH142</f>
        <v>282.44500664164326</v>
      </c>
      <c r="M142" s="204">
        <f>Prevalence!M139*BI142</f>
        <v>7.1569292176116823</v>
      </c>
      <c r="N142" s="204">
        <f>Prevalence!N139*BJ142</f>
        <v>0.81907505320037644</v>
      </c>
      <c r="O142" s="204">
        <f>Prevalence!O139*BK142</f>
        <v>99.093312107902719</v>
      </c>
      <c r="P142" s="204">
        <f>Prevalence!P139*BL142</f>
        <v>11.002299669316185</v>
      </c>
      <c r="Q142" s="204">
        <f>Prevalence!Q139*BM142</f>
        <v>55.373772513368976</v>
      </c>
      <c r="R142" s="204">
        <f>Prevalence!R139*BN142</f>
        <v>25.259331550802138</v>
      </c>
      <c r="S142" s="204">
        <f>Prevalence!S139*BO142</f>
        <v>22.733398395721924</v>
      </c>
      <c r="T142" s="204">
        <f>Prevalence!T139*BP142</f>
        <v>37.330633155080214</v>
      </c>
      <c r="U142" s="204">
        <f>Prevalence!U139*BQ142</f>
        <v>15.888689304812834</v>
      </c>
      <c r="V142" s="204">
        <f>Prevalence!V139*BR142</f>
        <v>60.80471871657754</v>
      </c>
      <c r="W142" s="204">
        <f>Prevalence!W139*BS142</f>
        <v>47.926258021390375</v>
      </c>
      <c r="X142" s="204">
        <f>Prevalence!X139*BT142</f>
        <v>75.481719786096264</v>
      </c>
      <c r="Y142" s="204">
        <f>Prevalence!Y139*BU142</f>
        <v>35.264305882352943</v>
      </c>
      <c r="Z142" s="204">
        <f>Prevalence!Z139*BV142</f>
        <v>36.848236898395719</v>
      </c>
      <c r="AA142" s="204">
        <f>Prevalence!AA139*BW142</f>
        <v>15.388060748663102</v>
      </c>
      <c r="AB142" s="204">
        <f>Prevalence!AB139*BX142</f>
        <v>114.34500561497326</v>
      </c>
      <c r="AC142" s="204">
        <f>Prevalence!AC139*BY142</f>
        <v>11.047633957219251</v>
      </c>
      <c r="AD142" s="204">
        <f>Prevalence!AD139*BZ142</f>
        <v>69.330597754010682</v>
      </c>
      <c r="AE142" s="204">
        <f>Prevalence!AE139*CA142</f>
        <v>121.13919604278074</v>
      </c>
      <c r="AF142" s="204">
        <f>Prevalence!AF139*CB142</f>
        <v>134.95244192513368</v>
      </c>
      <c r="AG142" s="204">
        <f>Prevalence!AG139*CC142</f>
        <v>74.177350695187158</v>
      </c>
      <c r="AH142" s="204">
        <f>Prevalence!AH139*CD142</f>
        <v>15.102421390374332</v>
      </c>
      <c r="AI142" s="204">
        <f>Prevalence!AI139*CE142</f>
        <v>33.264830374331552</v>
      </c>
      <c r="AJ142" s="204">
        <f>Prevalence!AJ139*CF142</f>
        <v>17.651904598930479</v>
      </c>
      <c r="AK142" s="204">
        <f>Prevalence!AK139*CG142</f>
        <v>45.922604278074864</v>
      </c>
      <c r="AL142" s="204">
        <f>Prevalence!AL139*CH142</f>
        <v>148.43370802139037</v>
      </c>
      <c r="AM142" s="204">
        <f>Prevalence!AM139*CI142</f>
        <v>7.1364258823529418</v>
      </c>
      <c r="AN142" s="204">
        <f>Prevalence!AN139*CJ142</f>
        <v>25.206154010695187</v>
      </c>
      <c r="AO142" s="204">
        <f>Prevalence!AO139*CK142</f>
        <v>57.990867165775391</v>
      </c>
      <c r="AP142" s="204">
        <f>Prevalence!AP139*CL142</f>
        <v>29.699276310160428</v>
      </c>
      <c r="AQ142" s="204">
        <f>Prevalence!AQ139*CM142</f>
        <v>0.81893411764705892</v>
      </c>
      <c r="AR142" s="204">
        <f>Prevalence!AR139*CN142</f>
        <v>59.251174866310159</v>
      </c>
      <c r="AS142" s="204">
        <f>Prevalence!AS139*CO142</f>
        <v>133.49081925133692</v>
      </c>
      <c r="AT142" s="204">
        <f>Prevalence!AT139*CP142</f>
        <v>34.575656737967911</v>
      </c>
      <c r="AU142" s="204">
        <f>Prevalence!AU139*CQ142</f>
        <v>37.702116256684491</v>
      </c>
      <c r="AV142" s="204">
        <f>Prevalence!AV139*CR142</f>
        <v>87.671151497326207</v>
      </c>
      <c r="AW142">
        <v>141</v>
      </c>
      <c r="AX142">
        <v>24156</v>
      </c>
      <c r="AY142">
        <v>2547</v>
      </c>
      <c r="AZ142">
        <v>389</v>
      </c>
      <c r="BA142">
        <v>870</v>
      </c>
      <c r="BB142">
        <v>1762</v>
      </c>
      <c r="BC142">
        <v>1685</v>
      </c>
      <c r="BD142">
        <v>1477</v>
      </c>
      <c r="BE142">
        <v>4600</v>
      </c>
      <c r="BF142">
        <v>1528</v>
      </c>
      <c r="BG142">
        <v>3921</v>
      </c>
      <c r="BH142">
        <v>3455</v>
      </c>
      <c r="BI142">
        <v>122</v>
      </c>
      <c r="BJ142">
        <v>11</v>
      </c>
      <c r="BK142">
        <v>1512</v>
      </c>
      <c r="BL142">
        <v>277</v>
      </c>
      <c r="BM142">
        <v>801</v>
      </c>
      <c r="BN142">
        <v>380</v>
      </c>
      <c r="BO142">
        <v>475</v>
      </c>
      <c r="BP142">
        <v>455</v>
      </c>
      <c r="BQ142">
        <v>235</v>
      </c>
      <c r="BR142">
        <v>870</v>
      </c>
      <c r="BS142">
        <v>721</v>
      </c>
      <c r="BT142">
        <v>920</v>
      </c>
      <c r="BU142">
        <v>440</v>
      </c>
      <c r="BV142">
        <v>545</v>
      </c>
      <c r="BW142">
        <v>192</v>
      </c>
      <c r="BX142">
        <v>1281</v>
      </c>
      <c r="BY142">
        <v>277</v>
      </c>
      <c r="BZ142">
        <v>1049</v>
      </c>
      <c r="CA142">
        <v>1762</v>
      </c>
      <c r="CB142">
        <v>1996</v>
      </c>
      <c r="CC142">
        <v>1073</v>
      </c>
      <c r="CD142">
        <v>280</v>
      </c>
      <c r="CE142">
        <v>492</v>
      </c>
      <c r="CF142">
        <v>296</v>
      </c>
      <c r="CG142">
        <v>806</v>
      </c>
      <c r="CH142">
        <v>2340</v>
      </c>
      <c r="CI142">
        <v>122</v>
      </c>
      <c r="CJ142">
        <v>316</v>
      </c>
      <c r="CK142">
        <v>734</v>
      </c>
      <c r="CL142">
        <v>389</v>
      </c>
      <c r="CM142">
        <v>11</v>
      </c>
      <c r="CN142">
        <v>821</v>
      </c>
      <c r="CO142">
        <v>1840</v>
      </c>
      <c r="CP142">
        <v>401</v>
      </c>
      <c r="CQ142">
        <v>699</v>
      </c>
      <c r="CR142">
        <v>1137</v>
      </c>
    </row>
    <row r="143" spans="1:96" x14ac:dyDescent="0.2">
      <c r="A143" s="112" t="s">
        <v>56</v>
      </c>
      <c r="B143" s="204">
        <f>Prevalence!B140*AX143</f>
        <v>624.76761199999999</v>
      </c>
      <c r="C143" s="204">
        <f>Prevalence!C140*AY143</f>
        <v>64.631298088301179</v>
      </c>
      <c r="D143" s="204">
        <f>Prevalence!D140*AZ143</f>
        <v>11.060239263285467</v>
      </c>
      <c r="E143" s="204">
        <f>Prevalence!E140*BA143</f>
        <v>21.838693158028626</v>
      </c>
      <c r="F143" s="204">
        <f>Prevalence!F140*BB143</f>
        <v>45.367653766640522</v>
      </c>
      <c r="G143" s="204">
        <f>Prevalence!G140*BC143</f>
        <v>42.803791598228415</v>
      </c>
      <c r="H143" s="204">
        <f>Prevalence!H140*BD143</f>
        <v>37.754146178232958</v>
      </c>
      <c r="I143" s="204">
        <f>Prevalence!I140*BE143</f>
        <v>121.00524688837017</v>
      </c>
      <c r="J143" s="204">
        <f>Prevalence!J140*BF143</f>
        <v>38.333591132867518</v>
      </c>
      <c r="K143" s="204">
        <f>Prevalence!K140*BG143</f>
        <v>98.84613513561797</v>
      </c>
      <c r="L143" s="204">
        <f>Prevalence!L140*BH143</f>
        <v>100.2875029537594</v>
      </c>
      <c r="M143" s="204">
        <f>Prevalence!M140*BI143</f>
        <v>2.1103016406259201</v>
      </c>
      <c r="N143" s="204">
        <f>Prevalence!N140*BJ143</f>
        <v>0.24350953624948365</v>
      </c>
      <c r="O143" s="204">
        <f>Prevalence!O140*BK143</f>
        <v>35.739078962713741</v>
      </c>
      <c r="P143" s="204">
        <f>Prevalence!P140*BL143</f>
        <v>4.5462854966714188</v>
      </c>
      <c r="Q143" s="204">
        <f>Prevalence!Q140*BM143</f>
        <v>22.522930181818179</v>
      </c>
      <c r="R143" s="204">
        <f>Prevalence!R140*BN143</f>
        <v>8.8039636363636369</v>
      </c>
      <c r="S143" s="204">
        <f>Prevalence!S140*BO143</f>
        <v>8.0409534545454555</v>
      </c>
      <c r="T143" s="204">
        <f>Prevalence!T140*BP143</f>
        <v>13.549719272727275</v>
      </c>
      <c r="U143" s="204">
        <f>Prevalence!U140*BQ143</f>
        <v>4.9749381818181817</v>
      </c>
      <c r="V143" s="204">
        <f>Prevalence!V140*BR143</f>
        <v>21.884759272727269</v>
      </c>
      <c r="W143" s="204">
        <f>Prevalence!W140*BS143</f>
        <v>17.17316363636364</v>
      </c>
      <c r="X143" s="204">
        <f>Prevalence!X140*BT143</f>
        <v>28.541611636363644</v>
      </c>
      <c r="Y143" s="204">
        <f>Prevalence!Y140*BU143</f>
        <v>12.449767272727273</v>
      </c>
      <c r="Z143" s="204">
        <f>Prevalence!Z140*BV143</f>
        <v>13.791634181818182</v>
      </c>
      <c r="AA143" s="204">
        <f>Prevalence!AA140*BW143</f>
        <v>6.7163218181818181</v>
      </c>
      <c r="AB143" s="204">
        <f>Prevalence!AB140*BX143</f>
        <v>42.619258181818189</v>
      </c>
      <c r="AC143" s="204">
        <f>Prevalence!AC140*BY143</f>
        <v>4.5650181818181821</v>
      </c>
      <c r="AD143" s="204">
        <f>Prevalence!AD140*BZ143</f>
        <v>23.640272727272723</v>
      </c>
      <c r="AE143" s="204">
        <f>Prevalence!AE140*CA143</f>
        <v>45.444756000000005</v>
      </c>
      <c r="AF143" s="204">
        <f>Prevalence!AF140*CB143</f>
        <v>55.52583781818182</v>
      </c>
      <c r="AG143" s="204">
        <f>Prevalence!AG140*CC143</f>
        <v>24.642402909090908</v>
      </c>
      <c r="AH143" s="204">
        <f>Prevalence!AH140*CD143</f>
        <v>5.997253818181818</v>
      </c>
      <c r="AI143" s="204">
        <f>Prevalence!AI140*CE143</f>
        <v>12.299152727272727</v>
      </c>
      <c r="AJ143" s="204">
        <f>Prevalence!AJ140*CF143</f>
        <v>6.6063887272727273</v>
      </c>
      <c r="AK143" s="204">
        <f>Prevalence!AK140*CG143</f>
        <v>15.581618181818182</v>
      </c>
      <c r="AL143" s="204">
        <f>Prevalence!AL140*CH143</f>
        <v>51.342480000000002</v>
      </c>
      <c r="AM143" s="204">
        <f>Prevalence!AM140*CI143</f>
        <v>2.1042560000000003</v>
      </c>
      <c r="AN143" s="204">
        <f>Prevalence!AN140*CJ143</f>
        <v>9.4887163636363638</v>
      </c>
      <c r="AO143" s="204">
        <f>Prevalence!AO140*CK143</f>
        <v>22.413928727272729</v>
      </c>
      <c r="AP143" s="204">
        <f>Prevalence!AP140*CL143</f>
        <v>11.048275636363636</v>
      </c>
      <c r="AQ143" s="204">
        <f>Prevalence!AQ140*CM143</f>
        <v>0.24346763636363641</v>
      </c>
      <c r="AR143" s="204">
        <f>Prevalence!AR140*CN143</f>
        <v>22.362378181818183</v>
      </c>
      <c r="AS143" s="204">
        <f>Prevalence!AS140*CO143</f>
        <v>48.311401090909094</v>
      </c>
      <c r="AT143" s="204">
        <f>Prevalence!AT140*CP143</f>
        <v>11.56098618181818</v>
      </c>
      <c r="AU143" s="204">
        <f>Prevalence!AU140*CQ143</f>
        <v>12.589823272727273</v>
      </c>
      <c r="AV143" s="204">
        <f>Prevalence!AV140*CR143</f>
        <v>28.021603272727273</v>
      </c>
      <c r="AW143">
        <v>142</v>
      </c>
      <c r="AX143">
        <v>21517</v>
      </c>
      <c r="AY143">
        <v>2278</v>
      </c>
      <c r="AZ143">
        <v>354</v>
      </c>
      <c r="BA143">
        <v>766</v>
      </c>
      <c r="BB143">
        <v>1617</v>
      </c>
      <c r="BC143">
        <v>1383</v>
      </c>
      <c r="BD143">
        <v>1392</v>
      </c>
      <c r="BE143">
        <v>4364</v>
      </c>
      <c r="BF143">
        <v>1276</v>
      </c>
      <c r="BG143">
        <v>3376</v>
      </c>
      <c r="BH143">
        <v>3001</v>
      </c>
      <c r="BI143">
        <v>88</v>
      </c>
      <c r="BJ143">
        <v>8</v>
      </c>
      <c r="BK143">
        <v>1334</v>
      </c>
      <c r="BL143">
        <v>280</v>
      </c>
      <c r="BM143">
        <v>797</v>
      </c>
      <c r="BN143">
        <v>324</v>
      </c>
      <c r="BO143">
        <v>411</v>
      </c>
      <c r="BP143">
        <v>404</v>
      </c>
      <c r="BQ143">
        <v>180</v>
      </c>
      <c r="BR143">
        <v>766</v>
      </c>
      <c r="BS143">
        <v>632</v>
      </c>
      <c r="BT143">
        <v>851</v>
      </c>
      <c r="BU143">
        <v>380</v>
      </c>
      <c r="BV143">
        <v>499</v>
      </c>
      <c r="BW143">
        <v>205</v>
      </c>
      <c r="BX143">
        <v>1168</v>
      </c>
      <c r="BY143">
        <v>280</v>
      </c>
      <c r="BZ143">
        <v>875</v>
      </c>
      <c r="CA143">
        <v>1617</v>
      </c>
      <c r="CB143">
        <v>2009</v>
      </c>
      <c r="CC143">
        <v>872</v>
      </c>
      <c r="CD143">
        <v>272</v>
      </c>
      <c r="CE143">
        <v>445</v>
      </c>
      <c r="CF143">
        <v>271</v>
      </c>
      <c r="CG143">
        <v>669</v>
      </c>
      <c r="CH143">
        <v>1980</v>
      </c>
      <c r="CI143">
        <v>88</v>
      </c>
      <c r="CJ143">
        <v>291</v>
      </c>
      <c r="CK143">
        <v>694</v>
      </c>
      <c r="CL143">
        <v>354</v>
      </c>
      <c r="CM143">
        <v>8</v>
      </c>
      <c r="CN143">
        <v>758</v>
      </c>
      <c r="CO143">
        <v>1629</v>
      </c>
      <c r="CP143">
        <v>328</v>
      </c>
      <c r="CQ143">
        <v>571</v>
      </c>
      <c r="CR143">
        <v>889</v>
      </c>
    </row>
    <row r="144" spans="1:96" x14ac:dyDescent="0.2">
      <c r="A144" s="112" t="s">
        <v>57</v>
      </c>
      <c r="B144" s="204">
        <f>Prevalence!B141*AX144</f>
        <v>476.74208399999998</v>
      </c>
      <c r="C144" s="204">
        <f>Prevalence!C141*AY144</f>
        <v>48.572775385062165</v>
      </c>
      <c r="D144" s="204">
        <f>Prevalence!D141*AZ144</f>
        <v>9.341840507690268</v>
      </c>
      <c r="E144" s="204">
        <f>Prevalence!E141*BA144</f>
        <v>15.737543894558488</v>
      </c>
      <c r="F144" s="204">
        <f>Prevalence!F141*BB144</f>
        <v>34.032754495321555</v>
      </c>
      <c r="G144" s="204">
        <f>Prevalence!G141*BC144</f>
        <v>30.980907729448042</v>
      </c>
      <c r="H144" s="204">
        <f>Prevalence!H141*BD144</f>
        <v>30.349776992415716</v>
      </c>
      <c r="I144" s="204">
        <f>Prevalence!I141*BE144</f>
        <v>96.049994322024347</v>
      </c>
      <c r="J144" s="204">
        <f>Prevalence!J141*BF144</f>
        <v>29.681495328583939</v>
      </c>
      <c r="K144" s="204">
        <f>Prevalence!K141*BG144</f>
        <v>72.40713631231732</v>
      </c>
      <c r="L144" s="204">
        <f>Prevalence!L141*BH144</f>
        <v>74.756129326077897</v>
      </c>
      <c r="M144" s="204">
        <f>Prevalence!M141*BI144</f>
        <v>1.726610433239389</v>
      </c>
      <c r="N144" s="204">
        <f>Prevalence!N141*BJ144</f>
        <v>0.45658038046778188</v>
      </c>
      <c r="O144" s="204">
        <f>Prevalence!O141*BK144</f>
        <v>28.987768693895251</v>
      </c>
      <c r="P144" s="204">
        <f>Prevalence!P141*BL144</f>
        <v>3.1174529120032588</v>
      </c>
      <c r="Q144" s="204">
        <f>Prevalence!Q141*BM144</f>
        <v>18.679619636363636</v>
      </c>
      <c r="R144" s="204">
        <f>Prevalence!R141*BN144</f>
        <v>6.3584181818181822</v>
      </c>
      <c r="S144" s="204">
        <f>Prevalence!S141*BO144</f>
        <v>7.0822996363636364</v>
      </c>
      <c r="T144" s="204">
        <f>Prevalence!T141*BP144</f>
        <v>8.9884276363636388</v>
      </c>
      <c r="U144" s="204">
        <f>Prevalence!U141*BQ144</f>
        <v>3.5653723636363637</v>
      </c>
      <c r="V144" s="204">
        <f>Prevalence!V141*BR144</f>
        <v>15.770740363636362</v>
      </c>
      <c r="W144" s="204">
        <f>Prevalence!W141*BS144</f>
        <v>11.928827272727274</v>
      </c>
      <c r="X144" s="204">
        <f>Prevalence!X141*BT144</f>
        <v>20.525812363636369</v>
      </c>
      <c r="Y144" s="204">
        <f>Prevalence!Y141*BU144</f>
        <v>10.320201818181818</v>
      </c>
      <c r="Z144" s="204">
        <f>Prevalence!Z141*BV144</f>
        <v>9.7287680000000005</v>
      </c>
      <c r="AA144" s="204">
        <f>Prevalence!AA141*BW144</f>
        <v>4.521231272727273</v>
      </c>
      <c r="AB144" s="204">
        <f>Prevalence!AB141*BX144</f>
        <v>35.284950909090917</v>
      </c>
      <c r="AC144" s="204">
        <f>Prevalence!AC141*BY144</f>
        <v>3.1302981818181816</v>
      </c>
      <c r="AD144" s="204">
        <f>Prevalence!AD141*BZ144</f>
        <v>17.426258181818181</v>
      </c>
      <c r="AE144" s="204">
        <f>Prevalence!AE141*CA144</f>
        <v>34.090593090909096</v>
      </c>
      <c r="AF144" s="204">
        <f>Prevalence!AF141*CB144</f>
        <v>45.741792727272724</v>
      </c>
      <c r="AG144" s="204">
        <f>Prevalence!AG141*CC144</f>
        <v>20.346938181818182</v>
      </c>
      <c r="AH144" s="204">
        <f>Prevalence!AH141*CD144</f>
        <v>4.4538429090909091</v>
      </c>
      <c r="AI144" s="204">
        <f>Prevalence!AI141*CE144</f>
        <v>9.286551272727273</v>
      </c>
      <c r="AJ144" s="204">
        <f>Prevalence!AJ141*CF144</f>
        <v>5.460631272727273</v>
      </c>
      <c r="AK144" s="204">
        <f>Prevalence!AK141*CG144</f>
        <v>11.365963636363636</v>
      </c>
      <c r="AL144" s="204">
        <f>Prevalence!AL141*CH144</f>
        <v>33.242959272727276</v>
      </c>
      <c r="AM144" s="204">
        <f>Prevalence!AM141*CI144</f>
        <v>1.7216640000000001</v>
      </c>
      <c r="AN144" s="204">
        <f>Prevalence!AN141*CJ144</f>
        <v>9.1626436363636365</v>
      </c>
      <c r="AO144" s="204">
        <f>Prevalence!AO141*CK144</f>
        <v>15.340945454545455</v>
      </c>
      <c r="AP144" s="204">
        <f>Prevalence!AP141*CL144</f>
        <v>9.3317356363636357</v>
      </c>
      <c r="AQ144" s="204">
        <f>Prevalence!AQ141*CM144</f>
        <v>0.45650181818181829</v>
      </c>
      <c r="AR144" s="204">
        <f>Prevalence!AR141*CN144</f>
        <v>18.055112727272729</v>
      </c>
      <c r="AS144" s="204">
        <f>Prevalence!AS141*CO144</f>
        <v>40.570900363636369</v>
      </c>
      <c r="AT144" s="204">
        <f>Prevalence!AT141*CP144</f>
        <v>8.0010483636363627</v>
      </c>
      <c r="AU144" s="204">
        <f>Prevalence!AU141*CQ144</f>
        <v>11.068461090909091</v>
      </c>
      <c r="AV144" s="204">
        <f>Prevalence!AV141*CR144</f>
        <v>18.344851636363636</v>
      </c>
      <c r="AW144">
        <v>143</v>
      </c>
      <c r="AX144">
        <v>16419</v>
      </c>
      <c r="AY144">
        <v>1712</v>
      </c>
      <c r="AZ144">
        <v>299</v>
      </c>
      <c r="BA144">
        <v>552</v>
      </c>
      <c r="BB144">
        <v>1213</v>
      </c>
      <c r="BC144">
        <v>1001</v>
      </c>
      <c r="BD144">
        <v>1119</v>
      </c>
      <c r="BE144">
        <v>3464</v>
      </c>
      <c r="BF144">
        <v>988</v>
      </c>
      <c r="BG144">
        <v>2473</v>
      </c>
      <c r="BH144">
        <v>2237</v>
      </c>
      <c r="BI144">
        <v>72</v>
      </c>
      <c r="BJ144">
        <v>15</v>
      </c>
      <c r="BK144">
        <v>1082</v>
      </c>
      <c r="BL144">
        <v>192</v>
      </c>
      <c r="BM144">
        <v>661</v>
      </c>
      <c r="BN144">
        <v>234</v>
      </c>
      <c r="BO144">
        <v>362</v>
      </c>
      <c r="BP144">
        <v>268</v>
      </c>
      <c r="BQ144">
        <v>129</v>
      </c>
      <c r="BR144">
        <v>552</v>
      </c>
      <c r="BS144">
        <v>439</v>
      </c>
      <c r="BT144">
        <v>612</v>
      </c>
      <c r="BU144">
        <v>315</v>
      </c>
      <c r="BV144">
        <v>352</v>
      </c>
      <c r="BW144">
        <v>138</v>
      </c>
      <c r="BX144">
        <v>967</v>
      </c>
      <c r="BY144">
        <v>192</v>
      </c>
      <c r="BZ144">
        <v>645</v>
      </c>
      <c r="CA144">
        <v>1213</v>
      </c>
      <c r="CB144">
        <v>1655</v>
      </c>
      <c r="CC144">
        <v>720</v>
      </c>
      <c r="CD144">
        <v>202</v>
      </c>
      <c r="CE144">
        <v>336</v>
      </c>
      <c r="CF144">
        <v>224</v>
      </c>
      <c r="CG144">
        <v>488</v>
      </c>
      <c r="CH144">
        <v>1282</v>
      </c>
      <c r="CI144">
        <v>72</v>
      </c>
      <c r="CJ144">
        <v>281</v>
      </c>
      <c r="CK144">
        <v>475</v>
      </c>
      <c r="CL144">
        <v>299</v>
      </c>
      <c r="CM144">
        <v>15</v>
      </c>
      <c r="CN144">
        <v>612</v>
      </c>
      <c r="CO144">
        <v>1368</v>
      </c>
      <c r="CP144">
        <v>227</v>
      </c>
      <c r="CQ144">
        <v>502</v>
      </c>
      <c r="CR144">
        <v>582</v>
      </c>
    </row>
    <row r="145" spans="1:96" x14ac:dyDescent="0.2">
      <c r="A145" s="112" t="s">
        <v>220</v>
      </c>
      <c r="B145" s="204">
        <f>Prevalence!B142*AX145</f>
        <v>292.42155600000001</v>
      </c>
      <c r="C145" s="204">
        <f>Prevalence!C142*AY145</f>
        <v>29.904033443840841</v>
      </c>
      <c r="D145" s="204">
        <f>Prevalence!D142*AZ145</f>
        <v>6.9360822498569883</v>
      </c>
      <c r="E145" s="204">
        <f>Prevalence!E142*BA145</f>
        <v>9.3227841549286694</v>
      </c>
      <c r="F145" s="204">
        <f>Prevalence!F142*BB145</f>
        <v>20.369150670736559</v>
      </c>
      <c r="G145" s="204">
        <f>Prevalence!G142*BC145</f>
        <v>19.06517398735264</v>
      </c>
      <c r="H145" s="204">
        <f>Prevalence!H142*BD145</f>
        <v>17.900672756920798</v>
      </c>
      <c r="I145" s="204">
        <f>Prevalence!I142*BE145</f>
        <v>54.679731178704394</v>
      </c>
      <c r="J145" s="204">
        <f>Prevalence!J142*BF145</f>
        <v>17.424359605848871</v>
      </c>
      <c r="K145" s="204">
        <f>Prevalence!K142*BG145</f>
        <v>44.09427710729878</v>
      </c>
      <c r="L145" s="204">
        <f>Prevalence!L142*BH145</f>
        <v>47.353346113121312</v>
      </c>
      <c r="M145" s="204">
        <f>Prevalence!M142*BI145</f>
        <v>1.3189385253912</v>
      </c>
      <c r="N145" s="204">
        <f>Prevalence!N142*BJ145</f>
        <v>0.36526430437422547</v>
      </c>
      <c r="O145" s="204">
        <f>Prevalence!O142*BK145</f>
        <v>20.789749081758519</v>
      </c>
      <c r="P145" s="204">
        <f>Prevalence!P142*BL145</f>
        <v>2.4030366196691784</v>
      </c>
      <c r="Q145" s="204">
        <f>Prevalence!Q142*BM145</f>
        <v>10.823440727272727</v>
      </c>
      <c r="R145" s="204">
        <f>Prevalence!R142*BN145</f>
        <v>4.0215636363636369</v>
      </c>
      <c r="S145" s="204">
        <f>Prevalence!S142*BO145</f>
        <v>5.7910516363636368</v>
      </c>
      <c r="T145" s="204">
        <f>Prevalence!T142*BP145</f>
        <v>5.6345367272727289</v>
      </c>
      <c r="U145" s="204">
        <f>Prevalence!U142*BQ145</f>
        <v>2.2110836363636364</v>
      </c>
      <c r="V145" s="204">
        <f>Prevalence!V142*BR145</f>
        <v>9.3424494545454539</v>
      </c>
      <c r="W145" s="204">
        <f>Prevalence!W142*BS145</f>
        <v>7.6627090909090914</v>
      </c>
      <c r="X145" s="204">
        <f>Prevalence!X142*BT145</f>
        <v>12.778324363636367</v>
      </c>
      <c r="Y145" s="204">
        <f>Prevalence!Y142*BU145</f>
        <v>6.1265960000000002</v>
      </c>
      <c r="Z145" s="204">
        <f>Prevalence!Z142*BV145</f>
        <v>6.7161665454545449</v>
      </c>
      <c r="AA145" s="204">
        <f>Prevalence!AA142*BW145</f>
        <v>2.3589032727272725</v>
      </c>
      <c r="AB145" s="204">
        <f>Prevalence!AB142*BX145</f>
        <v>23.827376363636368</v>
      </c>
      <c r="AC145" s="204">
        <f>Prevalence!AC142*BY145</f>
        <v>2.4129381818181819</v>
      </c>
      <c r="AD145" s="204">
        <f>Prevalence!AD142*BZ145</f>
        <v>10.861016727272727</v>
      </c>
      <c r="AE145" s="204">
        <f>Prevalence!AE142*CA145</f>
        <v>20.403768000000003</v>
      </c>
      <c r="AF145" s="204">
        <f>Prevalence!AF142*CB145</f>
        <v>29.352135272727271</v>
      </c>
      <c r="AG145" s="204">
        <f>Prevalence!AG142*CC145</f>
        <v>11.642970181818182</v>
      </c>
      <c r="AH145" s="204">
        <f>Prevalence!AH142*CD145</f>
        <v>1.8520930909090909</v>
      </c>
      <c r="AI145" s="204">
        <f>Prevalence!AI142*CE145</f>
        <v>5.4171549090909092</v>
      </c>
      <c r="AJ145" s="204">
        <f>Prevalence!AJ142*CF145</f>
        <v>3.1447385454545453</v>
      </c>
      <c r="AK145" s="204">
        <f>Prevalence!AK142*CG145</f>
        <v>6.1022181818181815</v>
      </c>
      <c r="AL145" s="204">
        <f>Prevalence!AL142*CH145</f>
        <v>20.536992000000001</v>
      </c>
      <c r="AM145" s="204">
        <f>Prevalence!AM142*CI145</f>
        <v>1.3151600000000001</v>
      </c>
      <c r="AN145" s="204">
        <f>Prevalence!AN142*CJ145</f>
        <v>6.4562400000000002</v>
      </c>
      <c r="AO145" s="204">
        <f>Prevalence!AO142*CK145</f>
        <v>6.6854225454545464</v>
      </c>
      <c r="AP145" s="204">
        <f>Prevalence!AP142*CL145</f>
        <v>6.9285796363636365</v>
      </c>
      <c r="AQ145" s="204">
        <f>Prevalence!AQ142*CM145</f>
        <v>0.36520145454545461</v>
      </c>
      <c r="AR145" s="204">
        <f>Prevalence!AR142*CN145</f>
        <v>12.125247272727274</v>
      </c>
      <c r="AS145" s="204">
        <f>Prevalence!AS142*CO145</f>
        <v>24.289157454545457</v>
      </c>
      <c r="AT145" s="204">
        <f>Prevalence!AT142*CP145</f>
        <v>4.7230858181818176</v>
      </c>
      <c r="AU145" s="204">
        <f>Prevalence!AU142*CQ145</f>
        <v>5.6224254545454544</v>
      </c>
      <c r="AV145" s="204">
        <f>Prevalence!AV142*CR145</f>
        <v>10.244118181818182</v>
      </c>
      <c r="AW145">
        <v>144</v>
      </c>
      <c r="AX145">
        <v>10071</v>
      </c>
      <c r="AY145">
        <v>1054</v>
      </c>
      <c r="AZ145">
        <v>222</v>
      </c>
      <c r="BA145">
        <v>327</v>
      </c>
      <c r="BB145">
        <v>726</v>
      </c>
      <c r="BC145">
        <v>616</v>
      </c>
      <c r="BD145">
        <v>660</v>
      </c>
      <c r="BE145">
        <v>1972</v>
      </c>
      <c r="BF145">
        <v>580</v>
      </c>
      <c r="BG145">
        <v>1506</v>
      </c>
      <c r="BH145">
        <v>1417</v>
      </c>
      <c r="BI145">
        <v>55</v>
      </c>
      <c r="BJ145">
        <v>12</v>
      </c>
      <c r="BK145">
        <v>776</v>
      </c>
      <c r="BL145">
        <v>148</v>
      </c>
      <c r="BM145">
        <v>383</v>
      </c>
      <c r="BN145">
        <v>148</v>
      </c>
      <c r="BO145">
        <v>296</v>
      </c>
      <c r="BP145">
        <v>168</v>
      </c>
      <c r="BQ145">
        <v>80</v>
      </c>
      <c r="BR145">
        <v>327</v>
      </c>
      <c r="BS145">
        <v>282</v>
      </c>
      <c r="BT145">
        <v>381</v>
      </c>
      <c r="BU145">
        <v>187</v>
      </c>
      <c r="BV145">
        <v>243</v>
      </c>
      <c r="BW145">
        <v>72</v>
      </c>
      <c r="BX145">
        <v>653</v>
      </c>
      <c r="BY145">
        <v>148</v>
      </c>
      <c r="BZ145">
        <v>402</v>
      </c>
      <c r="CA145">
        <v>726</v>
      </c>
      <c r="CB145">
        <v>1062</v>
      </c>
      <c r="CC145">
        <v>412</v>
      </c>
      <c r="CD145">
        <v>84</v>
      </c>
      <c r="CE145">
        <v>196</v>
      </c>
      <c r="CF145">
        <v>129</v>
      </c>
      <c r="CG145">
        <v>262</v>
      </c>
      <c r="CH145">
        <v>792</v>
      </c>
      <c r="CI145">
        <v>55</v>
      </c>
      <c r="CJ145">
        <v>198</v>
      </c>
      <c r="CK145">
        <v>207</v>
      </c>
      <c r="CL145">
        <v>222</v>
      </c>
      <c r="CM145">
        <v>12</v>
      </c>
      <c r="CN145">
        <v>411</v>
      </c>
      <c r="CO145">
        <v>819</v>
      </c>
      <c r="CP145">
        <v>134</v>
      </c>
      <c r="CQ145">
        <v>255</v>
      </c>
      <c r="CR145">
        <v>325</v>
      </c>
    </row>
    <row r="146" spans="1:96" ht="13.5" thickBot="1" x14ac:dyDescent="0.25">
      <c r="A146" s="112" t="s">
        <v>221</v>
      </c>
      <c r="B146" s="204">
        <f>Prevalence!B143*AX146</f>
        <v>163.095212</v>
      </c>
      <c r="C146" s="204">
        <f>Prevalence!C143*AY146</f>
        <v>18.328278562354065</v>
      </c>
      <c r="D146" s="204">
        <f>Prevalence!D143*AZ146</f>
        <v>3.7492336485713449</v>
      </c>
      <c r="E146" s="204">
        <f>Prevalence!E143*BA146</f>
        <v>5.3313780947145606</v>
      </c>
      <c r="F146" s="204">
        <f>Prevalence!F143*BB146</f>
        <v>11.531296040871524</v>
      </c>
      <c r="G146" s="204">
        <f>Prevalence!G143*BC146</f>
        <v>11.32768454443355</v>
      </c>
      <c r="H146" s="204">
        <f>Prevalence!H143*BD146</f>
        <v>8.814725221210999</v>
      </c>
      <c r="I146" s="204">
        <f>Prevalence!I143*BE146</f>
        <v>29.669022495544475</v>
      </c>
      <c r="J146" s="204">
        <f>Prevalence!J143*BF146</f>
        <v>11.295791744481338</v>
      </c>
      <c r="K146" s="204">
        <f>Prevalence!K143*BG146</f>
        <v>22.017859485185046</v>
      </c>
      <c r="L146" s="204">
        <f>Prevalence!L143*BH146</f>
        <v>26.166316165542689</v>
      </c>
      <c r="M146" s="204">
        <f>Prevalence!M143*BI146</f>
        <v>0.91126661754301086</v>
      </c>
      <c r="N146" s="204">
        <f>Prevalence!N143*BJ146</f>
        <v>0.27394822828066911</v>
      </c>
      <c r="O146" s="204">
        <f>Prevalence!O143*BK146</f>
        <v>11.466511091485367</v>
      </c>
      <c r="P146" s="204">
        <f>Prevalence!P143*BL146</f>
        <v>1.7210937951684657</v>
      </c>
      <c r="Q146" s="204">
        <f>Prevalence!Q143*BM146</f>
        <v>5.4258501818181815</v>
      </c>
      <c r="R146" s="204">
        <f>Prevalence!R143*BN146</f>
        <v>1.6575363636363638</v>
      </c>
      <c r="S146" s="204">
        <f>Prevalence!S143*BO146</f>
        <v>3.0716050909090908</v>
      </c>
      <c r="T146" s="204">
        <f>Prevalence!T143*BP146</f>
        <v>4.3935970909090916</v>
      </c>
      <c r="U146" s="204">
        <f>Prevalence!U143*BQ146</f>
        <v>1.2437345454545454</v>
      </c>
      <c r="V146" s="204">
        <f>Prevalence!V143*BR146</f>
        <v>5.3426239999999989</v>
      </c>
      <c r="W146" s="204">
        <f>Prevalence!W143*BS146</f>
        <v>3.8857000000000004</v>
      </c>
      <c r="X146" s="204">
        <f>Prevalence!X143*BT146</f>
        <v>7.1102487272727286</v>
      </c>
      <c r="Y146" s="204">
        <f>Prevalence!Y143*BU146</f>
        <v>4.0625556363636361</v>
      </c>
      <c r="Z146" s="204">
        <f>Prevalence!Z143*BV146</f>
        <v>3.233709818181818</v>
      </c>
      <c r="AA146" s="204">
        <f>Prevalence!AA143*BW146</f>
        <v>0.95011381818181817</v>
      </c>
      <c r="AB146" s="204">
        <f>Prevalence!AB143*BX146</f>
        <v>12.917138181818185</v>
      </c>
      <c r="AC146" s="204">
        <f>Prevalence!AC143*BY146</f>
        <v>1.7281854545454545</v>
      </c>
      <c r="AD146" s="204">
        <f>Prevalence!AD143*BZ146</f>
        <v>6.6733112727272719</v>
      </c>
      <c r="AE146" s="204">
        <f>Prevalence!AE143*CA146</f>
        <v>11.550893454545456</v>
      </c>
      <c r="AF146" s="204">
        <f>Prevalence!AF143*CB146</f>
        <v>15.615778181818181</v>
      </c>
      <c r="AG146" s="204">
        <f>Prevalence!AG143*CC146</f>
        <v>6.9236109090909084</v>
      </c>
      <c r="AH146" s="204">
        <f>Prevalence!AH143*CD146</f>
        <v>1.2788261818181819</v>
      </c>
      <c r="AI146" s="204">
        <f>Prevalence!AI143*CE146</f>
        <v>3.3995410909090906</v>
      </c>
      <c r="AJ146" s="204">
        <f>Prevalence!AJ143*CF146</f>
        <v>1.7552029090909089</v>
      </c>
      <c r="AK146" s="204">
        <f>Prevalence!AK143*CG146</f>
        <v>4.0526181818181817</v>
      </c>
      <c r="AL146" s="204">
        <f>Prevalence!AL143*CH146</f>
        <v>9.1534825454545459</v>
      </c>
      <c r="AM146" s="204">
        <f>Prevalence!AM143*CI146</f>
        <v>0.90865600000000013</v>
      </c>
      <c r="AN146" s="204">
        <f>Prevalence!AN143*CJ146</f>
        <v>4.1737309090909092</v>
      </c>
      <c r="AO146" s="204">
        <f>Prevalence!AO143*CK146</f>
        <v>2.9712989090909092</v>
      </c>
      <c r="AP146" s="204">
        <f>Prevalence!AP143*CL146</f>
        <v>3.745178181818182</v>
      </c>
      <c r="AQ146" s="204">
        <f>Prevalence!AQ143*CM146</f>
        <v>0.27390109090909098</v>
      </c>
      <c r="AR146" s="204">
        <f>Prevalence!AR143*CN146</f>
        <v>7.6704727272727276</v>
      </c>
      <c r="AS146" s="204">
        <f>Prevalence!AS143*CO146</f>
        <v>13.731233090909091</v>
      </c>
      <c r="AT146" s="204">
        <f>Prevalence!AT143*CP146</f>
        <v>2.6082712727272725</v>
      </c>
      <c r="AU146" s="204">
        <f>Prevalence!AU143*CQ146</f>
        <v>3.0427243636363634</v>
      </c>
      <c r="AV146" s="204">
        <f>Prevalence!AV143*CR146</f>
        <v>5.9573487272727279</v>
      </c>
      <c r="AW146">
        <v>145</v>
      </c>
      <c r="AX146">
        <v>5617</v>
      </c>
      <c r="AY146">
        <v>646</v>
      </c>
      <c r="AZ146">
        <v>120</v>
      </c>
      <c r="BA146">
        <v>187</v>
      </c>
      <c r="BB146">
        <v>411</v>
      </c>
      <c r="BC146">
        <v>366</v>
      </c>
      <c r="BD146">
        <v>325</v>
      </c>
      <c r="BE146">
        <v>1070</v>
      </c>
      <c r="BF146">
        <v>376</v>
      </c>
      <c r="BG146">
        <v>752</v>
      </c>
      <c r="BH146">
        <v>783</v>
      </c>
      <c r="BI146">
        <v>38</v>
      </c>
      <c r="BJ146">
        <v>9</v>
      </c>
      <c r="BK146">
        <v>428</v>
      </c>
      <c r="BL146">
        <v>106</v>
      </c>
      <c r="BM146">
        <v>192</v>
      </c>
      <c r="BN146">
        <v>61</v>
      </c>
      <c r="BO146">
        <v>157</v>
      </c>
      <c r="BP146">
        <v>131</v>
      </c>
      <c r="BQ146">
        <v>45</v>
      </c>
      <c r="BR146">
        <v>187</v>
      </c>
      <c r="BS146">
        <v>143</v>
      </c>
      <c r="BT146">
        <v>212</v>
      </c>
      <c r="BU146">
        <v>124</v>
      </c>
      <c r="BV146">
        <v>117</v>
      </c>
      <c r="BW146">
        <v>29</v>
      </c>
      <c r="BX146">
        <v>354</v>
      </c>
      <c r="BY146">
        <v>106</v>
      </c>
      <c r="BZ146">
        <v>247</v>
      </c>
      <c r="CA146">
        <v>411</v>
      </c>
      <c r="CB146">
        <v>565</v>
      </c>
      <c r="CC146">
        <v>245</v>
      </c>
      <c r="CD146">
        <v>58</v>
      </c>
      <c r="CE146">
        <v>123</v>
      </c>
      <c r="CF146">
        <v>72</v>
      </c>
      <c r="CG146">
        <v>174</v>
      </c>
      <c r="CH146">
        <v>353</v>
      </c>
      <c r="CI146">
        <v>38</v>
      </c>
      <c r="CJ146">
        <v>128</v>
      </c>
      <c r="CK146">
        <v>92</v>
      </c>
      <c r="CL146">
        <v>120</v>
      </c>
      <c r="CM146">
        <v>9</v>
      </c>
      <c r="CN146">
        <v>260</v>
      </c>
      <c r="CO146">
        <v>463</v>
      </c>
      <c r="CP146">
        <v>74</v>
      </c>
      <c r="CQ146">
        <v>138</v>
      </c>
      <c r="CR146">
        <v>189</v>
      </c>
    </row>
    <row r="147" spans="1:96" ht="13.5" thickBot="1" x14ac:dyDescent="0.25">
      <c r="A147" s="102" t="s">
        <v>61</v>
      </c>
      <c r="AW147">
        <v>146</v>
      </c>
    </row>
    <row r="148" spans="1:96" x14ac:dyDescent="0.2">
      <c r="A148" s="112" t="s">
        <v>21</v>
      </c>
      <c r="AW148">
        <v>147</v>
      </c>
    </row>
    <row r="149" spans="1:96" x14ac:dyDescent="0.2">
      <c r="A149" s="112" t="s">
        <v>22</v>
      </c>
      <c r="AW149">
        <v>148</v>
      </c>
    </row>
    <row r="150" spans="1:96" x14ac:dyDescent="0.2">
      <c r="A150" s="112" t="s">
        <v>23</v>
      </c>
      <c r="AW150">
        <v>149</v>
      </c>
    </row>
    <row r="151" spans="1:96" x14ac:dyDescent="0.2">
      <c r="A151" s="112" t="s">
        <v>24</v>
      </c>
      <c r="AW151">
        <v>150</v>
      </c>
    </row>
    <row r="152" spans="1:96" x14ac:dyDescent="0.2">
      <c r="A152" s="112" t="s">
        <v>229</v>
      </c>
      <c r="B152" s="204">
        <f>Prevalence!B149*AX152</f>
        <v>8826.6815009999991</v>
      </c>
      <c r="C152" s="204">
        <f>Prevalence!C149*AY152</f>
        <v>512.86583907290742</v>
      </c>
      <c r="D152" s="204">
        <f>Prevalence!D149*AZ152</f>
        <v>305.9180806329249</v>
      </c>
      <c r="E152" s="204">
        <f>Prevalence!E149*BA152</f>
        <v>410.75214522668642</v>
      </c>
      <c r="F152" s="204">
        <f>Prevalence!F149*BB152</f>
        <v>571.26275180766629</v>
      </c>
      <c r="G152" s="204">
        <f>Prevalence!G149*BC152</f>
        <v>517.42877629072041</v>
      </c>
      <c r="H152" s="204">
        <f>Prevalence!H149*BD152</f>
        <v>991.03092757478657</v>
      </c>
      <c r="I152" s="204">
        <f>Prevalence!I149*BE152</f>
        <v>1449.2809868202457</v>
      </c>
      <c r="J152" s="204">
        <f>Prevalence!J149*BF152</f>
        <v>784.8722803590349</v>
      </c>
      <c r="K152" s="204">
        <f>Prevalence!K149*BG152</f>
        <v>1070.4519439168935</v>
      </c>
      <c r="L152" s="204">
        <f>Prevalence!L149*BH152</f>
        <v>1298.8133930727856</v>
      </c>
      <c r="M152" s="204">
        <f>Prevalence!M149*BI152</f>
        <v>28.901736022700828</v>
      </c>
      <c r="N152" s="204">
        <f>Prevalence!N149*BJ152</f>
        <v>72.19830283478781</v>
      </c>
      <c r="O152" s="204">
        <f>Prevalence!O149*BK152</f>
        <v>650.03871727393528</v>
      </c>
      <c r="P152" s="204">
        <f>Prevalence!P149*BL152</f>
        <v>100.73973262689601</v>
      </c>
      <c r="Q152" s="204">
        <f>Prevalence!Q149*BM152</f>
        <v>288.05862286397058</v>
      </c>
      <c r="R152" s="204">
        <f>Prevalence!R149*BN152</f>
        <v>386.52737790441182</v>
      </c>
      <c r="S152" s="204">
        <f>Prevalence!S149*BO152</f>
        <v>205.18625446323529</v>
      </c>
      <c r="T152" s="204">
        <f>Prevalence!T149*BP152</f>
        <v>260.75169474264703</v>
      </c>
      <c r="U152" s="204">
        <f>Prevalence!U149*BQ152</f>
        <v>109.85873638235293</v>
      </c>
      <c r="V152" s="204">
        <f>Prevalence!V149*BR152</f>
        <v>409.90302714705882</v>
      </c>
      <c r="W152" s="204">
        <f>Prevalence!W149*BS152</f>
        <v>229.06546077573529</v>
      </c>
      <c r="X152" s="204">
        <f>Prevalence!X149*BT152</f>
        <v>136.9826675735294</v>
      </c>
      <c r="Y152" s="204">
        <f>Prevalence!Y149*BU152</f>
        <v>86.267276966911766</v>
      </c>
      <c r="Z152" s="204">
        <f>Prevalence!Z149*BV152</f>
        <v>196.74063062499999</v>
      </c>
      <c r="AA152" s="204">
        <f>Prevalence!AA149*BW152</f>
        <v>66.390024209558831</v>
      </c>
      <c r="AB152" s="204">
        <f>Prevalence!AB149*BX152</f>
        <v>539.05595020588225</v>
      </c>
      <c r="AC152" s="204">
        <f>Prevalence!AC149*BY152</f>
        <v>100.96382352941178</v>
      </c>
      <c r="AD152" s="204">
        <f>Prevalence!AD149*BZ152</f>
        <v>272.71464578308826</v>
      </c>
      <c r="AE152" s="204">
        <f>Prevalence!AE149*CA152</f>
        <v>571.4766959889705</v>
      </c>
      <c r="AF152" s="204">
        <f>Prevalence!AF149*CB152</f>
        <v>598.0188231470587</v>
      </c>
      <c r="AG152" s="204">
        <f>Prevalence!AG149*CC152</f>
        <v>503.87258180147063</v>
      </c>
      <c r="AH152" s="204">
        <f>Prevalence!AH149*CD152</f>
        <v>85.55674405882354</v>
      </c>
      <c r="AI152" s="204">
        <f>Prevalence!AI149*CE152</f>
        <v>160.3684131985294</v>
      </c>
      <c r="AJ152" s="204">
        <f>Prevalence!AJ149*CF152</f>
        <v>291.26801040441177</v>
      </c>
      <c r="AK152" s="204">
        <f>Prevalence!AK149*CG152</f>
        <v>175.52939334926469</v>
      </c>
      <c r="AL152" s="204">
        <f>Prevalence!AL149*CH152</f>
        <v>522.6909764595589</v>
      </c>
      <c r="AM152" s="204">
        <f>Prevalence!AM149*CI152</f>
        <v>28.929921584558826</v>
      </c>
      <c r="AN152" s="204">
        <f>Prevalence!AN149*CJ152</f>
        <v>205.8930012279412</v>
      </c>
      <c r="AO152" s="204">
        <f>Prevalence!AO149*CK152</f>
        <v>357.10020948897062</v>
      </c>
      <c r="AP152" s="204">
        <f>Prevalence!AP149*CL152</f>
        <v>306.10338222426475</v>
      </c>
      <c r="AQ152" s="204">
        <f>Prevalence!AQ149*CM152</f>
        <v>72.078073617647064</v>
      </c>
      <c r="AR152" s="204">
        <f>Prevalence!AR149*CN152</f>
        <v>200.04719584558822</v>
      </c>
      <c r="AS152" s="204">
        <f>Prevalence!AS149*CO152</f>
        <v>650.2070235294118</v>
      </c>
      <c r="AT152" s="204">
        <f>Prevalence!AT149*CP152</f>
        <v>126.79163163602942</v>
      </c>
      <c r="AU152" s="204">
        <f>Prevalence!AU149*CQ152</f>
        <v>139.31114575367647</v>
      </c>
      <c r="AV152" s="204">
        <f>Prevalence!AV149*CR152</f>
        <v>377.82682041176469</v>
      </c>
      <c r="AW152">
        <v>151</v>
      </c>
      <c r="AX152">
        <v>25713</v>
      </c>
      <c r="AY152">
        <v>1544</v>
      </c>
      <c r="AZ152">
        <v>895</v>
      </c>
      <c r="BA152">
        <v>1388</v>
      </c>
      <c r="BB152">
        <v>1623</v>
      </c>
      <c r="BC152">
        <v>1436</v>
      </c>
      <c r="BD152">
        <v>2966</v>
      </c>
      <c r="BE152">
        <v>4328</v>
      </c>
      <c r="BF152">
        <v>2307</v>
      </c>
      <c r="BG152">
        <v>3161</v>
      </c>
      <c r="BH152">
        <v>3457</v>
      </c>
      <c r="BI152">
        <v>81</v>
      </c>
      <c r="BJ152">
        <v>236</v>
      </c>
      <c r="BK152">
        <v>1891</v>
      </c>
      <c r="BL152">
        <v>400</v>
      </c>
      <c r="BM152">
        <v>779</v>
      </c>
      <c r="BN152">
        <v>1245</v>
      </c>
      <c r="BO152">
        <v>686</v>
      </c>
      <c r="BP152">
        <v>710</v>
      </c>
      <c r="BQ152">
        <v>312</v>
      </c>
      <c r="BR152">
        <v>1388</v>
      </c>
      <c r="BS152">
        <v>603</v>
      </c>
      <c r="BT152">
        <v>402</v>
      </c>
      <c r="BU152">
        <v>217</v>
      </c>
      <c r="BV152">
        <v>595</v>
      </c>
      <c r="BW152">
        <v>167</v>
      </c>
      <c r="BX152">
        <v>1369</v>
      </c>
      <c r="BY152">
        <v>400</v>
      </c>
      <c r="BZ152">
        <v>769</v>
      </c>
      <c r="CA152">
        <v>1623</v>
      </c>
      <c r="CB152">
        <v>1942</v>
      </c>
      <c r="CC152">
        <v>1597</v>
      </c>
      <c r="CD152">
        <v>304</v>
      </c>
      <c r="CE152">
        <v>485</v>
      </c>
      <c r="CF152">
        <v>942</v>
      </c>
      <c r="CG152">
        <v>537</v>
      </c>
      <c r="CH152">
        <v>1637</v>
      </c>
      <c r="CI152">
        <v>81</v>
      </c>
      <c r="CJ152">
        <v>602</v>
      </c>
      <c r="CK152">
        <v>887</v>
      </c>
      <c r="CL152">
        <v>895</v>
      </c>
      <c r="CM152">
        <v>236</v>
      </c>
      <c r="CN152">
        <v>605</v>
      </c>
      <c r="CO152">
        <v>1840</v>
      </c>
      <c r="CP152">
        <v>355</v>
      </c>
      <c r="CQ152">
        <v>495</v>
      </c>
      <c r="CR152">
        <v>1008</v>
      </c>
    </row>
    <row r="153" spans="1:96" x14ac:dyDescent="0.2">
      <c r="A153" s="112" t="s">
        <v>26</v>
      </c>
      <c r="B153" s="204">
        <f>Prevalence!B150*AX153</f>
        <v>12838.216522999999</v>
      </c>
      <c r="C153" s="204">
        <f>Prevalence!C150*AY153</f>
        <v>559.03705126923785</v>
      </c>
      <c r="D153" s="204">
        <f>Prevalence!D150*AZ153</f>
        <v>327.11017113487054</v>
      </c>
      <c r="E153" s="204">
        <f>Prevalence!E150*BA153</f>
        <v>404.83352641938546</v>
      </c>
      <c r="F153" s="204">
        <f>Prevalence!F150*BB153</f>
        <v>767.31534130666205</v>
      </c>
      <c r="G153" s="204">
        <f>Prevalence!G150*BC153</f>
        <v>734.34529671343194</v>
      </c>
      <c r="H153" s="204">
        <f>Prevalence!H150*BD153</f>
        <v>1634.900313089491</v>
      </c>
      <c r="I153" s="204">
        <f>Prevalence!I150*BE153</f>
        <v>2654.4478702689667</v>
      </c>
      <c r="J153" s="204">
        <f>Prevalence!J150*BF153</f>
        <v>846.11068974985687</v>
      </c>
      <c r="K153" s="204">
        <f>Prevalence!K150*BG153</f>
        <v>1269.9129356812246</v>
      </c>
      <c r="L153" s="204">
        <f>Prevalence!L150*BH153</f>
        <v>2467.6327352334556</v>
      </c>
      <c r="M153" s="204">
        <f>Prevalence!M150*BI153</f>
        <v>33.897097804402208</v>
      </c>
      <c r="N153" s="204">
        <f>Prevalence!N150*BJ153</f>
        <v>75.869402978929571</v>
      </c>
      <c r="O153" s="204">
        <f>Prevalence!O150*BK153</f>
        <v>962.85481072675452</v>
      </c>
      <c r="P153" s="204">
        <f>Prevalence!P150*BL153</f>
        <v>101.74712995316497</v>
      </c>
      <c r="Q153" s="204">
        <f>Prevalence!Q150*BM153</f>
        <v>905.96100900735291</v>
      </c>
      <c r="R153" s="204">
        <f>Prevalence!R150*BN153</f>
        <v>449.24105688970599</v>
      </c>
      <c r="S153" s="204">
        <f>Prevalence!S150*BO153</f>
        <v>241.07889372794116</v>
      </c>
      <c r="T153" s="204">
        <f>Prevalence!T150*BP153</f>
        <v>248.63224977573529</v>
      </c>
      <c r="U153" s="204">
        <f>Prevalence!U150*BQ153</f>
        <v>157.39376654779409</v>
      </c>
      <c r="V153" s="204">
        <f>Prevalence!V150*BR153</f>
        <v>403.9966434705882</v>
      </c>
      <c r="W153" s="204">
        <f>Prevalence!W150*BS153</f>
        <v>491.93991990808826</v>
      </c>
      <c r="X153" s="204">
        <f>Prevalence!X150*BT153</f>
        <v>182.64355676470589</v>
      </c>
      <c r="Y153" s="204">
        <f>Prevalence!Y150*BU153</f>
        <v>149.87448579044118</v>
      </c>
      <c r="Z153" s="204">
        <f>Prevalence!Z150*BV153</f>
        <v>219.5559306470588</v>
      </c>
      <c r="AA153" s="204">
        <f>Prevalence!AA150*BW153</f>
        <v>92.230452794117653</v>
      </c>
      <c r="AB153" s="204">
        <f>Prevalence!AB150*BX153</f>
        <v>1609.2926723823527</v>
      </c>
      <c r="AC153" s="204">
        <f>Prevalence!AC150*BY153</f>
        <v>101.9734617647059</v>
      </c>
      <c r="AD153" s="204">
        <f>Prevalence!AD150*BZ153</f>
        <v>281.22589610661765</v>
      </c>
      <c r="AE153" s="204">
        <f>Prevalence!AE150*CA153</f>
        <v>767.60270933823517</v>
      </c>
      <c r="AF153" s="204">
        <f>Prevalence!AF150*CB153</f>
        <v>1460.8657554117644</v>
      </c>
      <c r="AG153" s="204">
        <f>Prevalence!AG150*CC153</f>
        <v>571.07662683823537</v>
      </c>
      <c r="AH153" s="204">
        <f>Prevalence!AH150*CD153</f>
        <v>117.9219597389706</v>
      </c>
      <c r="AI153" s="204">
        <f>Prevalence!AI150*CE153</f>
        <v>198.72456975735292</v>
      </c>
      <c r="AJ153" s="204">
        <f>Prevalence!AJ150*CF153</f>
        <v>307.96490272058821</v>
      </c>
      <c r="AK153" s="204">
        <f>Prevalence!AK150*CG153</f>
        <v>166.70389312499998</v>
      </c>
      <c r="AL153" s="204">
        <f>Prevalence!AL150*CH153</f>
        <v>638.27688573161765</v>
      </c>
      <c r="AM153" s="204">
        <f>Prevalence!AM150*CI153</f>
        <v>33.930154944852944</v>
      </c>
      <c r="AN153" s="204">
        <f>Prevalence!AN150*CJ153</f>
        <v>239.4104665441177</v>
      </c>
      <c r="AO153" s="204">
        <f>Prevalence!AO150*CK153</f>
        <v>464.592606257353</v>
      </c>
      <c r="AP153" s="204">
        <f>Prevalence!AP150*CL153</f>
        <v>327.30830926102948</v>
      </c>
      <c r="AQ153" s="204">
        <f>Prevalence!AQ150*CM153</f>
        <v>75.743060411764702</v>
      </c>
      <c r="AR153" s="204">
        <f>Prevalence!AR150*CN153</f>
        <v>210.62820455147059</v>
      </c>
      <c r="AS153" s="204">
        <f>Prevalence!AS150*CO153</f>
        <v>757.27915838235299</v>
      </c>
      <c r="AT153" s="204">
        <f>Prevalence!AT150*CP153</f>
        <v>285.01330153676474</v>
      </c>
      <c r="AU153" s="204">
        <f>Prevalence!AU150*CQ153</f>
        <v>171.39492477573532</v>
      </c>
      <c r="AV153" s="204">
        <f>Prevalence!AV150*CR153</f>
        <v>455.79108494117645</v>
      </c>
      <c r="AW153">
        <v>152</v>
      </c>
      <c r="AX153">
        <v>37399</v>
      </c>
      <c r="AY153">
        <v>1683</v>
      </c>
      <c r="AZ153">
        <v>957</v>
      </c>
      <c r="BA153">
        <v>1368</v>
      </c>
      <c r="BB153">
        <v>2180</v>
      </c>
      <c r="BC153">
        <v>2038</v>
      </c>
      <c r="BD153">
        <v>4893</v>
      </c>
      <c r="BE153">
        <v>7927</v>
      </c>
      <c r="BF153">
        <v>2487</v>
      </c>
      <c r="BG153">
        <v>3750</v>
      </c>
      <c r="BH153">
        <v>6568</v>
      </c>
      <c r="BI153">
        <v>95</v>
      </c>
      <c r="BJ153">
        <v>248</v>
      </c>
      <c r="BK153">
        <v>2801</v>
      </c>
      <c r="BL153">
        <v>404</v>
      </c>
      <c r="BM153">
        <v>2450</v>
      </c>
      <c r="BN153">
        <v>1447</v>
      </c>
      <c r="BO153">
        <v>806</v>
      </c>
      <c r="BP153">
        <v>677</v>
      </c>
      <c r="BQ153">
        <v>447</v>
      </c>
      <c r="BR153">
        <v>1368</v>
      </c>
      <c r="BS153">
        <v>1295</v>
      </c>
      <c r="BT153">
        <v>536</v>
      </c>
      <c r="BU153">
        <v>377</v>
      </c>
      <c r="BV153">
        <v>664</v>
      </c>
      <c r="BW153">
        <v>232</v>
      </c>
      <c r="BX153">
        <v>4087</v>
      </c>
      <c r="BY153">
        <v>404</v>
      </c>
      <c r="BZ153">
        <v>793</v>
      </c>
      <c r="CA153">
        <v>2180</v>
      </c>
      <c r="CB153">
        <v>4744</v>
      </c>
      <c r="CC153">
        <v>1810</v>
      </c>
      <c r="CD153">
        <v>419</v>
      </c>
      <c r="CE153">
        <v>601</v>
      </c>
      <c r="CF153">
        <v>996</v>
      </c>
      <c r="CG153">
        <v>510</v>
      </c>
      <c r="CH153">
        <v>1999</v>
      </c>
      <c r="CI153">
        <v>95</v>
      </c>
      <c r="CJ153">
        <v>700</v>
      </c>
      <c r="CK153">
        <v>1154</v>
      </c>
      <c r="CL153">
        <v>957</v>
      </c>
      <c r="CM153">
        <v>248</v>
      </c>
      <c r="CN153">
        <v>637</v>
      </c>
      <c r="CO153">
        <v>2143</v>
      </c>
      <c r="CP153">
        <v>798</v>
      </c>
      <c r="CQ153">
        <v>609</v>
      </c>
      <c r="CR153">
        <v>1216</v>
      </c>
    </row>
    <row r="154" spans="1:96" x14ac:dyDescent="0.2">
      <c r="A154" s="112" t="s">
        <v>27</v>
      </c>
      <c r="B154" s="204">
        <f>Prevalence!B151*AX154</f>
        <v>8697.0144039999996</v>
      </c>
      <c r="C154" s="204">
        <f>Prevalence!C151*AY154</f>
        <v>323.5688294575578</v>
      </c>
      <c r="D154" s="204">
        <f>Prevalence!D151*AZ154</f>
        <v>213.40578799989822</v>
      </c>
      <c r="E154" s="204">
        <f>Prevalence!E151*BA154</f>
        <v>273.77554775590596</v>
      </c>
      <c r="F154" s="204">
        <f>Prevalence!F151*BB154</f>
        <v>540.28499657493899</v>
      </c>
      <c r="G154" s="204">
        <f>Prevalence!G151*BC154</f>
        <v>447.94679041158372</v>
      </c>
      <c r="H154" s="204">
        <f>Prevalence!H151*BD154</f>
        <v>1045.5976816776831</v>
      </c>
      <c r="I154" s="204">
        <f>Prevalence!I151*BE154</f>
        <v>1838.4201944279691</v>
      </c>
      <c r="J154" s="204">
        <f>Prevalence!J151*BF154</f>
        <v>564.00203633535125</v>
      </c>
      <c r="K154" s="204">
        <f>Prevalence!K151*BG154</f>
        <v>822.35785927608754</v>
      </c>
      <c r="L154" s="204">
        <f>Prevalence!L151*BH154</f>
        <v>1959.4973424434609</v>
      </c>
      <c r="M154" s="204">
        <f>Prevalence!M151*BI154</f>
        <v>24.615826130091147</v>
      </c>
      <c r="N154" s="204">
        <f>Prevalence!N151*BJ154</f>
        <v>51.707861234700047</v>
      </c>
      <c r="O154" s="204">
        <f>Prevalence!O151*BK154</f>
        <v>551.13669051837508</v>
      </c>
      <c r="P154" s="204">
        <f>Prevalence!P151*BL154</f>
        <v>68.282412589764363</v>
      </c>
      <c r="Q154" s="204">
        <f>Prevalence!Q151*BM154</f>
        <v>551.53695436029409</v>
      </c>
      <c r="R154" s="204">
        <f>Prevalence!R151*BN154</f>
        <v>286.14942123529414</v>
      </c>
      <c r="S154" s="204">
        <f>Prevalence!S151*BO154</f>
        <v>150.01478484926469</v>
      </c>
      <c r="T154" s="204">
        <f>Prevalence!T151*BP154</f>
        <v>163.16618633823526</v>
      </c>
      <c r="U154" s="204">
        <f>Prevalence!U151*BQ154</f>
        <v>108.58329916544116</v>
      </c>
      <c r="V154" s="204">
        <f>Prevalence!V151*BR154</f>
        <v>273.20959144852935</v>
      </c>
      <c r="W154" s="204">
        <f>Prevalence!W151*BS154</f>
        <v>242.15295516176468</v>
      </c>
      <c r="X154" s="204">
        <f>Prevalence!X151*BT154</f>
        <v>110.48744448529412</v>
      </c>
      <c r="Y154" s="204">
        <f>Prevalence!Y151*BU154</f>
        <v>111.62366288602941</v>
      </c>
      <c r="Z154" s="204">
        <f>Prevalence!Z151*BV154</f>
        <v>131.62197740441175</v>
      </c>
      <c r="AA154" s="204">
        <f>Prevalence!AA151*BW154</f>
        <v>38.396345955882353</v>
      </c>
      <c r="AB154" s="204">
        <f>Prevalence!AB151*BX154</f>
        <v>1390.8358023529411</v>
      </c>
      <c r="AC154" s="204">
        <f>Prevalence!AC151*BY154</f>
        <v>68.434303676470591</v>
      </c>
      <c r="AD154" s="204">
        <f>Prevalence!AD151*BZ154</f>
        <v>211.38363847058824</v>
      </c>
      <c r="AE154" s="204">
        <f>Prevalence!AE151*CA154</f>
        <v>540.48733924632347</v>
      </c>
      <c r="AF154" s="204">
        <f>Prevalence!AF151*CB154</f>
        <v>1014.8371902499998</v>
      </c>
      <c r="AG154" s="204">
        <f>Prevalence!AG151*CC154</f>
        <v>382.87512775735297</v>
      </c>
      <c r="AH154" s="204">
        <f>Prevalence!AH151*CD154</f>
        <v>63.683953029411761</v>
      </c>
      <c r="AI154" s="204">
        <f>Prevalence!AI151*CE154</f>
        <v>129.79706263970587</v>
      </c>
      <c r="AJ154" s="204">
        <f>Prevalence!AJ151*CF154</f>
        <v>221.4189283455882</v>
      </c>
      <c r="AK154" s="204">
        <f>Prevalence!AK151*CG154</f>
        <v>88.396920911764695</v>
      </c>
      <c r="AL154" s="204">
        <f>Prevalence!AL151*CH154</f>
        <v>407.51495974264702</v>
      </c>
      <c r="AM154" s="204">
        <f>Prevalence!AM151*CI154</f>
        <v>24.639831985294116</v>
      </c>
      <c r="AN154" s="204">
        <f>Prevalence!AN151*CJ154</f>
        <v>158.79457515808824</v>
      </c>
      <c r="AO154" s="204">
        <f>Prevalence!AO151*CK154</f>
        <v>350.78849425367645</v>
      </c>
      <c r="AP154" s="204">
        <f>Prevalence!AP151*CL154</f>
        <v>213.53505277573529</v>
      </c>
      <c r="AQ154" s="204">
        <f>Prevalence!AQ151*CM154</f>
        <v>51.621754007352934</v>
      </c>
      <c r="AR154" s="204">
        <f>Prevalence!AR151*CN154</f>
        <v>125.46289007352939</v>
      </c>
      <c r="AS154" s="204">
        <f>Prevalence!AS151*CO154</f>
        <v>514.38914264705886</v>
      </c>
      <c r="AT154" s="204">
        <f>Prevalence!AT151*CP154</f>
        <v>120.98157504779411</v>
      </c>
      <c r="AU154" s="204">
        <f>Prevalence!AU151*CQ154</f>
        <v>117.07751120955882</v>
      </c>
      <c r="AV154" s="204">
        <f>Prevalence!AV151*CR154</f>
        <v>334.61240102205875</v>
      </c>
      <c r="AW154">
        <v>153</v>
      </c>
      <c r="AX154">
        <v>36724</v>
      </c>
      <c r="AY154">
        <v>1412</v>
      </c>
      <c r="AZ154">
        <v>905</v>
      </c>
      <c r="BA154">
        <v>1341</v>
      </c>
      <c r="BB154">
        <v>2225</v>
      </c>
      <c r="BC154">
        <v>1802</v>
      </c>
      <c r="BD154">
        <v>4536</v>
      </c>
      <c r="BE154">
        <v>7958</v>
      </c>
      <c r="BF154">
        <v>2403</v>
      </c>
      <c r="BG154">
        <v>3520</v>
      </c>
      <c r="BH154">
        <v>7560</v>
      </c>
      <c r="BI154">
        <v>100</v>
      </c>
      <c r="BJ154">
        <v>245</v>
      </c>
      <c r="BK154">
        <v>2324</v>
      </c>
      <c r="BL154">
        <v>393</v>
      </c>
      <c r="BM154">
        <v>2162</v>
      </c>
      <c r="BN154">
        <v>1336</v>
      </c>
      <c r="BO154">
        <v>727</v>
      </c>
      <c r="BP154">
        <v>644</v>
      </c>
      <c r="BQ154">
        <v>447</v>
      </c>
      <c r="BR154">
        <v>1341</v>
      </c>
      <c r="BS154">
        <v>924</v>
      </c>
      <c r="BT154">
        <v>470</v>
      </c>
      <c r="BU154">
        <v>407</v>
      </c>
      <c r="BV154">
        <v>577</v>
      </c>
      <c r="BW154">
        <v>140</v>
      </c>
      <c r="BX154">
        <v>5120</v>
      </c>
      <c r="BY154">
        <v>393</v>
      </c>
      <c r="BZ154">
        <v>864</v>
      </c>
      <c r="CA154">
        <v>2225</v>
      </c>
      <c r="CB154">
        <v>4777</v>
      </c>
      <c r="CC154">
        <v>1759</v>
      </c>
      <c r="CD154">
        <v>328</v>
      </c>
      <c r="CE154">
        <v>569</v>
      </c>
      <c r="CF154">
        <v>1038</v>
      </c>
      <c r="CG154">
        <v>392</v>
      </c>
      <c r="CH154">
        <v>1850</v>
      </c>
      <c r="CI154">
        <v>100</v>
      </c>
      <c r="CJ154">
        <v>673</v>
      </c>
      <c r="CK154">
        <v>1263</v>
      </c>
      <c r="CL154">
        <v>905</v>
      </c>
      <c r="CM154">
        <v>245</v>
      </c>
      <c r="CN154">
        <v>550</v>
      </c>
      <c r="CO154">
        <v>2110</v>
      </c>
      <c r="CP154">
        <v>491</v>
      </c>
      <c r="CQ154">
        <v>603</v>
      </c>
      <c r="CR154">
        <v>1294</v>
      </c>
    </row>
    <row r="155" spans="1:96" x14ac:dyDescent="0.2">
      <c r="A155" s="112" t="s">
        <v>28</v>
      </c>
      <c r="B155" s="204">
        <f>Prevalence!B152*AX155</f>
        <v>8391.5153139999984</v>
      </c>
      <c r="C155" s="204">
        <f>Prevalence!C152*AY155</f>
        <v>355.65072472955364</v>
      </c>
      <c r="D155" s="204">
        <f>Prevalence!D152*AZ155</f>
        <v>200.90799047062242</v>
      </c>
      <c r="E155" s="204">
        <f>Prevalence!E152*BA155</f>
        <v>243.35604244969417</v>
      </c>
      <c r="F155" s="204">
        <f>Prevalence!F152*BB155</f>
        <v>539.31369770469189</v>
      </c>
      <c r="G155" s="204">
        <f>Prevalence!G152*BC155</f>
        <v>468.57918974796632</v>
      </c>
      <c r="H155" s="204">
        <f>Prevalence!H152*BD155</f>
        <v>952.93227867185681</v>
      </c>
      <c r="I155" s="204">
        <f>Prevalence!I152*BE155</f>
        <v>1680.1746763099547</v>
      </c>
      <c r="J155" s="204">
        <f>Prevalence!J152*BF155</f>
        <v>572.21679758035225</v>
      </c>
      <c r="K155" s="204">
        <f>Prevalence!K152*BG155</f>
        <v>930.99320148159347</v>
      </c>
      <c r="L155" s="204">
        <f>Prevalence!L152*BH155</f>
        <v>1851.6731500550377</v>
      </c>
      <c r="M155" s="204">
        <f>Prevalence!M152*BI155</f>
        <v>20.431135687975654</v>
      </c>
      <c r="N155" s="204">
        <f>Prevalence!N152*BJ155</f>
        <v>60.994171007462505</v>
      </c>
      <c r="O155" s="204">
        <f>Prevalence!O152*BK155</f>
        <v>465.288376418697</v>
      </c>
      <c r="P155" s="204">
        <f>Prevalence!P152*BL155</f>
        <v>73.668557094300482</v>
      </c>
      <c r="Q155" s="204">
        <f>Prevalence!Q152*BM155</f>
        <v>438.52545076102933</v>
      </c>
      <c r="R155" s="204">
        <f>Prevalence!R152*BN155</f>
        <v>299.00044314705883</v>
      </c>
      <c r="S155" s="204">
        <f>Prevalence!S152*BO155</f>
        <v>154.76078216911762</v>
      </c>
      <c r="T155" s="204">
        <f>Prevalence!T152*BP155</f>
        <v>167.47336827573525</v>
      </c>
      <c r="U155" s="204">
        <f>Prevalence!U152*BQ155</f>
        <v>110.04079311397057</v>
      </c>
      <c r="V155" s="204">
        <f>Prevalence!V152*BR155</f>
        <v>242.85297017647054</v>
      </c>
      <c r="W155" s="204">
        <f>Prevalence!W152*BS155</f>
        <v>160.38702224999997</v>
      </c>
      <c r="X155" s="204">
        <f>Prevalence!X152*BT155</f>
        <v>110.95760382352941</v>
      </c>
      <c r="Y155" s="204">
        <f>Prevalence!Y152*BU155</f>
        <v>89.408634154411757</v>
      </c>
      <c r="Z155" s="204">
        <f>Prevalence!Z152*BV155</f>
        <v>129.56894829411763</v>
      </c>
      <c r="AA155" s="204">
        <f>Prevalence!AA152*BW155</f>
        <v>45.252836305147056</v>
      </c>
      <c r="AB155" s="204">
        <f>Prevalence!AB152*BX155</f>
        <v>1226.7606412941175</v>
      </c>
      <c r="AC155" s="204">
        <f>Prevalence!AC152*BY155</f>
        <v>73.832429411764707</v>
      </c>
      <c r="AD155" s="204">
        <f>Prevalence!AD152*BZ155</f>
        <v>239.76384919117646</v>
      </c>
      <c r="AE155" s="204">
        <f>Prevalence!AE152*CA155</f>
        <v>539.51567661397053</v>
      </c>
      <c r="AF155" s="204">
        <f>Prevalence!AF152*CB155</f>
        <v>879.72384442647046</v>
      </c>
      <c r="AG155" s="204">
        <f>Prevalence!AG152*CC155</f>
        <v>386.79312224264709</v>
      </c>
      <c r="AH155" s="204">
        <f>Prevalence!AH152*CD155</f>
        <v>58.247518014705882</v>
      </c>
      <c r="AI155" s="204">
        <f>Prevalence!AI152*CE155</f>
        <v>127.51591918382351</v>
      </c>
      <c r="AJ155" s="204">
        <f>Prevalence!AJ152*CF155</f>
        <v>217.36598071691174</v>
      </c>
      <c r="AK155" s="204">
        <f>Prevalence!AK152*CG155</f>
        <v>105.76060180514705</v>
      </c>
      <c r="AL155" s="204">
        <f>Prevalence!AL152*CH155</f>
        <v>488.35711662132354</v>
      </c>
      <c r="AM155" s="204">
        <f>Prevalence!AM152*CI155</f>
        <v>20.451060547794118</v>
      </c>
      <c r="AN155" s="204">
        <f>Prevalence!AN152*CJ155</f>
        <v>141.57020073529412</v>
      </c>
      <c r="AO155" s="204">
        <f>Prevalence!AO152*CK155</f>
        <v>343.56719508455876</v>
      </c>
      <c r="AP155" s="204">
        <f>Prevalence!AP152*CL155</f>
        <v>201.02968504411766</v>
      </c>
      <c r="AQ155" s="204">
        <f>Prevalence!AQ152*CM155</f>
        <v>60.892599624999995</v>
      </c>
      <c r="AR155" s="204">
        <f>Prevalence!AR152*CN155</f>
        <v>139.37786515441175</v>
      </c>
      <c r="AS155" s="204">
        <f>Prevalence!AS152*CO155</f>
        <v>565.58427058823531</v>
      </c>
      <c r="AT155" s="204">
        <f>Prevalence!AT152*CP155</f>
        <v>111.3720405735294</v>
      </c>
      <c r="AU155" s="204">
        <f>Prevalence!AU152*CQ155</f>
        <v>107.17543314705883</v>
      </c>
      <c r="AV155" s="204">
        <f>Prevalence!AV152*CR155</f>
        <v>388.14004168014696</v>
      </c>
      <c r="AW155">
        <v>154</v>
      </c>
      <c r="AX155">
        <v>35434</v>
      </c>
      <c r="AY155">
        <v>1552</v>
      </c>
      <c r="AZ155">
        <v>852</v>
      </c>
      <c r="BA155">
        <v>1192</v>
      </c>
      <c r="BB155">
        <v>2221</v>
      </c>
      <c r="BC155">
        <v>1885</v>
      </c>
      <c r="BD155">
        <v>4134</v>
      </c>
      <c r="BE155">
        <v>7273</v>
      </c>
      <c r="BF155">
        <v>2438</v>
      </c>
      <c r="BG155">
        <v>3985</v>
      </c>
      <c r="BH155">
        <v>7144</v>
      </c>
      <c r="BI155">
        <v>83</v>
      </c>
      <c r="BJ155">
        <v>289</v>
      </c>
      <c r="BK155">
        <v>1962</v>
      </c>
      <c r="BL155">
        <v>424</v>
      </c>
      <c r="BM155">
        <v>1719</v>
      </c>
      <c r="BN155">
        <v>1396</v>
      </c>
      <c r="BO155">
        <v>750</v>
      </c>
      <c r="BP155">
        <v>661</v>
      </c>
      <c r="BQ155">
        <v>453</v>
      </c>
      <c r="BR155">
        <v>1192</v>
      </c>
      <c r="BS155">
        <v>612</v>
      </c>
      <c r="BT155">
        <v>472</v>
      </c>
      <c r="BU155">
        <v>326</v>
      </c>
      <c r="BV155">
        <v>568</v>
      </c>
      <c r="BW155">
        <v>165</v>
      </c>
      <c r="BX155">
        <v>4516</v>
      </c>
      <c r="BY155">
        <v>424</v>
      </c>
      <c r="BZ155">
        <v>980</v>
      </c>
      <c r="CA155">
        <v>2221</v>
      </c>
      <c r="CB155">
        <v>4141</v>
      </c>
      <c r="CC155">
        <v>1777</v>
      </c>
      <c r="CD155">
        <v>300</v>
      </c>
      <c r="CE155">
        <v>559</v>
      </c>
      <c r="CF155">
        <v>1019</v>
      </c>
      <c r="CG155">
        <v>469</v>
      </c>
      <c r="CH155">
        <v>2217</v>
      </c>
      <c r="CI155">
        <v>83</v>
      </c>
      <c r="CJ155">
        <v>600</v>
      </c>
      <c r="CK155">
        <v>1237</v>
      </c>
      <c r="CL155">
        <v>852</v>
      </c>
      <c r="CM155">
        <v>289</v>
      </c>
      <c r="CN155">
        <v>611</v>
      </c>
      <c r="CO155">
        <v>2320</v>
      </c>
      <c r="CP155">
        <v>452</v>
      </c>
      <c r="CQ155">
        <v>552</v>
      </c>
      <c r="CR155">
        <v>1501</v>
      </c>
    </row>
    <row r="156" spans="1:96" x14ac:dyDescent="0.2">
      <c r="A156" s="112" t="s">
        <v>29</v>
      </c>
      <c r="B156" s="204">
        <f>Prevalence!B153*AX156</f>
        <v>8963.56358</v>
      </c>
      <c r="C156" s="204">
        <f>Prevalence!C153*AY156</f>
        <v>419.49020547917752</v>
      </c>
      <c r="D156" s="204">
        <f>Prevalence!D153*AZ156</f>
        <v>259.96518594245288</v>
      </c>
      <c r="E156" s="204">
        <f>Prevalence!E153*BA156</f>
        <v>309.85285932824041</v>
      </c>
      <c r="F156" s="204">
        <f>Prevalence!F153*BB156</f>
        <v>637.62083053275649</v>
      </c>
      <c r="G156" s="204">
        <f>Prevalence!G153*BC156</f>
        <v>529.99897413655947</v>
      </c>
      <c r="H156" s="204">
        <f>Prevalence!H153*BD156</f>
        <v>972.969609269785</v>
      </c>
      <c r="I156" s="204">
        <f>Prevalence!I153*BE156</f>
        <v>1563.8374629127597</v>
      </c>
      <c r="J156" s="204">
        <f>Prevalence!J153*BF156</f>
        <v>680.39345105463372</v>
      </c>
      <c r="K156" s="204">
        <f>Prevalence!K153*BG156</f>
        <v>1081.5327468192561</v>
      </c>
      <c r="L156" s="204">
        <f>Prevalence!L153*BH156</f>
        <v>1813.2645718747872</v>
      </c>
      <c r="M156" s="204">
        <f>Prevalence!M153*BI156</f>
        <v>25.485291647103125</v>
      </c>
      <c r="N156" s="204">
        <f>Prevalence!N153*BJ156</f>
        <v>63.391089648914232</v>
      </c>
      <c r="O156" s="204">
        <f>Prevalence!O153*BK156</f>
        <v>510.74910488940174</v>
      </c>
      <c r="P156" s="204">
        <f>Prevalence!P153*BL156</f>
        <v>98.837126651100007</v>
      </c>
      <c r="Q156" s="204">
        <f>Prevalence!Q153*BM156</f>
        <v>357.57194323529404</v>
      </c>
      <c r="R156" s="204">
        <f>Prevalence!R153*BN156</f>
        <v>367.22603702205885</v>
      </c>
      <c r="S156" s="204">
        <f>Prevalence!S153*BO156</f>
        <v>183.58627312499999</v>
      </c>
      <c r="T156" s="204">
        <f>Prevalence!T153*BP156</f>
        <v>213.02105630514706</v>
      </c>
      <c r="U156" s="204">
        <f>Prevalence!U153*BQ156</f>
        <v>123.53693806985292</v>
      </c>
      <c r="V156" s="204">
        <f>Prevalence!V153*BR156</f>
        <v>309.21232301470582</v>
      </c>
      <c r="W156" s="204">
        <f>Prevalence!W153*BS156</f>
        <v>145.80098608455882</v>
      </c>
      <c r="X156" s="204">
        <f>Prevalence!X153*BT156</f>
        <v>127.04058363970586</v>
      </c>
      <c r="Y156" s="204">
        <f>Prevalence!Y153*BU156</f>
        <v>94.856969117647054</v>
      </c>
      <c r="Z156" s="204">
        <f>Prevalence!Z153*BV156</f>
        <v>167.65592874999999</v>
      </c>
      <c r="AA156" s="204">
        <f>Prevalence!AA153*BW156</f>
        <v>58.037487683823528</v>
      </c>
      <c r="AB156" s="204">
        <f>Prevalence!AB153*BX156</f>
        <v>1057.2867136764703</v>
      </c>
      <c r="AC156" s="204">
        <f>Prevalence!AC153*BY156</f>
        <v>99.056985294117652</v>
      </c>
      <c r="AD156" s="204">
        <f>Prevalence!AD153*BZ156</f>
        <v>273.33982636029413</v>
      </c>
      <c r="AE156" s="204">
        <f>Prevalence!AE153*CA156</f>
        <v>637.85962654411753</v>
      </c>
      <c r="AF156" s="204">
        <f>Prevalence!AF153*CB156</f>
        <v>693.67625661764703</v>
      </c>
      <c r="AG156" s="204">
        <f>Prevalence!AG153*CC156</f>
        <v>447.98521599264706</v>
      </c>
      <c r="AH156" s="204">
        <f>Prevalence!AH153*CD156</f>
        <v>68.47809393382353</v>
      </c>
      <c r="AI156" s="204">
        <f>Prevalence!AI153*CE156</f>
        <v>158.05334459558824</v>
      </c>
      <c r="AJ156" s="204">
        <f>Prevalence!AJ153*CF156</f>
        <v>235.65161516544117</v>
      </c>
      <c r="AK156" s="204">
        <f>Prevalence!AK153*CG156</f>
        <v>134.94929334558822</v>
      </c>
      <c r="AL156" s="204">
        <f>Prevalence!AL153*CH156</f>
        <v>559.12021950367648</v>
      </c>
      <c r="AM156" s="204">
        <f>Prevalence!AM153*CI156</f>
        <v>25.510145422794118</v>
      </c>
      <c r="AN156" s="204">
        <f>Prevalence!AN153*CJ156</f>
        <v>166.9724355514706</v>
      </c>
      <c r="AO156" s="204">
        <f>Prevalence!AO153*CK156</f>
        <v>366.5504683823529</v>
      </c>
      <c r="AP156" s="204">
        <f>Prevalence!AP153*CL156</f>
        <v>260.12265281250001</v>
      </c>
      <c r="AQ156" s="204">
        <f>Prevalence!AQ153*CM156</f>
        <v>63.285526764705878</v>
      </c>
      <c r="AR156" s="204">
        <f>Prevalence!AR153*CN156</f>
        <v>157.79381529411765</v>
      </c>
      <c r="AS156" s="204">
        <f>Prevalence!AS153*CO156</f>
        <v>656.2327161764706</v>
      </c>
      <c r="AT156" s="204">
        <f>Prevalence!AT153*CP156</f>
        <v>124.74741443014706</v>
      </c>
      <c r="AU156" s="204">
        <f>Prevalence!AU153*CQ156</f>
        <v>130.77106970588235</v>
      </c>
      <c r="AV156" s="204">
        <f>Prevalence!AV153*CR156</f>
        <v>433.35548983455874</v>
      </c>
      <c r="AW156">
        <v>155</v>
      </c>
      <c r="AX156">
        <v>33268</v>
      </c>
      <c r="AY156">
        <v>1609</v>
      </c>
      <c r="AZ156">
        <v>969</v>
      </c>
      <c r="BA156">
        <v>1334</v>
      </c>
      <c r="BB156">
        <v>2308</v>
      </c>
      <c r="BC156">
        <v>1874</v>
      </c>
      <c r="BD156">
        <v>3710</v>
      </c>
      <c r="BE156">
        <v>5950</v>
      </c>
      <c r="BF156">
        <v>2548</v>
      </c>
      <c r="BG156">
        <v>4069</v>
      </c>
      <c r="BH156">
        <v>6149</v>
      </c>
      <c r="BI156">
        <v>91</v>
      </c>
      <c r="BJ156">
        <v>264</v>
      </c>
      <c r="BK156">
        <v>1893</v>
      </c>
      <c r="BL156">
        <v>500</v>
      </c>
      <c r="BM156">
        <v>1232</v>
      </c>
      <c r="BN156">
        <v>1507</v>
      </c>
      <c r="BO156">
        <v>782</v>
      </c>
      <c r="BP156">
        <v>739</v>
      </c>
      <c r="BQ156">
        <v>447</v>
      </c>
      <c r="BR156">
        <v>1334</v>
      </c>
      <c r="BS156">
        <v>489</v>
      </c>
      <c r="BT156">
        <v>475</v>
      </c>
      <c r="BU156">
        <v>304</v>
      </c>
      <c r="BV156">
        <v>646</v>
      </c>
      <c r="BW156">
        <v>186</v>
      </c>
      <c r="BX156">
        <v>3421</v>
      </c>
      <c r="BY156">
        <v>500</v>
      </c>
      <c r="BZ156">
        <v>982</v>
      </c>
      <c r="CA156">
        <v>2308</v>
      </c>
      <c r="CB156">
        <v>2870</v>
      </c>
      <c r="CC156">
        <v>1809</v>
      </c>
      <c r="CD156">
        <v>310</v>
      </c>
      <c r="CE156">
        <v>609</v>
      </c>
      <c r="CF156">
        <v>971</v>
      </c>
      <c r="CG156">
        <v>526</v>
      </c>
      <c r="CH156">
        <v>2231</v>
      </c>
      <c r="CI156">
        <v>91</v>
      </c>
      <c r="CJ156">
        <v>622</v>
      </c>
      <c r="CK156">
        <v>1160</v>
      </c>
      <c r="CL156">
        <v>969</v>
      </c>
      <c r="CM156">
        <v>264</v>
      </c>
      <c r="CN156">
        <v>608</v>
      </c>
      <c r="CO156">
        <v>2366</v>
      </c>
      <c r="CP156">
        <v>445</v>
      </c>
      <c r="CQ156">
        <v>592</v>
      </c>
      <c r="CR156">
        <v>1473</v>
      </c>
    </row>
    <row r="157" spans="1:96" x14ac:dyDescent="0.2">
      <c r="A157" s="112" t="s">
        <v>30</v>
      </c>
      <c r="B157" s="204">
        <f>Prevalence!B154*AX157</f>
        <v>10409.082354999999</v>
      </c>
      <c r="C157" s="204">
        <f>Prevalence!C154*AY157</f>
        <v>559.49408387713788</v>
      </c>
      <c r="D157" s="204">
        <f>Prevalence!D154*AZ157</f>
        <v>343.13258288998679</v>
      </c>
      <c r="E157" s="204">
        <f>Prevalence!E154*BA157</f>
        <v>419.02140796712575</v>
      </c>
      <c r="F157" s="204">
        <f>Prevalence!F154*BB157</f>
        <v>732.93243648327677</v>
      </c>
      <c r="G157" s="204">
        <f>Prevalence!G154*BC157</f>
        <v>646.80237665438176</v>
      </c>
      <c r="H157" s="204">
        <f>Prevalence!H154*BD157</f>
        <v>1111.9652677368972</v>
      </c>
      <c r="I157" s="204">
        <f>Prevalence!I154*BE157</f>
        <v>1682.6365441289895</v>
      </c>
      <c r="J157" s="204">
        <f>Prevalence!J154*BF157</f>
        <v>882.53546143467986</v>
      </c>
      <c r="K157" s="204">
        <f>Prevalence!K154*BG157</f>
        <v>1304.8032081926096</v>
      </c>
      <c r="L157" s="204">
        <f>Prevalence!L154*BH157</f>
        <v>1807.3668175346513</v>
      </c>
      <c r="M157" s="204">
        <f>Prevalence!M154*BI157</f>
        <v>28.845989446721116</v>
      </c>
      <c r="N157" s="204">
        <f>Prevalence!N154*BJ157</f>
        <v>70.594622563563576</v>
      </c>
      <c r="O157" s="204">
        <f>Prevalence!O154*BK157</f>
        <v>653.47825253150086</v>
      </c>
      <c r="P157" s="204">
        <f>Prevalence!P154*BL157</f>
        <v>130.46500717945202</v>
      </c>
      <c r="Q157" s="204">
        <f>Prevalence!Q154*BM157</f>
        <v>319.5509005698529</v>
      </c>
      <c r="R157" s="204">
        <f>Prevalence!R154*BN157</f>
        <v>430.33920463235296</v>
      </c>
      <c r="S157" s="204">
        <f>Prevalence!S154*BO157</f>
        <v>229.13069382352938</v>
      </c>
      <c r="T157" s="204">
        <f>Prevalence!T154*BP157</f>
        <v>287.67931555147055</v>
      </c>
      <c r="U157" s="204">
        <f>Prevalence!U154*BQ157</f>
        <v>157.25395472426467</v>
      </c>
      <c r="V157" s="204">
        <f>Prevalence!V154*BR157</f>
        <v>418.15519544117637</v>
      </c>
      <c r="W157" s="204">
        <f>Prevalence!W154*BS157</f>
        <v>181.28220764705881</v>
      </c>
      <c r="X157" s="204">
        <f>Prevalence!X154*BT157</f>
        <v>158.33268529411762</v>
      </c>
      <c r="Y157" s="204">
        <f>Prevalence!Y154*BU157</f>
        <v>129.49224402573529</v>
      </c>
      <c r="Z157" s="204">
        <f>Prevalence!Z154*BV157</f>
        <v>199.57803283088234</v>
      </c>
      <c r="AA157" s="204">
        <f>Prevalence!AA154*BW157</f>
        <v>70.83069733455882</v>
      </c>
      <c r="AB157" s="204">
        <f>Prevalence!AB154*BX157</f>
        <v>891.63173602941163</v>
      </c>
      <c r="AC157" s="204">
        <f>Prevalence!AC154*BY157</f>
        <v>130.75522058823529</v>
      </c>
      <c r="AD157" s="204">
        <f>Prevalence!AD154*BZ157</f>
        <v>334.29850454044117</v>
      </c>
      <c r="AE157" s="204">
        <f>Prevalence!AE154*CA157</f>
        <v>733.20692773897053</v>
      </c>
      <c r="AF157" s="204">
        <f>Prevalence!AF154*CB157</f>
        <v>673.13183786764694</v>
      </c>
      <c r="AG157" s="204">
        <f>Prevalence!AG154*CC157</f>
        <v>571.31116268382357</v>
      </c>
      <c r="AH157" s="204">
        <f>Prevalence!AH154*CD157</f>
        <v>75.767697481617645</v>
      </c>
      <c r="AI157" s="204">
        <f>Prevalence!AI154*CE157</f>
        <v>194.1279175</v>
      </c>
      <c r="AJ157" s="204">
        <f>Prevalence!AJ154*CF157</f>
        <v>333.21283998161761</v>
      </c>
      <c r="AK157" s="204">
        <f>Prevalence!AK154*CG157</f>
        <v>187.03048450367646</v>
      </c>
      <c r="AL157" s="204">
        <f>Prevalence!AL154*CH157</f>
        <v>639.81798314338232</v>
      </c>
      <c r="AM157" s="204">
        <f>Prevalence!AM154*CI157</f>
        <v>28.874120643382355</v>
      </c>
      <c r="AN157" s="204">
        <f>Prevalence!AN154*CJ157</f>
        <v>224.9564324632353</v>
      </c>
      <c r="AO157" s="204">
        <f>Prevalence!AO154*CK157</f>
        <v>429.74882499999995</v>
      </c>
      <c r="AP157" s="204">
        <f>Prevalence!AP154*CL157</f>
        <v>343.34042615808823</v>
      </c>
      <c r="AQ157" s="204">
        <f>Prevalence!AQ154*CM157</f>
        <v>70.477063897058812</v>
      </c>
      <c r="AR157" s="204">
        <f>Prevalence!AR154*CN157</f>
        <v>214.11167371323529</v>
      </c>
      <c r="AS157" s="204">
        <f>Prevalence!AS154*CO157</f>
        <v>810.16727132352946</v>
      </c>
      <c r="AT157" s="204">
        <f>Prevalence!AT154*CP157</f>
        <v>144.93126575367648</v>
      </c>
      <c r="AU157" s="204">
        <f>Prevalence!AU154*CQ157</f>
        <v>156.17423358455883</v>
      </c>
      <c r="AV157" s="204">
        <f>Prevalence!AV154*CR157</f>
        <v>508.08209840073516</v>
      </c>
      <c r="AW157">
        <v>156</v>
      </c>
      <c r="AX157">
        <v>38633</v>
      </c>
      <c r="AY157">
        <v>2146</v>
      </c>
      <c r="AZ157">
        <v>1279</v>
      </c>
      <c r="BA157">
        <v>1804</v>
      </c>
      <c r="BB157">
        <v>2653</v>
      </c>
      <c r="BC157">
        <v>2287</v>
      </c>
      <c r="BD157">
        <v>4240</v>
      </c>
      <c r="BE157">
        <v>6402</v>
      </c>
      <c r="BF157">
        <v>3305</v>
      </c>
      <c r="BG157">
        <v>4909</v>
      </c>
      <c r="BH157">
        <v>6129</v>
      </c>
      <c r="BI157">
        <v>103</v>
      </c>
      <c r="BJ157">
        <v>294</v>
      </c>
      <c r="BK157">
        <v>2422</v>
      </c>
      <c r="BL157">
        <v>660</v>
      </c>
      <c r="BM157">
        <v>1101</v>
      </c>
      <c r="BN157">
        <v>1766</v>
      </c>
      <c r="BO157">
        <v>976</v>
      </c>
      <c r="BP157">
        <v>998</v>
      </c>
      <c r="BQ157">
        <v>569</v>
      </c>
      <c r="BR157">
        <v>1804</v>
      </c>
      <c r="BS157">
        <v>608</v>
      </c>
      <c r="BT157">
        <v>592</v>
      </c>
      <c r="BU157">
        <v>415</v>
      </c>
      <c r="BV157">
        <v>769</v>
      </c>
      <c r="BW157">
        <v>227</v>
      </c>
      <c r="BX157">
        <v>2885</v>
      </c>
      <c r="BY157">
        <v>660</v>
      </c>
      <c r="BZ157">
        <v>1201</v>
      </c>
      <c r="CA157">
        <v>2653</v>
      </c>
      <c r="CB157">
        <v>2785</v>
      </c>
      <c r="CC157">
        <v>2307</v>
      </c>
      <c r="CD157">
        <v>343</v>
      </c>
      <c r="CE157">
        <v>748</v>
      </c>
      <c r="CF157">
        <v>1373</v>
      </c>
      <c r="CG157">
        <v>729</v>
      </c>
      <c r="CH157">
        <v>2553</v>
      </c>
      <c r="CI157">
        <v>103</v>
      </c>
      <c r="CJ157">
        <v>838</v>
      </c>
      <c r="CK157">
        <v>1360</v>
      </c>
      <c r="CL157">
        <v>1279</v>
      </c>
      <c r="CM157">
        <v>294</v>
      </c>
      <c r="CN157">
        <v>825</v>
      </c>
      <c r="CO157">
        <v>2921</v>
      </c>
      <c r="CP157">
        <v>517</v>
      </c>
      <c r="CQ157">
        <v>707</v>
      </c>
      <c r="CR157">
        <v>1727</v>
      </c>
    </row>
    <row r="158" spans="1:96" x14ac:dyDescent="0.2">
      <c r="A158" s="112" t="s">
        <v>31</v>
      </c>
      <c r="B158" s="204">
        <f>Prevalence!B155*AX158</f>
        <v>12450.683574000001</v>
      </c>
      <c r="C158" s="204">
        <f>Prevalence!C155*AY158</f>
        <v>735.66446062711645</v>
      </c>
      <c r="D158" s="204">
        <f>Prevalence!D155*AZ158</f>
        <v>443.33905099565243</v>
      </c>
      <c r="E158" s="204">
        <f>Prevalence!E155*BA158</f>
        <v>578.90687853017778</v>
      </c>
      <c r="F158" s="204">
        <f>Prevalence!F155*BB158</f>
        <v>845.20966481286416</v>
      </c>
      <c r="G158" s="204">
        <f>Prevalence!G155*BC158</f>
        <v>727.92664974219144</v>
      </c>
      <c r="H158" s="204">
        <f>Prevalence!H155*BD158</f>
        <v>1312.9071747322409</v>
      </c>
      <c r="I158" s="204">
        <f>Prevalence!I155*BE158</f>
        <v>1944.6652273343891</v>
      </c>
      <c r="J158" s="204">
        <f>Prevalence!J155*BF158</f>
        <v>1202.6142812862481</v>
      </c>
      <c r="K158" s="204">
        <f>Prevalence!K155*BG158</f>
        <v>1552.664271194302</v>
      </c>
      <c r="L158" s="204">
        <f>Prevalence!L155*BH158</f>
        <v>1923.521386820205</v>
      </c>
      <c r="M158" s="204">
        <f>Prevalence!M155*BI158</f>
        <v>47.230897752920718</v>
      </c>
      <c r="N158" s="204">
        <f>Prevalence!N155*BJ158</f>
        <v>94.850895125767565</v>
      </c>
      <c r="O158" s="204">
        <f>Prevalence!O155*BK158</f>
        <v>822.40372783485134</v>
      </c>
      <c r="P158" s="204">
        <f>Prevalence!P155*BL158</f>
        <v>143.41674222868104</v>
      </c>
      <c r="Q158" s="204">
        <f>Prevalence!Q155*BM158</f>
        <v>365.2996286470588</v>
      </c>
      <c r="R158" s="204">
        <f>Prevalence!R155*BN158</f>
        <v>521.83482935294126</v>
      </c>
      <c r="S158" s="204">
        <f>Prevalence!S155*BO158</f>
        <v>282.72668241176473</v>
      </c>
      <c r="T158" s="204">
        <f>Prevalence!T155*BP158</f>
        <v>379.11934045588237</v>
      </c>
      <c r="U158" s="204">
        <f>Prevalence!U155*BQ158</f>
        <v>176.73781202205879</v>
      </c>
      <c r="V158" s="204">
        <f>Prevalence!V155*BR158</f>
        <v>577.71014638235295</v>
      </c>
      <c r="W158" s="204">
        <f>Prevalence!W155*BS158</f>
        <v>214.97242277205885</v>
      </c>
      <c r="X158" s="204">
        <f>Prevalence!X155*BT158</f>
        <v>204.94119110294119</v>
      </c>
      <c r="Y158" s="204">
        <f>Prevalence!Y155*BU158</f>
        <v>147.97944694852941</v>
      </c>
      <c r="Z158" s="204">
        <f>Prevalence!Z155*BV158</f>
        <v>222.66262261764709</v>
      </c>
      <c r="AA158" s="204">
        <f>Prevalence!AA155*BW158</f>
        <v>85.821015772058828</v>
      </c>
      <c r="AB158" s="204">
        <f>Prevalence!AB155*BX158</f>
        <v>905.6564147647058</v>
      </c>
      <c r="AC158" s="204">
        <f>Prevalence!AC155*BY158</f>
        <v>143.73576617647061</v>
      </c>
      <c r="AD158" s="204">
        <f>Prevalence!AD155*BZ158</f>
        <v>376.48792202205891</v>
      </c>
      <c r="AE158" s="204">
        <f>Prevalence!AE155*CA158</f>
        <v>845.52620512499993</v>
      </c>
      <c r="AF158" s="204">
        <f>Prevalence!AF155*CB158</f>
        <v>688.57280285294109</v>
      </c>
      <c r="AG158" s="204">
        <f>Prevalence!AG155*CC158</f>
        <v>789.59370772058833</v>
      </c>
      <c r="AH158" s="204">
        <f>Prevalence!AH155*CD158</f>
        <v>122.7617803897059</v>
      </c>
      <c r="AI158" s="204">
        <f>Prevalence!AI155*CE158</f>
        <v>227.36262520588238</v>
      </c>
      <c r="AJ158" s="204">
        <f>Prevalence!AJ155*CF158</f>
        <v>389.78516216911765</v>
      </c>
      <c r="AK158" s="204">
        <f>Prevalence!AK155*CG158</f>
        <v>234.92276772794119</v>
      </c>
      <c r="AL158" s="204">
        <f>Prevalence!AL155*CH158</f>
        <v>752.54867300735305</v>
      </c>
      <c r="AM158" s="204">
        <f>Prevalence!AM155*CI158</f>
        <v>47.27695828676471</v>
      </c>
      <c r="AN158" s="204">
        <f>Prevalence!AN155*CJ158</f>
        <v>301.41008964705884</v>
      </c>
      <c r="AO158" s="204">
        <f>Prevalence!AO155*CK158</f>
        <v>564.74141309558831</v>
      </c>
      <c r="AP158" s="204">
        <f>Prevalence!AP155*CL158</f>
        <v>443.60759161764713</v>
      </c>
      <c r="AQ158" s="204">
        <f>Prevalence!AQ155*CM158</f>
        <v>94.692943367647047</v>
      </c>
      <c r="AR158" s="204">
        <f>Prevalence!AR155*CN158</f>
        <v>295.80641289705886</v>
      </c>
      <c r="AS158" s="204">
        <f>Prevalence!AS155*CO158</f>
        <v>941.16654882352952</v>
      </c>
      <c r="AT158" s="204">
        <f>Prevalence!AT155*CP158</f>
        <v>163.08964133823531</v>
      </c>
      <c r="AU158" s="204">
        <f>Prevalence!AU155*CQ158</f>
        <v>199.51914613235297</v>
      </c>
      <c r="AV158" s="204">
        <f>Prevalence!AV155*CR158</f>
        <v>546.77219995588234</v>
      </c>
      <c r="AW158">
        <v>157</v>
      </c>
      <c r="AX158">
        <v>40827</v>
      </c>
      <c r="AY158">
        <v>2493</v>
      </c>
      <c r="AZ158">
        <v>1460</v>
      </c>
      <c r="BA158">
        <v>2202</v>
      </c>
      <c r="BB158">
        <v>2703</v>
      </c>
      <c r="BC158">
        <v>2274</v>
      </c>
      <c r="BD158">
        <v>4423</v>
      </c>
      <c r="BE158">
        <v>6537</v>
      </c>
      <c r="BF158">
        <v>3979</v>
      </c>
      <c r="BG158">
        <v>5161</v>
      </c>
      <c r="BH158">
        <v>5763</v>
      </c>
      <c r="BI158">
        <v>149</v>
      </c>
      <c r="BJ158">
        <v>349</v>
      </c>
      <c r="BK158">
        <v>2693</v>
      </c>
      <c r="BL158">
        <v>641</v>
      </c>
      <c r="BM158">
        <v>1112</v>
      </c>
      <c r="BN158">
        <v>1892</v>
      </c>
      <c r="BO158">
        <v>1064</v>
      </c>
      <c r="BP158">
        <v>1162</v>
      </c>
      <c r="BQ158">
        <v>565</v>
      </c>
      <c r="BR158">
        <v>2202</v>
      </c>
      <c r="BS158">
        <v>637</v>
      </c>
      <c r="BT158">
        <v>677</v>
      </c>
      <c r="BU158">
        <v>419</v>
      </c>
      <c r="BV158">
        <v>758</v>
      </c>
      <c r="BW158">
        <v>243</v>
      </c>
      <c r="BX158">
        <v>2589</v>
      </c>
      <c r="BY158">
        <v>641</v>
      </c>
      <c r="BZ158">
        <v>1195</v>
      </c>
      <c r="CA158">
        <v>2703</v>
      </c>
      <c r="CB158">
        <v>2517</v>
      </c>
      <c r="CC158">
        <v>2817</v>
      </c>
      <c r="CD158">
        <v>491</v>
      </c>
      <c r="CE158">
        <v>774</v>
      </c>
      <c r="CF158">
        <v>1419</v>
      </c>
      <c r="CG158">
        <v>809</v>
      </c>
      <c r="CH158">
        <v>2653</v>
      </c>
      <c r="CI158">
        <v>149</v>
      </c>
      <c r="CJ158">
        <v>992</v>
      </c>
      <c r="CK158">
        <v>1579</v>
      </c>
      <c r="CL158">
        <v>1460</v>
      </c>
      <c r="CM158">
        <v>349</v>
      </c>
      <c r="CN158">
        <v>1007</v>
      </c>
      <c r="CO158">
        <v>2998</v>
      </c>
      <c r="CP158">
        <v>514</v>
      </c>
      <c r="CQ158">
        <v>798</v>
      </c>
      <c r="CR158">
        <v>1642</v>
      </c>
    </row>
    <row r="159" spans="1:96" x14ac:dyDescent="0.2">
      <c r="A159" s="112" t="s">
        <v>32</v>
      </c>
      <c r="B159" s="204">
        <f>Prevalence!B156*AX159</f>
        <v>11690.718270000001</v>
      </c>
      <c r="C159" s="204">
        <f>Prevalence!C156*AY159</f>
        <v>691.40065433186271</v>
      </c>
      <c r="D159" s="204">
        <f>Prevalence!D156*AZ159</f>
        <v>439.08785461624205</v>
      </c>
      <c r="E159" s="204">
        <f>Prevalence!E156*BA159</f>
        <v>576.80367461181197</v>
      </c>
      <c r="F159" s="204">
        <f>Prevalence!F156*BB159</f>
        <v>828.01153992765967</v>
      </c>
      <c r="G159" s="204">
        <f>Prevalence!G156*BC159</f>
        <v>686.31254927320072</v>
      </c>
      <c r="H159" s="204">
        <f>Prevalence!H156*BD159</f>
        <v>1210.498634085028</v>
      </c>
      <c r="I159" s="204">
        <f>Prevalence!I156*BE159</f>
        <v>1784.6178214439346</v>
      </c>
      <c r="J159" s="204">
        <f>Prevalence!J156*BF159</f>
        <v>1176.0171320645366</v>
      </c>
      <c r="K159" s="204">
        <f>Prevalence!K156*BG159</f>
        <v>1406.4532973906921</v>
      </c>
      <c r="L159" s="204">
        <f>Prevalence!L156*BH159</f>
        <v>1735.9421712392655</v>
      </c>
      <c r="M159" s="204">
        <f>Prevalence!M156*BI159</f>
        <v>55.155545026900704</v>
      </c>
      <c r="N159" s="204">
        <f>Prevalence!N156*BJ159</f>
        <v>89.958871881458634</v>
      </c>
      <c r="O159" s="204">
        <f>Prevalence!O156*BK159</f>
        <v>780.2604993011679</v>
      </c>
      <c r="P159" s="204">
        <f>Prevalence!P156*BL159</f>
        <v>146.77282824027264</v>
      </c>
      <c r="Q159" s="204">
        <f>Prevalence!Q156*BM159</f>
        <v>334.09147691911761</v>
      </c>
      <c r="R159" s="204">
        <f>Prevalence!R156*BN159</f>
        <v>496.46019705882355</v>
      </c>
      <c r="S159" s="204">
        <f>Prevalence!S156*BO159</f>
        <v>287.77537316911764</v>
      </c>
      <c r="T159" s="204">
        <f>Prevalence!T156*BP159</f>
        <v>379.11934045588237</v>
      </c>
      <c r="U159" s="204">
        <f>Prevalence!U156*BQ159</f>
        <v>151.71298908088232</v>
      </c>
      <c r="V159" s="204">
        <f>Prevalence!V156*BR159</f>
        <v>575.61129026470587</v>
      </c>
      <c r="W159" s="204">
        <f>Prevalence!W156*BS159</f>
        <v>195.39879558088236</v>
      </c>
      <c r="X159" s="204">
        <f>Prevalence!X156*BT159</f>
        <v>171.94475117647059</v>
      </c>
      <c r="Y159" s="204">
        <f>Prevalence!Y156*BU159</f>
        <v>123.96368944852942</v>
      </c>
      <c r="Z159" s="204">
        <f>Prevalence!Z156*BV159</f>
        <v>229.41887633823532</v>
      </c>
      <c r="AA159" s="204">
        <f>Prevalence!AA156*BW159</f>
        <v>87.233707389705899</v>
      </c>
      <c r="AB159" s="204">
        <f>Prevalence!AB156*BX159</f>
        <v>802.81246499999986</v>
      </c>
      <c r="AC159" s="204">
        <f>Prevalence!AC156*BY159</f>
        <v>147.09931764705885</v>
      </c>
      <c r="AD159" s="204">
        <f>Prevalence!AD156*BZ159</f>
        <v>365.46107911764716</v>
      </c>
      <c r="AE159" s="204">
        <f>Prevalence!AE156*CA159</f>
        <v>828.32163935294113</v>
      </c>
      <c r="AF159" s="204">
        <f>Prevalence!AF156*CB159</f>
        <v>604.58716499999991</v>
      </c>
      <c r="AG159" s="204">
        <f>Prevalence!AG156*CC159</f>
        <v>764.92766360294127</v>
      </c>
      <c r="AH159" s="204">
        <f>Prevalence!AH156*CD159</f>
        <v>118.51137251470591</v>
      </c>
      <c r="AI159" s="204">
        <f>Prevalence!AI156*CE159</f>
        <v>221.48762197058826</v>
      </c>
      <c r="AJ159" s="204">
        <f>Prevalence!AJ156*CF159</f>
        <v>346.38413636029412</v>
      </c>
      <c r="AK159" s="204">
        <f>Prevalence!AK156*CG159</f>
        <v>234.05160789705883</v>
      </c>
      <c r="AL159" s="204">
        <f>Prevalence!AL156*CH159</f>
        <v>648.72929331617649</v>
      </c>
      <c r="AM159" s="204">
        <f>Prevalence!AM156*CI159</f>
        <v>55.209333838235295</v>
      </c>
      <c r="AN159" s="204">
        <f>Prevalence!AN156*CJ159</f>
        <v>271.32984884558829</v>
      </c>
      <c r="AO159" s="204">
        <f>Prevalence!AO156*CK159</f>
        <v>497.50177683088236</v>
      </c>
      <c r="AP159" s="204">
        <f>Prevalence!AP156*CL159</f>
        <v>439.35382019117651</v>
      </c>
      <c r="AQ159" s="204">
        <f>Prevalence!AQ156*CM159</f>
        <v>89.809066632352938</v>
      </c>
      <c r="AR159" s="204">
        <f>Prevalence!AR156*CN159</f>
        <v>284.64390675000004</v>
      </c>
      <c r="AS159" s="204">
        <f>Prevalence!AS156*CO159</f>
        <v>916.67989411764722</v>
      </c>
      <c r="AT159" s="204">
        <f>Prevalence!AT156*CP159</f>
        <v>158.33021600735296</v>
      </c>
      <c r="AU159" s="204">
        <f>Prevalence!AU156*CQ159</f>
        <v>198.51905016176474</v>
      </c>
      <c r="AV159" s="204">
        <f>Prevalence!AV156*CR159</f>
        <v>456.53147755147057</v>
      </c>
      <c r="AW159">
        <v>158</v>
      </c>
      <c r="AX159">
        <v>38335</v>
      </c>
      <c r="AY159">
        <v>2343</v>
      </c>
      <c r="AZ159">
        <v>1446</v>
      </c>
      <c r="BA159">
        <v>2194</v>
      </c>
      <c r="BB159">
        <v>2648</v>
      </c>
      <c r="BC159">
        <v>2144</v>
      </c>
      <c r="BD159">
        <v>4078</v>
      </c>
      <c r="BE159">
        <v>5999</v>
      </c>
      <c r="BF159">
        <v>3891</v>
      </c>
      <c r="BG159">
        <v>4675</v>
      </c>
      <c r="BH159">
        <v>5201</v>
      </c>
      <c r="BI159">
        <v>174</v>
      </c>
      <c r="BJ159">
        <v>331</v>
      </c>
      <c r="BK159">
        <v>2555</v>
      </c>
      <c r="BL159">
        <v>656</v>
      </c>
      <c r="BM159">
        <v>1017</v>
      </c>
      <c r="BN159">
        <v>1800</v>
      </c>
      <c r="BO159">
        <v>1083</v>
      </c>
      <c r="BP159">
        <v>1162</v>
      </c>
      <c r="BQ159">
        <v>485</v>
      </c>
      <c r="BR159">
        <v>2194</v>
      </c>
      <c r="BS159">
        <v>579</v>
      </c>
      <c r="BT159">
        <v>568</v>
      </c>
      <c r="BU159">
        <v>351</v>
      </c>
      <c r="BV159">
        <v>781</v>
      </c>
      <c r="BW159">
        <v>247</v>
      </c>
      <c r="BX159">
        <v>2295</v>
      </c>
      <c r="BY159">
        <v>656</v>
      </c>
      <c r="BZ159">
        <v>1160</v>
      </c>
      <c r="CA159">
        <v>2648</v>
      </c>
      <c r="CB159">
        <v>2210</v>
      </c>
      <c r="CC159">
        <v>2729</v>
      </c>
      <c r="CD159">
        <v>474</v>
      </c>
      <c r="CE159">
        <v>754</v>
      </c>
      <c r="CF159">
        <v>1261</v>
      </c>
      <c r="CG159">
        <v>806</v>
      </c>
      <c r="CH159">
        <v>2287</v>
      </c>
      <c r="CI159">
        <v>174</v>
      </c>
      <c r="CJ159">
        <v>893</v>
      </c>
      <c r="CK159">
        <v>1391</v>
      </c>
      <c r="CL159">
        <v>1446</v>
      </c>
      <c r="CM159">
        <v>331</v>
      </c>
      <c r="CN159">
        <v>969</v>
      </c>
      <c r="CO159">
        <v>2920</v>
      </c>
      <c r="CP159">
        <v>499</v>
      </c>
      <c r="CQ159">
        <v>794</v>
      </c>
      <c r="CR159">
        <v>1371</v>
      </c>
    </row>
    <row r="160" spans="1:96" x14ac:dyDescent="0.2">
      <c r="A160" s="112" t="s">
        <v>33</v>
      </c>
      <c r="B160" s="204">
        <f>Prevalence!B157*AX160</f>
        <v>8606.4096840000002</v>
      </c>
      <c r="C160" s="204">
        <f>Prevalence!C157*AY160</f>
        <v>526.61949487141544</v>
      </c>
      <c r="D160" s="204">
        <f>Prevalence!D157*AZ160</f>
        <v>322.54386210802897</v>
      </c>
      <c r="E160" s="204">
        <f>Prevalence!E157*BA160</f>
        <v>444.68642064866884</v>
      </c>
      <c r="F160" s="204">
        <f>Prevalence!F157*BB160</f>
        <v>587.4142083507902</v>
      </c>
      <c r="G160" s="204">
        <f>Prevalence!G157*BC160</f>
        <v>458.46124011013262</v>
      </c>
      <c r="H160" s="204">
        <f>Prevalence!H157*BD160</f>
        <v>954.61410311459167</v>
      </c>
      <c r="I160" s="204">
        <f>Prevalence!I157*BE160</f>
        <v>1276.6855601423631</v>
      </c>
      <c r="J160" s="204">
        <f>Prevalence!J157*BF160</f>
        <v>968.95007364020069</v>
      </c>
      <c r="K160" s="204">
        <f>Prevalence!K157*BG160</f>
        <v>977.09955690208608</v>
      </c>
      <c r="L160" s="204">
        <f>Prevalence!L157*BH160</f>
        <v>1194.9314379958732</v>
      </c>
      <c r="M160" s="204">
        <f>Prevalence!M157*BI160</f>
        <v>41.223377846240219</v>
      </c>
      <c r="N160" s="204">
        <f>Prevalence!N157*BJ160</f>
        <v>75.249200722706945</v>
      </c>
      <c r="O160" s="204">
        <f>Prevalence!O157*BK160</f>
        <v>588.54768621328242</v>
      </c>
      <c r="P160" s="204">
        <f>Prevalence!P157*BL160</f>
        <v>111.13106464550977</v>
      </c>
      <c r="Q160" s="204">
        <f>Prevalence!Q157*BM160</f>
        <v>271.48923803308827</v>
      </c>
      <c r="R160" s="204">
        <f>Prevalence!R157*BN160</f>
        <v>400.57232644852951</v>
      </c>
      <c r="S160" s="204">
        <f>Prevalence!S157*BO160</f>
        <v>209.79094401838236</v>
      </c>
      <c r="T160" s="204">
        <f>Prevalence!T157*BP160</f>
        <v>318.08843896323532</v>
      </c>
      <c r="U160" s="204">
        <f>Prevalence!U157*BQ160</f>
        <v>99.994922172794119</v>
      </c>
      <c r="V160" s="204">
        <f>Prevalence!V157*BR160</f>
        <v>443.76715270588238</v>
      </c>
      <c r="W160" s="204">
        <f>Prevalence!W157*BS160</f>
        <v>140.44197876470591</v>
      </c>
      <c r="X160" s="204">
        <f>Prevalence!X157*BT160</f>
        <v>130.80361930147058</v>
      </c>
      <c r="Y160" s="204">
        <f>Prevalence!Y157*BU160</f>
        <v>84.450880422794128</v>
      </c>
      <c r="Z160" s="204">
        <f>Prevalence!Z157*BV160</f>
        <v>163.404340125</v>
      </c>
      <c r="AA160" s="204">
        <f>Prevalence!AA157*BW160</f>
        <v>69.338617610294122</v>
      </c>
      <c r="AB160" s="204">
        <f>Prevalence!AB157*BX160</f>
        <v>548.25201141176467</v>
      </c>
      <c r="AC160" s="204">
        <f>Prevalence!AC157*BY160</f>
        <v>111.37827058823531</v>
      </c>
      <c r="AD160" s="204">
        <f>Prevalence!AD157*BZ160</f>
        <v>247.41779744117653</v>
      </c>
      <c r="AE160" s="204">
        <f>Prevalence!AE157*CA160</f>
        <v>587.63420143014707</v>
      </c>
      <c r="AF160" s="204">
        <f>Prevalence!AF157*CB160</f>
        <v>429.22024750000003</v>
      </c>
      <c r="AG160" s="204">
        <f>Prevalence!AG157*CC160</f>
        <v>625.32690349264715</v>
      </c>
      <c r="AH160" s="204">
        <f>Prevalence!AH157*CD160</f>
        <v>85.797955452205898</v>
      </c>
      <c r="AI160" s="204">
        <f>Prevalence!AI157*CE160</f>
        <v>170.55173961764706</v>
      </c>
      <c r="AJ160" s="204">
        <f>Prevalence!AJ157*CF160</f>
        <v>257.43525693014709</v>
      </c>
      <c r="AK160" s="204">
        <f>Prevalence!AK157*CG160</f>
        <v>180.53721548161764</v>
      </c>
      <c r="AL160" s="204">
        <f>Prevalence!AL157*CH160</f>
        <v>452.19201580882356</v>
      </c>
      <c r="AM160" s="204">
        <f>Prevalence!AM157*CI160</f>
        <v>41.263579724264709</v>
      </c>
      <c r="AN160" s="204">
        <f>Prevalence!AN157*CJ160</f>
        <v>219.23834242647064</v>
      </c>
      <c r="AO160" s="204">
        <f>Prevalence!AO157*CK160</f>
        <v>340.59268193014708</v>
      </c>
      <c r="AP160" s="204">
        <f>Prevalence!AP157*CL160</f>
        <v>322.73923431617658</v>
      </c>
      <c r="AQ160" s="204">
        <f>Prevalence!AQ157*CM160</f>
        <v>75.123890955882345</v>
      </c>
      <c r="AR160" s="204">
        <f>Prevalence!AR157*CN160</f>
        <v>214.66844683088237</v>
      </c>
      <c r="AS160" s="204">
        <f>Prevalence!AS157*CO160</f>
        <v>656.37924058823546</v>
      </c>
      <c r="AT160" s="204">
        <f>Prevalence!AT157*CP160</f>
        <v>103.82449091911765</v>
      </c>
      <c r="AU160" s="204">
        <f>Prevalence!AU157*CQ160</f>
        <v>138.66124340808827</v>
      </c>
      <c r="AV160" s="204">
        <f>Prevalence!AV157*CR160</f>
        <v>291.67937166176466</v>
      </c>
      <c r="AW160">
        <v>159</v>
      </c>
      <c r="AX160">
        <v>33636</v>
      </c>
      <c r="AY160">
        <v>2127</v>
      </c>
      <c r="AZ160">
        <v>1266</v>
      </c>
      <c r="BA160">
        <v>2016</v>
      </c>
      <c r="BB160">
        <v>2239</v>
      </c>
      <c r="BC160">
        <v>1707</v>
      </c>
      <c r="BD160">
        <v>3833</v>
      </c>
      <c r="BE160">
        <v>5115</v>
      </c>
      <c r="BF160">
        <v>3821</v>
      </c>
      <c r="BG160">
        <v>3871</v>
      </c>
      <c r="BH160">
        <v>4267</v>
      </c>
      <c r="BI160">
        <v>155</v>
      </c>
      <c r="BJ160">
        <v>330</v>
      </c>
      <c r="BK160">
        <v>2297</v>
      </c>
      <c r="BL160">
        <v>592</v>
      </c>
      <c r="BM160">
        <v>985</v>
      </c>
      <c r="BN160">
        <v>1731</v>
      </c>
      <c r="BO160">
        <v>941</v>
      </c>
      <c r="BP160">
        <v>1162</v>
      </c>
      <c r="BQ160">
        <v>381</v>
      </c>
      <c r="BR160">
        <v>2016</v>
      </c>
      <c r="BS160">
        <v>496</v>
      </c>
      <c r="BT160">
        <v>515</v>
      </c>
      <c r="BU160">
        <v>285</v>
      </c>
      <c r="BV160">
        <v>663</v>
      </c>
      <c r="BW160">
        <v>234</v>
      </c>
      <c r="BX160">
        <v>1868</v>
      </c>
      <c r="BY160">
        <v>592</v>
      </c>
      <c r="BZ160">
        <v>936</v>
      </c>
      <c r="CA160">
        <v>2239</v>
      </c>
      <c r="CB160">
        <v>1870</v>
      </c>
      <c r="CC160">
        <v>2659</v>
      </c>
      <c r="CD160">
        <v>409</v>
      </c>
      <c r="CE160">
        <v>692</v>
      </c>
      <c r="CF160">
        <v>1117</v>
      </c>
      <c r="CG160">
        <v>741</v>
      </c>
      <c r="CH160">
        <v>1900</v>
      </c>
      <c r="CI160">
        <v>155</v>
      </c>
      <c r="CJ160">
        <v>860</v>
      </c>
      <c r="CK160">
        <v>1135</v>
      </c>
      <c r="CL160">
        <v>1266</v>
      </c>
      <c r="CM160">
        <v>330</v>
      </c>
      <c r="CN160">
        <v>871</v>
      </c>
      <c r="CO160">
        <v>2492</v>
      </c>
      <c r="CP160">
        <v>390</v>
      </c>
      <c r="CQ160">
        <v>661</v>
      </c>
      <c r="CR160">
        <v>1044</v>
      </c>
    </row>
    <row r="161" spans="1:96" x14ac:dyDescent="0.2">
      <c r="A161" s="112" t="s">
        <v>34</v>
      </c>
      <c r="B161" s="204">
        <f>Prevalence!B158*AX161</f>
        <v>8372.5454179999997</v>
      </c>
      <c r="C161" s="204">
        <f>Prevalence!C158*AY161</f>
        <v>537.76095103935791</v>
      </c>
      <c r="D161" s="204">
        <f>Prevalence!D158*AZ161</f>
        <v>350.56900020588301</v>
      </c>
      <c r="E161" s="204">
        <f>Prevalence!E158*BA161</f>
        <v>478.21436506265582</v>
      </c>
      <c r="F161" s="204">
        <f>Prevalence!F158*BB161</f>
        <v>580.59296251911508</v>
      </c>
      <c r="G161" s="204">
        <f>Prevalence!G158*BC161</f>
        <v>458.72981728652991</v>
      </c>
      <c r="H161" s="204">
        <f>Prevalence!H158*BD161</f>
        <v>946.39540616630529</v>
      </c>
      <c r="I161" s="204">
        <f>Prevalence!I158*BE161</f>
        <v>1096.726559387203</v>
      </c>
      <c r="J161" s="204">
        <f>Prevalence!J158*BF161</f>
        <v>1031.3320987947386</v>
      </c>
      <c r="K161" s="204">
        <f>Prevalence!K158*BG161</f>
        <v>890.77353043334074</v>
      </c>
      <c r="L161" s="204">
        <f>Prevalence!L158*BH161</f>
        <v>1093.8369338673263</v>
      </c>
      <c r="M161" s="204">
        <f>Prevalence!M158*BI161</f>
        <v>35.372317764838378</v>
      </c>
      <c r="N161" s="204">
        <f>Prevalence!N158*BJ161</f>
        <v>77.757507413463841</v>
      </c>
      <c r="O161" s="204">
        <f>Prevalence!O158*BK161</f>
        <v>578.29870604413509</v>
      </c>
      <c r="P161" s="204">
        <f>Prevalence!P158*BL161</f>
        <v>123.52067658234026</v>
      </c>
      <c r="Q161" s="204">
        <f>Prevalence!Q158*BM161</f>
        <v>262.66928309191178</v>
      </c>
      <c r="R161" s="204">
        <f>Prevalence!R158*BN161</f>
        <v>408.90312006617654</v>
      </c>
      <c r="S161" s="204">
        <f>Prevalence!S158*BO161</f>
        <v>222.05290142647061</v>
      </c>
      <c r="T161" s="204">
        <f>Prevalence!T158*BP161</f>
        <v>352.57995644117648</v>
      </c>
      <c r="U161" s="204">
        <f>Prevalence!U158*BQ161</f>
        <v>106.55626877205881</v>
      </c>
      <c r="V161" s="204">
        <f>Prevalence!V158*BR161</f>
        <v>477.22578723529415</v>
      </c>
      <c r="W161" s="204">
        <f>Prevalence!W158*BS161</f>
        <v>131.09805679044121</v>
      </c>
      <c r="X161" s="204">
        <f>Prevalence!X158*BT161</f>
        <v>123.18399099264705</v>
      </c>
      <c r="Y161" s="204">
        <f>Prevalence!Y158*BU161</f>
        <v>82.37664827205883</v>
      </c>
      <c r="Z161" s="204">
        <f>Prevalence!Z158*BV161</f>
        <v>144.91968626470589</v>
      </c>
      <c r="AA161" s="204">
        <f>Prevalence!AA158*BW161</f>
        <v>56.893224705882361</v>
      </c>
      <c r="AB161" s="204">
        <f>Prevalence!AB158*BX161</f>
        <v>456.38751485294119</v>
      </c>
      <c r="AC161" s="204">
        <f>Prevalence!AC158*BY161</f>
        <v>123.79544264705883</v>
      </c>
      <c r="AD161" s="204">
        <f>Prevalence!AD158*BZ161</f>
        <v>236.05138153308829</v>
      </c>
      <c r="AE161" s="204">
        <f>Prevalence!AE158*CA161</f>
        <v>580.81040096691174</v>
      </c>
      <c r="AF161" s="204">
        <f>Prevalence!AF158*CB161</f>
        <v>339.47419574999998</v>
      </c>
      <c r="AG161" s="204">
        <f>Prevalence!AG158*CC161</f>
        <v>653.54774908088245</v>
      </c>
      <c r="AH161" s="204">
        <f>Prevalence!AH158*CD161</f>
        <v>69.645284132352955</v>
      </c>
      <c r="AI161" s="204">
        <f>Prevalence!AI158*CE161</f>
        <v>181.64253193382353</v>
      </c>
      <c r="AJ161" s="204">
        <f>Prevalence!AJ158*CF161</f>
        <v>248.90785808823532</v>
      </c>
      <c r="AK161" s="204">
        <f>Prevalence!AK158*CG161</f>
        <v>186.62821465441178</v>
      </c>
      <c r="AL161" s="204">
        <f>Prevalence!AL158*CH161</f>
        <v>431.96237299632355</v>
      </c>
      <c r="AM161" s="204">
        <f>Prevalence!AM158*CI161</f>
        <v>35.406813569852943</v>
      </c>
      <c r="AN161" s="204">
        <f>Prevalence!AN158*CJ161</f>
        <v>203.432787507353</v>
      </c>
      <c r="AO161" s="204">
        <f>Prevalence!AO158*CK161</f>
        <v>331.89031384558831</v>
      </c>
      <c r="AP161" s="204">
        <f>Prevalence!AP158*CL161</f>
        <v>350.78134788235303</v>
      </c>
      <c r="AQ161" s="204">
        <f>Prevalence!AQ158*CM161</f>
        <v>77.628020654411756</v>
      </c>
      <c r="AR161" s="204">
        <f>Prevalence!AR158*CN161</f>
        <v>226.99154940441178</v>
      </c>
      <c r="AS161" s="204">
        <f>Prevalence!AS158*CO161</f>
        <v>555.49912455882361</v>
      </c>
      <c r="AT161" s="204">
        <f>Prevalence!AT158*CP161</f>
        <v>108.88260714338236</v>
      </c>
      <c r="AU161" s="204">
        <f>Prevalence!AU158*CQ161</f>
        <v>128.38227075</v>
      </c>
      <c r="AV161" s="204">
        <f>Prevalence!AV158*CR161</f>
        <v>286.65041697794118</v>
      </c>
      <c r="AW161">
        <v>160</v>
      </c>
      <c r="AX161">
        <v>32722</v>
      </c>
      <c r="AY161">
        <v>2172</v>
      </c>
      <c r="AZ161">
        <v>1376</v>
      </c>
      <c r="BA161">
        <v>2168</v>
      </c>
      <c r="BB161">
        <v>2213</v>
      </c>
      <c r="BC161">
        <v>1708</v>
      </c>
      <c r="BD161">
        <v>3800</v>
      </c>
      <c r="BE161">
        <v>4394</v>
      </c>
      <c r="BF161">
        <v>4067</v>
      </c>
      <c r="BG161">
        <v>3529</v>
      </c>
      <c r="BH161">
        <v>3906</v>
      </c>
      <c r="BI161">
        <v>133</v>
      </c>
      <c r="BJ161">
        <v>341</v>
      </c>
      <c r="BK161">
        <v>2257</v>
      </c>
      <c r="BL161">
        <v>658</v>
      </c>
      <c r="BM161">
        <v>953</v>
      </c>
      <c r="BN161">
        <v>1767</v>
      </c>
      <c r="BO161">
        <v>996</v>
      </c>
      <c r="BP161">
        <v>1288</v>
      </c>
      <c r="BQ161">
        <v>406</v>
      </c>
      <c r="BR161">
        <v>2168</v>
      </c>
      <c r="BS161">
        <v>463</v>
      </c>
      <c r="BT161">
        <v>485</v>
      </c>
      <c r="BU161">
        <v>278</v>
      </c>
      <c r="BV161">
        <v>588</v>
      </c>
      <c r="BW161">
        <v>192</v>
      </c>
      <c r="BX161">
        <v>1555</v>
      </c>
      <c r="BY161">
        <v>658</v>
      </c>
      <c r="BZ161">
        <v>893</v>
      </c>
      <c r="CA161">
        <v>2213</v>
      </c>
      <c r="CB161">
        <v>1479</v>
      </c>
      <c r="CC161">
        <v>2779</v>
      </c>
      <c r="CD161">
        <v>332</v>
      </c>
      <c r="CE161">
        <v>737</v>
      </c>
      <c r="CF161">
        <v>1080</v>
      </c>
      <c r="CG161">
        <v>766</v>
      </c>
      <c r="CH161">
        <v>1815</v>
      </c>
      <c r="CI161">
        <v>133</v>
      </c>
      <c r="CJ161">
        <v>798</v>
      </c>
      <c r="CK161">
        <v>1106</v>
      </c>
      <c r="CL161">
        <v>1376</v>
      </c>
      <c r="CM161">
        <v>341</v>
      </c>
      <c r="CN161">
        <v>921</v>
      </c>
      <c r="CO161">
        <v>2109</v>
      </c>
      <c r="CP161">
        <v>409</v>
      </c>
      <c r="CQ161">
        <v>612</v>
      </c>
      <c r="CR161">
        <v>1026</v>
      </c>
    </row>
    <row r="162" spans="1:96" x14ac:dyDescent="0.2">
      <c r="A162" s="112" t="s">
        <v>35</v>
      </c>
      <c r="B162" s="204">
        <f>Prevalence!B159*AX162</f>
        <v>6499.282064</v>
      </c>
      <c r="C162" s="204">
        <f>Prevalence!C159*AY162</f>
        <v>439.83593777120285</v>
      </c>
      <c r="D162" s="204">
        <f>Prevalence!D159*AZ162</f>
        <v>286.20741796163753</v>
      </c>
      <c r="E162" s="204">
        <f>Prevalence!E159*BA162</f>
        <v>403.29387897097092</v>
      </c>
      <c r="F162" s="204">
        <f>Prevalence!F159*BB162</f>
        <v>468.14603239912589</v>
      </c>
      <c r="G162" s="204">
        <f>Prevalence!G159*BC162</f>
        <v>344.68065944244233</v>
      </c>
      <c r="H162" s="204">
        <f>Prevalence!H159*BD162</f>
        <v>720.46330317899708</v>
      </c>
      <c r="I162" s="204">
        <f>Prevalence!I159*BE162</f>
        <v>824.27942421690113</v>
      </c>
      <c r="J162" s="204">
        <f>Prevalence!J159*BF162</f>
        <v>822.74142251763419</v>
      </c>
      <c r="K162" s="204">
        <f>Prevalence!K159*BG162</f>
        <v>682.93475718530271</v>
      </c>
      <c r="L162" s="204">
        <f>Prevalence!L159*BH162</f>
        <v>801.73908986437368</v>
      </c>
      <c r="M162" s="204">
        <f>Prevalence!M159*BI162</f>
        <v>28.521125734697065</v>
      </c>
      <c r="N162" s="204">
        <f>Prevalence!N159*BJ162</f>
        <v>58.728718924859642</v>
      </c>
      <c r="O162" s="204">
        <f>Prevalence!O159*BK162</f>
        <v>441.89045446595526</v>
      </c>
      <c r="P162" s="204">
        <f>Prevalence!P159*BL162</f>
        <v>95.210432301194899</v>
      </c>
      <c r="Q162" s="204">
        <f>Prevalence!Q159*BM162</f>
        <v>186.31065111764704</v>
      </c>
      <c r="R162" s="204">
        <f>Prevalence!R159*BN162</f>
        <v>312.64587141176474</v>
      </c>
      <c r="S162" s="204">
        <f>Prevalence!S159*BO162</f>
        <v>167.94724782352941</v>
      </c>
      <c r="T162" s="204">
        <f>Prevalence!T159*BP162</f>
        <v>302.94406076470585</v>
      </c>
      <c r="U162" s="204">
        <f>Prevalence!U159*BQ162</f>
        <v>73.59335629411764</v>
      </c>
      <c r="V162" s="204">
        <f>Prevalence!V159*BR162</f>
        <v>2080</v>
      </c>
      <c r="W162" s="204">
        <f>Prevalence!W159*BS162</f>
        <v>88.605405411764721</v>
      </c>
      <c r="X162" s="204">
        <f>Prevalence!X159*BT162</f>
        <v>114.30821647058823</v>
      </c>
      <c r="Y162" s="204">
        <f>Prevalence!Y159*BU162</f>
        <v>56.521543235294118</v>
      </c>
      <c r="Z162" s="204">
        <f>Prevalence!Z159*BV162</f>
        <v>114.82088352941176</v>
      </c>
      <c r="AA162" s="204">
        <f>Prevalence!AA159*BW162</f>
        <v>41.935338529411766</v>
      </c>
      <c r="AB162" s="204">
        <f>Prevalence!AB159*BX162</f>
        <v>324.54801599999996</v>
      </c>
      <c r="AC162" s="204">
        <f>Prevalence!AC159*BY162</f>
        <v>95.422223529411781</v>
      </c>
      <c r="AD162" s="204">
        <f>Prevalence!AD159*BZ162</f>
        <v>186.58021476470591</v>
      </c>
      <c r="AE162" s="204">
        <f>Prevalence!AE159*CA162</f>
        <v>468.3213582352941</v>
      </c>
      <c r="AF162" s="204">
        <f>Prevalence!AF159*CB162</f>
        <v>249.37448752941174</v>
      </c>
      <c r="AG162" s="204">
        <f>Prevalence!AG159*CC162</f>
        <v>502.74447058823534</v>
      </c>
      <c r="AH162" s="204">
        <f>Prevalence!AH159*CD162</f>
        <v>56.793587529411766</v>
      </c>
      <c r="AI162" s="204">
        <f>Prevalence!AI159*CE162</f>
        <v>129.11933317647058</v>
      </c>
      <c r="AJ162" s="204">
        <f>Prevalence!AJ159*CF162</f>
        <v>199.54738382352943</v>
      </c>
      <c r="AK162" s="204">
        <f>Prevalence!AK159*CG162</f>
        <v>143.91721976470586</v>
      </c>
      <c r="AL162" s="204">
        <f>Prevalence!AL159*CH162</f>
        <v>325.51712211764709</v>
      </c>
      <c r="AM162" s="204">
        <f>Prevalence!AM159*CI162</f>
        <v>28.54894011764706</v>
      </c>
      <c r="AN162" s="204">
        <f>Prevalence!AN159*CJ162</f>
        <v>167.83975311764709</v>
      </c>
      <c r="AO162" s="204">
        <f>Prevalence!AO159*CK162</f>
        <v>257.70863476470589</v>
      </c>
      <c r="AP162" s="204">
        <f>Prevalence!AP159*CL162</f>
        <v>286.3807803529412</v>
      </c>
      <c r="AQ162" s="204">
        <f>Prevalence!AQ159*CM162</f>
        <v>58.630920117647051</v>
      </c>
      <c r="AR162" s="204">
        <f>Prevalence!AR159*CN162</f>
        <v>181.33033870588235</v>
      </c>
      <c r="AS162" s="204">
        <f>Prevalence!AS159*CO162</f>
        <v>435.5023976470589</v>
      </c>
      <c r="AT162" s="204">
        <f>Prevalence!AT159*CP162</f>
        <v>79.094604588235299</v>
      </c>
      <c r="AU162" s="204">
        <f>Prevalence!AU159*CQ162</f>
        <v>92.012987588235305</v>
      </c>
      <c r="AV162" s="204">
        <f>Prevalence!AV159*CR162</f>
        <v>214.39488335294115</v>
      </c>
      <c r="AW162">
        <v>161</v>
      </c>
      <c r="AX162">
        <v>28897</v>
      </c>
      <c r="AY162">
        <v>2021</v>
      </c>
      <c r="AZ162">
        <v>1278</v>
      </c>
      <c r="BA162">
        <v>2080</v>
      </c>
      <c r="BB162">
        <v>2030</v>
      </c>
      <c r="BC162">
        <v>1460</v>
      </c>
      <c r="BD162">
        <v>3291</v>
      </c>
      <c r="BE162">
        <v>3757</v>
      </c>
      <c r="BF162">
        <v>3691</v>
      </c>
      <c r="BG162">
        <v>3078</v>
      </c>
      <c r="BH162">
        <v>3257</v>
      </c>
      <c r="BI162">
        <v>122</v>
      </c>
      <c r="BJ162">
        <v>293</v>
      </c>
      <c r="BK162">
        <v>1962</v>
      </c>
      <c r="BL162">
        <v>577</v>
      </c>
      <c r="BM162">
        <v>769</v>
      </c>
      <c r="BN162">
        <v>1537</v>
      </c>
      <c r="BO162">
        <v>857</v>
      </c>
      <c r="BP162">
        <v>1259</v>
      </c>
      <c r="BQ162">
        <v>319</v>
      </c>
      <c r="BR162">
        <v>2080</v>
      </c>
      <c r="BS162">
        <v>356</v>
      </c>
      <c r="BT162">
        <v>512</v>
      </c>
      <c r="BU162">
        <v>217</v>
      </c>
      <c r="BV162">
        <v>530</v>
      </c>
      <c r="BW162">
        <v>161</v>
      </c>
      <c r="BX162">
        <v>1258</v>
      </c>
      <c r="BY162">
        <v>577</v>
      </c>
      <c r="BZ162">
        <v>803</v>
      </c>
      <c r="CA162">
        <v>2030</v>
      </c>
      <c r="CB162">
        <v>1236</v>
      </c>
      <c r="CC162">
        <v>2432</v>
      </c>
      <c r="CD162">
        <v>308</v>
      </c>
      <c r="CE162">
        <v>596</v>
      </c>
      <c r="CF162">
        <v>985</v>
      </c>
      <c r="CG162">
        <v>672</v>
      </c>
      <c r="CH162">
        <v>1556</v>
      </c>
      <c r="CI162">
        <v>122</v>
      </c>
      <c r="CJ162">
        <v>749</v>
      </c>
      <c r="CK162">
        <v>977</v>
      </c>
      <c r="CL162">
        <v>1278</v>
      </c>
      <c r="CM162">
        <v>293</v>
      </c>
      <c r="CN162">
        <v>837</v>
      </c>
      <c r="CO162">
        <v>1881</v>
      </c>
      <c r="CP162">
        <v>338</v>
      </c>
      <c r="CQ162">
        <v>499</v>
      </c>
      <c r="CR162">
        <v>873</v>
      </c>
    </row>
    <row r="163" spans="1:96" x14ac:dyDescent="0.2">
      <c r="A163" s="112" t="s">
        <v>36</v>
      </c>
      <c r="B163" s="204">
        <f>Prevalence!B160*AX163</f>
        <v>4862.3725279999999</v>
      </c>
      <c r="C163" s="204">
        <f>Prevalence!C160*AY163</f>
        <v>345.16565923064212</v>
      </c>
      <c r="D163" s="204">
        <f>Prevalence!D160*AZ163</f>
        <v>209.61670047894577</v>
      </c>
      <c r="E163" s="204">
        <f>Prevalence!E160*BA163</f>
        <v>312.74664749046923</v>
      </c>
      <c r="F163" s="204">
        <f>Prevalence!F160*BB163</f>
        <v>358.14324547578451</v>
      </c>
      <c r="G163" s="204">
        <f>Prevalence!G160*BC163</f>
        <v>249.53935413059008</v>
      </c>
      <c r="H163" s="204">
        <f>Prevalence!H160*BD163</f>
        <v>545.32789067726583</v>
      </c>
      <c r="I163" s="204">
        <f>Prevalence!I160*BE163</f>
        <v>587.10985871823993</v>
      </c>
      <c r="J163" s="204">
        <f>Prevalence!J160*BF163</f>
        <v>604.96348434377103</v>
      </c>
      <c r="K163" s="204">
        <f>Prevalence!K160*BG163</f>
        <v>519.85579469953348</v>
      </c>
      <c r="L163" s="204">
        <f>Prevalence!L160*BH163</f>
        <v>587.33480761940302</v>
      </c>
      <c r="M163" s="204">
        <f>Prevalence!M160*BI163</f>
        <v>26.417108262465312</v>
      </c>
      <c r="N163" s="204">
        <f>Prevalence!N160*BJ163</f>
        <v>42.292695198448413</v>
      </c>
      <c r="O163" s="204">
        <f>Prevalence!O160*BK163</f>
        <v>334.45837149946158</v>
      </c>
      <c r="P163" s="204">
        <f>Prevalence!P160*BL163</f>
        <v>75.079283703715205</v>
      </c>
      <c r="Q163" s="204">
        <f>Prevalence!Q160*BM163</f>
        <v>146.57730029411763</v>
      </c>
      <c r="R163" s="204">
        <f>Prevalence!R160*BN163</f>
        <v>224.16119082352944</v>
      </c>
      <c r="S163" s="204">
        <f>Prevalence!S160*BO163</f>
        <v>120.9141795882353</v>
      </c>
      <c r="T163" s="204">
        <f>Prevalence!T160*BP163</f>
        <v>228.59162647058824</v>
      </c>
      <c r="U163" s="204">
        <f>Prevalence!U160*BQ163</f>
        <v>48.908437411764702</v>
      </c>
      <c r="V163" s="204">
        <f>Prevalence!V160*BR163</f>
        <v>3226</v>
      </c>
      <c r="W163" s="204">
        <f>Prevalence!W160*BS163</f>
        <v>74.916368058823537</v>
      </c>
      <c r="X163" s="204">
        <f>Prevalence!X160*BT163</f>
        <v>86.40093705882353</v>
      </c>
      <c r="Y163" s="204">
        <f>Prevalence!Y160*BU163</f>
        <v>37.507383529411769</v>
      </c>
      <c r="Z163" s="204">
        <f>Prevalence!Z160*BV163</f>
        <v>86.007341058823528</v>
      </c>
      <c r="AA163" s="204">
        <f>Prevalence!AA160*BW163</f>
        <v>30.474749117647061</v>
      </c>
      <c r="AB163" s="204">
        <f>Prevalence!AB160*BX163</f>
        <v>224.44894588235292</v>
      </c>
      <c r="AC163" s="204">
        <f>Prevalence!AC160*BY163</f>
        <v>75.246294117647068</v>
      </c>
      <c r="AD163" s="204">
        <f>Prevalence!AD160*BZ163</f>
        <v>140.10942652941179</v>
      </c>
      <c r="AE163" s="204">
        <f>Prevalence!AE160*CA163</f>
        <v>358.27737405882351</v>
      </c>
      <c r="AF163" s="204">
        <f>Prevalence!AF160*CB163</f>
        <v>175.12706729411764</v>
      </c>
      <c r="AG163" s="204">
        <f>Prevalence!AG160*CC163</f>
        <v>364.65511764705883</v>
      </c>
      <c r="AH163" s="204">
        <f>Prevalence!AH160*CD163</f>
        <v>35.956979117647059</v>
      </c>
      <c r="AI163" s="204">
        <f>Prevalence!AI160*CE163</f>
        <v>96.622856705882356</v>
      </c>
      <c r="AJ163" s="204">
        <f>Prevalence!AJ160*CF163</f>
        <v>158.82756235294119</v>
      </c>
      <c r="AK163" s="204">
        <f>Prevalence!AK160*CG163</f>
        <v>118.21771623529411</v>
      </c>
      <c r="AL163" s="204">
        <f>Prevalence!AL160*CH163</f>
        <v>225.30973041176472</v>
      </c>
      <c r="AM163" s="204">
        <f>Prevalence!AM160*CI163</f>
        <v>26.442870764705884</v>
      </c>
      <c r="AN163" s="204">
        <f>Prevalence!AN160*CJ163</f>
        <v>127.05626170588236</v>
      </c>
      <c r="AO163" s="204">
        <f>Prevalence!AO160*CK163</f>
        <v>185.96170676470589</v>
      </c>
      <c r="AP163" s="204">
        <f>Prevalence!AP160*CL163</f>
        <v>209.74367011764707</v>
      </c>
      <c r="AQ163" s="204">
        <f>Prevalence!AQ160*CM163</f>
        <v>42.222266705882348</v>
      </c>
      <c r="AR163" s="204">
        <f>Prevalence!AR160*CN163</f>
        <v>140.16813517647057</v>
      </c>
      <c r="AS163" s="204">
        <f>Prevalence!AS160*CO163</f>
        <v>352.84723764705888</v>
      </c>
      <c r="AT163" s="204">
        <f>Prevalence!AT160*CP163</f>
        <v>56.629864823529417</v>
      </c>
      <c r="AU163" s="204">
        <f>Prevalence!AU160*CQ163</f>
        <v>71.729563470588246</v>
      </c>
      <c r="AV163" s="204">
        <f>Prevalence!AV160*CR163</f>
        <v>165.27807158823526</v>
      </c>
      <c r="AW163">
        <v>162</v>
      </c>
      <c r="AX163">
        <v>21619</v>
      </c>
      <c r="AY163">
        <v>1586</v>
      </c>
      <c r="AZ163">
        <v>936</v>
      </c>
      <c r="BA163">
        <v>1613</v>
      </c>
      <c r="BB163">
        <v>1553</v>
      </c>
      <c r="BC163">
        <v>1057</v>
      </c>
      <c r="BD163">
        <v>2491</v>
      </c>
      <c r="BE163">
        <v>2676</v>
      </c>
      <c r="BF163">
        <v>2714</v>
      </c>
      <c r="BG163">
        <v>2343</v>
      </c>
      <c r="BH163">
        <v>2386</v>
      </c>
      <c r="BI163">
        <v>113</v>
      </c>
      <c r="BJ163">
        <v>211</v>
      </c>
      <c r="BK163">
        <v>1485</v>
      </c>
      <c r="BL163">
        <v>455</v>
      </c>
      <c r="BM163">
        <v>605</v>
      </c>
      <c r="BN163">
        <v>1102</v>
      </c>
      <c r="BO163">
        <v>617</v>
      </c>
      <c r="BP163">
        <v>950</v>
      </c>
      <c r="BQ163">
        <v>212</v>
      </c>
      <c r="BR163">
        <v>1613</v>
      </c>
      <c r="BS163">
        <v>301</v>
      </c>
      <c r="BT163">
        <v>387</v>
      </c>
      <c r="BU163">
        <v>144</v>
      </c>
      <c r="BV163">
        <v>397</v>
      </c>
      <c r="BW163">
        <v>117</v>
      </c>
      <c r="BX163">
        <v>870</v>
      </c>
      <c r="BY163">
        <v>455</v>
      </c>
      <c r="BZ163">
        <v>603</v>
      </c>
      <c r="CA163">
        <v>1553</v>
      </c>
      <c r="CB163">
        <v>868</v>
      </c>
      <c r="CC163">
        <v>1764</v>
      </c>
      <c r="CD163">
        <v>195</v>
      </c>
      <c r="CE163">
        <v>446</v>
      </c>
      <c r="CF163">
        <v>784</v>
      </c>
      <c r="CG163">
        <v>552</v>
      </c>
      <c r="CH163">
        <v>1077</v>
      </c>
      <c r="CI163">
        <v>113</v>
      </c>
      <c r="CJ163">
        <v>567</v>
      </c>
      <c r="CK163">
        <v>705</v>
      </c>
      <c r="CL163">
        <v>936</v>
      </c>
      <c r="CM163">
        <v>211</v>
      </c>
      <c r="CN163">
        <v>647</v>
      </c>
      <c r="CO163">
        <v>1524</v>
      </c>
      <c r="CP163">
        <v>242</v>
      </c>
      <c r="CQ163">
        <v>389</v>
      </c>
      <c r="CR163">
        <v>673</v>
      </c>
    </row>
    <row r="164" spans="1:96" x14ac:dyDescent="0.2">
      <c r="A164" s="112" t="s">
        <v>37</v>
      </c>
      <c r="B164" s="204">
        <f>Prevalence!B161*AX164</f>
        <v>2597.391756</v>
      </c>
      <c r="C164" s="204">
        <f>Prevalence!C161*AY164</f>
        <v>162.4197796471264</v>
      </c>
      <c r="D164" s="204">
        <f>Prevalence!D161*AZ164</f>
        <v>109.7549099507911</v>
      </c>
      <c r="E164" s="204">
        <f>Prevalence!E161*BA164</f>
        <v>170.14938630772971</v>
      </c>
      <c r="F164" s="204">
        <f>Prevalence!F161*BB164</f>
        <v>195.77430813386775</v>
      </c>
      <c r="G164" s="204">
        <f>Prevalence!G161*BC164</f>
        <v>134.98477125960576</v>
      </c>
      <c r="H164" s="204">
        <f>Prevalence!H161*BD164</f>
        <v>301.08354620022374</v>
      </c>
      <c r="I164" s="204">
        <f>Prevalence!I161*BE164</f>
        <v>333.60146810611167</v>
      </c>
      <c r="J164" s="204">
        <f>Prevalence!J161*BF164</f>
        <v>298.00593274316009</v>
      </c>
      <c r="K164" s="204">
        <f>Prevalence!K161*BG164</f>
        <v>280.67621275696507</v>
      </c>
      <c r="L164" s="204">
        <f>Prevalence!L161*BH164</f>
        <v>313.62811133251375</v>
      </c>
      <c r="M164" s="204">
        <f>Prevalence!M161*BI164</f>
        <v>11.261409136999294</v>
      </c>
      <c r="N164" s="204">
        <f>Prevalence!N161*BJ164</f>
        <v>21.969459547721282</v>
      </c>
      <c r="O164" s="204">
        <f>Prevalence!O161*BK164</f>
        <v>194.65836696029692</v>
      </c>
      <c r="P164" s="204">
        <f>Prevalence!P161*BL164</f>
        <v>36.287420008820398</v>
      </c>
      <c r="Q164" s="204">
        <f>Prevalence!Q161*BM164</f>
        <v>85.585200897058812</v>
      </c>
      <c r="R164" s="204">
        <f>Prevalence!R161*BN164</f>
        <v>124.68383744117648</v>
      </c>
      <c r="S164" s="204">
        <f>Prevalence!S161*BO164</f>
        <v>65.670469411764699</v>
      </c>
      <c r="T164" s="204">
        <f>Prevalence!T161*BP164</f>
        <v>108.85503758823529</v>
      </c>
      <c r="U164" s="204">
        <f>Prevalence!U161*BQ164</f>
        <v>24.158835661764702</v>
      </c>
      <c r="V164" s="204">
        <f>Prevalence!V161*BR164</f>
        <v>3771</v>
      </c>
      <c r="W164" s="204">
        <f>Prevalence!W161*BS164</f>
        <v>47.262417999999997</v>
      </c>
      <c r="X164" s="204">
        <f>Prevalence!X161*BT164</f>
        <v>37.718956323529405</v>
      </c>
      <c r="Y164" s="204">
        <f>Prevalence!Y161*BU164</f>
        <v>21.639043125000001</v>
      </c>
      <c r="Z164" s="204">
        <f>Prevalence!Z161*BV164</f>
        <v>47.037281897058818</v>
      </c>
      <c r="AA164" s="204">
        <f>Prevalence!AA161*BW164</f>
        <v>24.730335</v>
      </c>
      <c r="AB164" s="204">
        <f>Prevalence!AB161*BX164</f>
        <v>134.54133511764704</v>
      </c>
      <c r="AC164" s="204">
        <f>Prevalence!AC161*BY164</f>
        <v>36.368139705882356</v>
      </c>
      <c r="AD164" s="204">
        <f>Prevalence!AD161*BZ164</f>
        <v>75.591467014705884</v>
      </c>
      <c r="AE164" s="204">
        <f>Prevalence!AE161*CA164</f>
        <v>195.84762776470586</v>
      </c>
      <c r="AF164" s="204">
        <f>Prevalence!AF161*CB164</f>
        <v>94.654144941176455</v>
      </c>
      <c r="AG164" s="204">
        <f>Prevalence!AG161*CC164</f>
        <v>182.85092463235293</v>
      </c>
      <c r="AH164" s="204">
        <f>Prevalence!AH161*CD164</f>
        <v>21.884383749999998</v>
      </c>
      <c r="AI164" s="204">
        <f>Prevalence!AI161*CE164</f>
        <v>50.364678044117639</v>
      </c>
      <c r="AJ164" s="204">
        <f>Prevalence!AJ161*CF164</f>
        <v>82.878949485294115</v>
      </c>
      <c r="AK164" s="204">
        <f>Prevalence!AK161*CG164</f>
        <v>55.020954470588229</v>
      </c>
      <c r="AL164" s="204">
        <f>Prevalence!AL161*CH164</f>
        <v>120.34506064705882</v>
      </c>
      <c r="AM164" s="204">
        <f>Prevalence!AM161*CI164</f>
        <v>11.272391492647058</v>
      </c>
      <c r="AN164" s="204">
        <f>Prevalence!AN161*CJ164</f>
        <v>76.030193779411761</v>
      </c>
      <c r="AO164" s="204">
        <f>Prevalence!AO161*CK164</f>
        <v>100.72993336029413</v>
      </c>
      <c r="AP164" s="204">
        <f>Prevalence!AP161*CL164</f>
        <v>109.82139101470588</v>
      </c>
      <c r="AQ164" s="204">
        <f>Prevalence!AQ161*CM164</f>
        <v>21.932874602941176</v>
      </c>
      <c r="AR164" s="204">
        <f>Prevalence!AR161*CN164</f>
        <v>69.421583249999998</v>
      </c>
      <c r="AS164" s="204">
        <f>Prevalence!AS161*CO164</f>
        <v>192.99359470588237</v>
      </c>
      <c r="AT164" s="204">
        <f>Prevalence!AT161*CP164</f>
        <v>33.163702507352937</v>
      </c>
      <c r="AU164" s="204">
        <f>Prevalence!AU161*CQ164</f>
        <v>42.223987470588234</v>
      </c>
      <c r="AV164" s="204">
        <f>Prevalence!AV161*CR164</f>
        <v>74.409213838235289</v>
      </c>
      <c r="AW164">
        <v>163</v>
      </c>
      <c r="AX164">
        <v>16542</v>
      </c>
      <c r="AY164">
        <v>1069</v>
      </c>
      <c r="AZ164">
        <v>702</v>
      </c>
      <c r="BA164">
        <v>1257</v>
      </c>
      <c r="BB164">
        <v>1216</v>
      </c>
      <c r="BC164">
        <v>819</v>
      </c>
      <c r="BD164">
        <v>1970</v>
      </c>
      <c r="BE164">
        <v>2178</v>
      </c>
      <c r="BF164">
        <v>1915</v>
      </c>
      <c r="BG164">
        <v>1812</v>
      </c>
      <c r="BH164">
        <v>1825</v>
      </c>
      <c r="BI164">
        <v>69</v>
      </c>
      <c r="BJ164">
        <v>157</v>
      </c>
      <c r="BK164">
        <v>1238</v>
      </c>
      <c r="BL164">
        <v>315</v>
      </c>
      <c r="BM164">
        <v>506</v>
      </c>
      <c r="BN164">
        <v>878</v>
      </c>
      <c r="BO164">
        <v>480</v>
      </c>
      <c r="BP164">
        <v>648</v>
      </c>
      <c r="BQ164">
        <v>150</v>
      </c>
      <c r="BR164">
        <v>1257</v>
      </c>
      <c r="BS164">
        <v>272</v>
      </c>
      <c r="BT164">
        <v>242</v>
      </c>
      <c r="BU164">
        <v>119</v>
      </c>
      <c r="BV164">
        <v>311</v>
      </c>
      <c r="BW164">
        <v>136</v>
      </c>
      <c r="BX164">
        <v>747</v>
      </c>
      <c r="BY164">
        <v>315</v>
      </c>
      <c r="BZ164">
        <v>466</v>
      </c>
      <c r="CA164">
        <v>1216</v>
      </c>
      <c r="CB164">
        <v>672</v>
      </c>
      <c r="CC164">
        <v>1267</v>
      </c>
      <c r="CD164">
        <v>170</v>
      </c>
      <c r="CE164">
        <v>333</v>
      </c>
      <c r="CF164">
        <v>586</v>
      </c>
      <c r="CG164">
        <v>368</v>
      </c>
      <c r="CH164">
        <v>824</v>
      </c>
      <c r="CI164">
        <v>69</v>
      </c>
      <c r="CJ164">
        <v>486</v>
      </c>
      <c r="CK164">
        <v>547</v>
      </c>
      <c r="CL164">
        <v>702</v>
      </c>
      <c r="CM164">
        <v>157</v>
      </c>
      <c r="CN164">
        <v>459</v>
      </c>
      <c r="CO164">
        <v>1194</v>
      </c>
      <c r="CP164">
        <v>203</v>
      </c>
      <c r="CQ164">
        <v>328</v>
      </c>
      <c r="CR164">
        <v>434</v>
      </c>
    </row>
    <row r="165" spans="1:96" x14ac:dyDescent="0.2">
      <c r="A165" s="112" t="s">
        <v>38</v>
      </c>
      <c r="B165" s="204">
        <f>Prevalence!B162*AX165</f>
        <v>1650.4161979999999</v>
      </c>
      <c r="C165" s="204">
        <f>Prevalence!C162*AY165</f>
        <v>100.73368934148252</v>
      </c>
      <c r="D165" s="204">
        <f>Prevalence!D162*AZ165</f>
        <v>76.453206504183541</v>
      </c>
      <c r="E165" s="204">
        <f>Prevalence!E162*BA165</f>
        <v>102.06255948769149</v>
      </c>
      <c r="F165" s="204">
        <f>Prevalence!F162*BB165</f>
        <v>114.63100936785678</v>
      </c>
      <c r="G165" s="204">
        <f>Prevalence!G162*BC165</f>
        <v>81.913835550700938</v>
      </c>
      <c r="H165" s="204">
        <f>Prevalence!H162*BD165</f>
        <v>186.45783064176291</v>
      </c>
      <c r="I165" s="204">
        <f>Prevalence!I162*BE165</f>
        <v>216.27423001185934</v>
      </c>
      <c r="J165" s="204">
        <f>Prevalence!J162*BF165</f>
        <v>201.05674417971952</v>
      </c>
      <c r="K165" s="204">
        <f>Prevalence!K162*BG165</f>
        <v>174.72558939837563</v>
      </c>
      <c r="L165" s="204">
        <f>Prevalence!L162*BH165</f>
        <v>197.28497085464426</v>
      </c>
      <c r="M165" s="204">
        <f>Prevalence!M162*BI165</f>
        <v>7.6708149194053163</v>
      </c>
      <c r="N165" s="204">
        <f>Prevalence!N162*BJ165</f>
        <v>13.153689155960512</v>
      </c>
      <c r="O165" s="204">
        <f>Prevalence!O162*BK165</f>
        <v>134.27968124724845</v>
      </c>
      <c r="P165" s="204">
        <f>Prevalence!P162*BL165</f>
        <v>23.154829910390159</v>
      </c>
      <c r="Q165" s="204">
        <f>Prevalence!Q162*BM165</f>
        <v>57.507842499999988</v>
      </c>
      <c r="R165" s="204">
        <f>Prevalence!R162*BN165</f>
        <v>77.536873852941184</v>
      </c>
      <c r="S165" s="204">
        <f>Prevalence!S162*BO165</f>
        <v>44.464380330882349</v>
      </c>
      <c r="T165" s="204">
        <f>Prevalence!T162*BP165</f>
        <v>72.905997397058826</v>
      </c>
      <c r="U165" s="204">
        <f>Prevalence!U162*BQ165</f>
        <v>14.334242492647057</v>
      </c>
      <c r="V165" s="204">
        <f>Prevalence!V162*BR165</f>
        <v>3016</v>
      </c>
      <c r="W165" s="204">
        <f>Prevalence!W162*BS165</f>
        <v>35.620572389705885</v>
      </c>
      <c r="X165" s="204">
        <f>Prevalence!X162*BT165</f>
        <v>22.600201102941174</v>
      </c>
      <c r="Y165" s="204">
        <f>Prevalence!Y162*BU165</f>
        <v>13.274370992647059</v>
      </c>
      <c r="Z165" s="204">
        <f>Prevalence!Z162*BV165</f>
        <v>33.727697308823522</v>
      </c>
      <c r="AA165" s="204">
        <f>Prevalence!AA162*BW165</f>
        <v>13.45621169117647</v>
      </c>
      <c r="AB165" s="204">
        <f>Prevalence!AB162*BX165</f>
        <v>80.328561529411758</v>
      </c>
      <c r="AC165" s="204">
        <f>Prevalence!AC162*BY165</f>
        <v>23.206336764705885</v>
      </c>
      <c r="AD165" s="204">
        <f>Prevalence!AD162*BZ165</f>
        <v>46.879686625000005</v>
      </c>
      <c r="AE165" s="204">
        <f>Prevalence!AE162*CA165</f>
        <v>114.67393994117646</v>
      </c>
      <c r="AF165" s="204">
        <f>Prevalence!AF162*CB165</f>
        <v>59.581403735294103</v>
      </c>
      <c r="AG165" s="204">
        <f>Prevalence!AG162*CC165</f>
        <v>123.82485661764706</v>
      </c>
      <c r="AH165" s="204">
        <f>Prevalence!AH162*CD165</f>
        <v>11.843313558823528</v>
      </c>
      <c r="AI165" s="204">
        <f>Prevalence!AI162*CE165</f>
        <v>33.425206749999994</v>
      </c>
      <c r="AJ165" s="204">
        <f>Prevalence!AJ162*CF165</f>
        <v>47.238172573529411</v>
      </c>
      <c r="AK165" s="204">
        <f>Prevalence!AK162*CG165</f>
        <v>37.976419661764702</v>
      </c>
      <c r="AL165" s="204">
        <f>Prevalence!AL162*CH165</f>
        <v>83.102353772058819</v>
      </c>
      <c r="AM165" s="204">
        <f>Prevalence!AM162*CI165</f>
        <v>7.6782956544117642</v>
      </c>
      <c r="AN165" s="204">
        <f>Prevalence!AN162*CJ165</f>
        <v>50.686795852941174</v>
      </c>
      <c r="AO165" s="204">
        <f>Prevalence!AO162*CK165</f>
        <v>76.422161507352939</v>
      </c>
      <c r="AP165" s="204">
        <f>Prevalence!AP162*CL165</f>
        <v>76.499515963235297</v>
      </c>
      <c r="AQ165" s="204">
        <f>Prevalence!AQ162*CM165</f>
        <v>13.131784794117646</v>
      </c>
      <c r="AR165" s="204">
        <f>Prevalence!AR162*CN165</f>
        <v>39.928753764705874</v>
      </c>
      <c r="AS165" s="204">
        <f>Prevalence!AS162*CO165</f>
        <v>112.01387029411767</v>
      </c>
      <c r="AT165" s="204">
        <f>Prevalence!AT162*CP165</f>
        <v>19.440791124999997</v>
      </c>
      <c r="AU165" s="204">
        <f>Prevalence!AU162*CQ165</f>
        <v>25.875065492647057</v>
      </c>
      <c r="AV165" s="204">
        <f>Prevalence!AV162*CR165</f>
        <v>44.234048779411758</v>
      </c>
      <c r="AW165">
        <v>164</v>
      </c>
      <c r="AX165">
        <v>10511</v>
      </c>
      <c r="AY165">
        <v>663</v>
      </c>
      <c r="AZ165">
        <v>489</v>
      </c>
      <c r="BA165">
        <v>754</v>
      </c>
      <c r="BB165">
        <v>712</v>
      </c>
      <c r="BC165">
        <v>497</v>
      </c>
      <c r="BD165">
        <v>1220</v>
      </c>
      <c r="BE165">
        <v>1412</v>
      </c>
      <c r="BF165">
        <v>1292</v>
      </c>
      <c r="BG165">
        <v>1128</v>
      </c>
      <c r="BH165">
        <v>1148</v>
      </c>
      <c r="BI165">
        <v>47</v>
      </c>
      <c r="BJ165">
        <v>94</v>
      </c>
      <c r="BK165">
        <v>854</v>
      </c>
      <c r="BL165">
        <v>201</v>
      </c>
      <c r="BM165">
        <v>340</v>
      </c>
      <c r="BN165">
        <v>546</v>
      </c>
      <c r="BO165">
        <v>325</v>
      </c>
      <c r="BP165">
        <v>434</v>
      </c>
      <c r="BQ165">
        <v>89</v>
      </c>
      <c r="BR165">
        <v>754</v>
      </c>
      <c r="BS165">
        <v>205</v>
      </c>
      <c r="BT165">
        <v>145</v>
      </c>
      <c r="BU165">
        <v>73</v>
      </c>
      <c r="BV165">
        <v>223</v>
      </c>
      <c r="BW165">
        <v>74</v>
      </c>
      <c r="BX165">
        <v>446</v>
      </c>
      <c r="BY165">
        <v>201</v>
      </c>
      <c r="BZ165">
        <v>289</v>
      </c>
      <c r="CA165">
        <v>712</v>
      </c>
      <c r="CB165">
        <v>423</v>
      </c>
      <c r="CC165">
        <v>858</v>
      </c>
      <c r="CD165">
        <v>92</v>
      </c>
      <c r="CE165">
        <v>221</v>
      </c>
      <c r="CF165">
        <v>334</v>
      </c>
      <c r="CG165">
        <v>254</v>
      </c>
      <c r="CH165">
        <v>569</v>
      </c>
      <c r="CI165">
        <v>47</v>
      </c>
      <c r="CJ165">
        <v>324</v>
      </c>
      <c r="CK165">
        <v>415</v>
      </c>
      <c r="CL165">
        <v>489</v>
      </c>
      <c r="CM165">
        <v>94</v>
      </c>
      <c r="CN165">
        <v>264</v>
      </c>
      <c r="CO165">
        <v>693</v>
      </c>
      <c r="CP165">
        <v>119</v>
      </c>
      <c r="CQ165">
        <v>201</v>
      </c>
      <c r="CR165">
        <v>258</v>
      </c>
    </row>
    <row r="166" spans="1:96" x14ac:dyDescent="0.2">
      <c r="A166" s="112" t="s">
        <v>218</v>
      </c>
      <c r="B166" s="204">
        <f>Prevalence!B163*AX166</f>
        <v>801.26285399999995</v>
      </c>
      <c r="C166" s="204">
        <f>Prevalence!C163*AY166</f>
        <v>42.997939794328133</v>
      </c>
      <c r="D166" s="204">
        <f>Prevalence!D163*AZ166</f>
        <v>35.021509727887761</v>
      </c>
      <c r="E166" s="204">
        <f>Prevalence!E163*BA166</f>
        <v>50.760556774382373</v>
      </c>
      <c r="F166" s="204">
        <f>Prevalence!F163*BB166</f>
        <v>59.408486596543753</v>
      </c>
      <c r="G166" s="204">
        <f>Prevalence!G163*BC166</f>
        <v>38.072627791170859</v>
      </c>
      <c r="H166" s="204">
        <f>Prevalence!H163*BD166</f>
        <v>98.425281092865021</v>
      </c>
      <c r="I166" s="204">
        <f>Prevalence!I163*BE166</f>
        <v>102.16353499851996</v>
      </c>
      <c r="J166" s="204">
        <f>Prevalence!J163*BF166</f>
        <v>92.747538336774639</v>
      </c>
      <c r="K166" s="204">
        <f>Prevalence!K163*BG166</f>
        <v>80.857054668397225</v>
      </c>
      <c r="L166" s="204">
        <f>Prevalence!L163*BH166</f>
        <v>102.25135684539489</v>
      </c>
      <c r="M166" s="204">
        <f>Prevalence!M163*BI166</f>
        <v>3.2641765614490708</v>
      </c>
      <c r="N166" s="204">
        <f>Prevalence!N163*BJ166</f>
        <v>7.1365760314253848</v>
      </c>
      <c r="O166" s="204">
        <f>Prevalence!O163*BK166</f>
        <v>65.410242855802522</v>
      </c>
      <c r="P166" s="204">
        <f>Prevalence!P163*BL166</f>
        <v>12.671797463397601</v>
      </c>
      <c r="Q166" s="204">
        <f>Prevalence!Q163*BM166</f>
        <v>29.430484102941172</v>
      </c>
      <c r="R166" s="204">
        <f>Prevalence!R163*BN166</f>
        <v>42.744686867647061</v>
      </c>
      <c r="S166" s="204">
        <f>Prevalence!S163*BO166</f>
        <v>22.574223860294115</v>
      </c>
      <c r="T166" s="204">
        <f>Prevalence!T163*BP166</f>
        <v>38.972791235294117</v>
      </c>
      <c r="U166" s="204">
        <f>Prevalence!U163*BQ166</f>
        <v>5.9591794632352935</v>
      </c>
      <c r="V166" s="204">
        <f>Prevalence!V163*BR166</f>
        <v>1875</v>
      </c>
      <c r="W166" s="204">
        <f>Prevalence!W163*BS166</f>
        <v>17.202130080882352</v>
      </c>
      <c r="X166" s="204">
        <f>Prevalence!X163*BT166</f>
        <v>8.2607631617647055</v>
      </c>
      <c r="Y166" s="204">
        <f>Prevalence!Y163*BU166</f>
        <v>7.4554686397058818</v>
      </c>
      <c r="Z166" s="204">
        <f>Prevalence!Z163*BV166</f>
        <v>18.754414647058823</v>
      </c>
      <c r="AA166" s="204">
        <f>Prevalence!AA163*BW166</f>
        <v>8.000990735294117</v>
      </c>
      <c r="AB166" s="204">
        <f>Prevalence!AB163*BX166</f>
        <v>46.468091647058813</v>
      </c>
      <c r="AC166" s="204">
        <f>Prevalence!AC163*BY166</f>
        <v>12.699985294117647</v>
      </c>
      <c r="AD166" s="204">
        <f>Prevalence!AD163*BZ166</f>
        <v>21.736602102941177</v>
      </c>
      <c r="AE166" s="204">
        <f>Prevalence!AE163*CA166</f>
        <v>59.430735727941169</v>
      </c>
      <c r="AF166" s="204">
        <f>Prevalence!AF163*CB166</f>
        <v>26.76233264705882</v>
      </c>
      <c r="AG166" s="204">
        <f>Prevalence!AG163*CC166</f>
        <v>52.531757352941177</v>
      </c>
      <c r="AH166" s="204">
        <f>Prevalence!AH163*CD166</f>
        <v>5.4067301029411761</v>
      </c>
      <c r="AI166" s="204">
        <f>Prevalence!AI163*CE166</f>
        <v>14.065810985294116</v>
      </c>
      <c r="AJ166" s="204">
        <f>Prevalence!AJ163*CF166</f>
        <v>23.901949595588235</v>
      </c>
      <c r="AK166" s="204">
        <f>Prevalence!AK163*CG166</f>
        <v>14.20377900735294</v>
      </c>
      <c r="AL166" s="204">
        <f>Prevalence!AL163*CH166</f>
        <v>34.467760088235295</v>
      </c>
      <c r="AM166" s="204">
        <f>Prevalence!AM163*CI166</f>
        <v>3.2673598529411763</v>
      </c>
      <c r="AN166" s="204">
        <f>Prevalence!AN163*CJ166</f>
        <v>23.778990647058823</v>
      </c>
      <c r="AO166" s="204">
        <f>Prevalence!AO163*CK166</f>
        <v>41.617851808823531</v>
      </c>
      <c r="AP166" s="204">
        <f>Prevalence!AP163*CL166</f>
        <v>35.042723058823526</v>
      </c>
      <c r="AQ166" s="204">
        <f>Prevalence!AQ163*CM166</f>
        <v>7.1246917499999993</v>
      </c>
      <c r="AR166" s="204">
        <f>Prevalence!AR163*CN166</f>
        <v>20.418112720588233</v>
      </c>
      <c r="AS166" s="204">
        <f>Prevalence!AS163*CO166</f>
        <v>55.441208529411774</v>
      </c>
      <c r="AT166" s="204">
        <f>Prevalence!AT163*CP166</f>
        <v>9.8020795588235288</v>
      </c>
      <c r="AU166" s="204">
        <f>Prevalence!AU163*CQ166</f>
        <v>8.6250218308823516</v>
      </c>
      <c r="AV166" s="204">
        <f>Prevalence!AV163*CR166</f>
        <v>20.573976176470588</v>
      </c>
      <c r="AW166">
        <v>165</v>
      </c>
      <c r="AX166">
        <v>5103</v>
      </c>
      <c r="AY166">
        <v>283</v>
      </c>
      <c r="AZ166">
        <v>224</v>
      </c>
      <c r="BA166">
        <v>375</v>
      </c>
      <c r="BB166">
        <v>369</v>
      </c>
      <c r="BC166">
        <v>231</v>
      </c>
      <c r="BD166">
        <v>644</v>
      </c>
      <c r="BE166">
        <v>667</v>
      </c>
      <c r="BF166">
        <v>596</v>
      </c>
      <c r="BG166">
        <v>522</v>
      </c>
      <c r="BH166">
        <v>595</v>
      </c>
      <c r="BI166">
        <v>20</v>
      </c>
      <c r="BJ166">
        <v>51</v>
      </c>
      <c r="BK166">
        <v>416</v>
      </c>
      <c r="BL166">
        <v>110</v>
      </c>
      <c r="BM166">
        <v>174</v>
      </c>
      <c r="BN166">
        <v>301</v>
      </c>
      <c r="BO166">
        <v>165</v>
      </c>
      <c r="BP166">
        <v>232</v>
      </c>
      <c r="BQ166">
        <v>37</v>
      </c>
      <c r="BR166">
        <v>375</v>
      </c>
      <c r="BS166">
        <v>99</v>
      </c>
      <c r="BT166">
        <v>53</v>
      </c>
      <c r="BU166">
        <v>41</v>
      </c>
      <c r="BV166">
        <v>124</v>
      </c>
      <c r="BW166">
        <v>44</v>
      </c>
      <c r="BX166">
        <v>258</v>
      </c>
      <c r="BY166">
        <v>110</v>
      </c>
      <c r="BZ166">
        <v>134</v>
      </c>
      <c r="CA166">
        <v>369</v>
      </c>
      <c r="CB166">
        <v>190</v>
      </c>
      <c r="CC166">
        <v>364</v>
      </c>
      <c r="CD166">
        <v>42</v>
      </c>
      <c r="CE166">
        <v>93</v>
      </c>
      <c r="CF166">
        <v>169</v>
      </c>
      <c r="CG166">
        <v>95</v>
      </c>
      <c r="CH166">
        <v>236</v>
      </c>
      <c r="CI166">
        <v>20</v>
      </c>
      <c r="CJ166">
        <v>152</v>
      </c>
      <c r="CK166">
        <v>226</v>
      </c>
      <c r="CL166">
        <v>224</v>
      </c>
      <c r="CM166">
        <v>51</v>
      </c>
      <c r="CN166">
        <v>135</v>
      </c>
      <c r="CO166">
        <v>343</v>
      </c>
      <c r="CP166">
        <v>60</v>
      </c>
      <c r="CQ166">
        <v>67</v>
      </c>
      <c r="CR166">
        <v>120</v>
      </c>
    </row>
    <row r="167" spans="1:96" x14ac:dyDescent="0.2">
      <c r="A167" s="112" t="s">
        <v>219</v>
      </c>
      <c r="B167" s="204">
        <f>Prevalence!B164*AX167</f>
        <v>320.47373799999997</v>
      </c>
      <c r="C167" s="204">
        <f>Prevalence!C164*AY167</f>
        <v>17.016852498108662</v>
      </c>
      <c r="D167" s="204">
        <f>Prevalence!D164*AZ167</f>
        <v>14.227488326954402</v>
      </c>
      <c r="E167" s="204">
        <f>Prevalence!E164*BA167</f>
        <v>20.439584194484635</v>
      </c>
      <c r="F167" s="204">
        <f>Prevalence!F164*BB167</f>
        <v>24.471788516733469</v>
      </c>
      <c r="G167" s="204">
        <f>Prevalence!G164*BC167</f>
        <v>15.657574199832172</v>
      </c>
      <c r="H167" s="204">
        <f>Prevalence!H164*BD167</f>
        <v>39.278411864699237</v>
      </c>
      <c r="I167" s="204">
        <f>Prevalence!I164*BE167</f>
        <v>47.175965186722856</v>
      </c>
      <c r="J167" s="204">
        <f>Prevalence!J164*BF167</f>
        <v>31.12333501234048</v>
      </c>
      <c r="K167" s="204">
        <f>Prevalence!K164*BG167</f>
        <v>29.89542442720434</v>
      </c>
      <c r="L167" s="204">
        <f>Prevalence!L164*BH167</f>
        <v>42.103499877515546</v>
      </c>
      <c r="M167" s="204">
        <f>Prevalence!M164*BI167</f>
        <v>0.97925296843472132</v>
      </c>
      <c r="N167" s="204">
        <f>Prevalence!N164*BJ167</f>
        <v>3.7781873107546153</v>
      </c>
      <c r="O167" s="204">
        <f>Prevalence!O164*BK167</f>
        <v>27.044619642302965</v>
      </c>
      <c r="P167" s="204">
        <f>Prevalence!P164*BL167</f>
        <v>3.6863410802611201</v>
      </c>
      <c r="Q167" s="204">
        <f>Prevalence!Q164*BM167</f>
        <v>11.670709213235291</v>
      </c>
      <c r="R167" s="204">
        <f>Prevalence!R164*BN167</f>
        <v>16.757053323529412</v>
      </c>
      <c r="S167" s="204">
        <f>Prevalence!S164*BO167</f>
        <v>9.0296895441176463</v>
      </c>
      <c r="T167" s="204">
        <f>Prevalence!T164*BP167</f>
        <v>12.766948852941177</v>
      </c>
      <c r="U167" s="204">
        <f>Prevalence!U164*BQ167</f>
        <v>4.6707082279411756</v>
      </c>
      <c r="V167" s="204">
        <f>Prevalence!V164*BR167</f>
        <v>906</v>
      </c>
      <c r="W167" s="204">
        <f>Prevalence!W164*BS167</f>
        <v>5.9078022499999996</v>
      </c>
      <c r="X167" s="204">
        <f>Prevalence!X164*BT167</f>
        <v>2.8055422058823525</v>
      </c>
      <c r="Y167" s="204">
        <f>Prevalence!Y164*BU167</f>
        <v>3.2731325735294119</v>
      </c>
      <c r="Z167" s="204">
        <f>Prevalence!Z164*BV167</f>
        <v>5.8985658970588233</v>
      </c>
      <c r="AA167" s="204">
        <f>Prevalence!AA164*BW167</f>
        <v>4.3641767647058822</v>
      </c>
      <c r="AB167" s="204">
        <f>Prevalence!AB164*BX167</f>
        <v>21.793174764705878</v>
      </c>
      <c r="AC167" s="204">
        <f>Prevalence!AC164*BY167</f>
        <v>3.6945411764705884</v>
      </c>
      <c r="AD167" s="204">
        <f>Prevalence!AD164*BZ167</f>
        <v>6.9751782867647059</v>
      </c>
      <c r="AE167" s="204">
        <f>Prevalence!AE164*CA167</f>
        <v>24.480953470588233</v>
      </c>
      <c r="AF167" s="204">
        <f>Prevalence!AF164*CB167</f>
        <v>8.1695541764705872</v>
      </c>
      <c r="AG167" s="204">
        <f>Prevalence!AG164*CC167</f>
        <v>17.895433823529412</v>
      </c>
      <c r="AH167" s="204">
        <f>Prevalence!AH164*CD167</f>
        <v>1.6735116985294116</v>
      </c>
      <c r="AI167" s="204">
        <f>Prevalence!AI164*CE167</f>
        <v>7.1085281323529408</v>
      </c>
      <c r="AJ167" s="204">
        <f>Prevalence!AJ164*CF167</f>
        <v>9.9002158088235284</v>
      </c>
      <c r="AK167" s="204">
        <f>Prevalence!AK164*CG167</f>
        <v>6.5785923823529409</v>
      </c>
      <c r="AL167" s="204">
        <f>Prevalence!AL164*CH167</f>
        <v>12.998434948529411</v>
      </c>
      <c r="AM167" s="204">
        <f>Prevalence!AM164*CI167</f>
        <v>0.98020795588235288</v>
      </c>
      <c r="AN167" s="204">
        <f>Prevalence!AN164*CJ167</f>
        <v>11.263732411764707</v>
      </c>
      <c r="AO167" s="204">
        <f>Prevalence!AO164*CK167</f>
        <v>24.860221213235295</v>
      </c>
      <c r="AP167" s="204">
        <f>Prevalence!AP164*CL167</f>
        <v>14.236106242647059</v>
      </c>
      <c r="AQ167" s="204">
        <f>Prevalence!AQ164*CM167</f>
        <v>3.7718956323529409</v>
      </c>
      <c r="AR167" s="204">
        <f>Prevalence!AR164*CN167</f>
        <v>7.5622639705882344</v>
      </c>
      <c r="AS167" s="204">
        <f>Prevalence!AS164*CO167</f>
        <v>20.366158235294119</v>
      </c>
      <c r="AT167" s="204">
        <f>Prevalence!AT164*CP167</f>
        <v>3.7574638308823527</v>
      </c>
      <c r="AU167" s="204">
        <f>Prevalence!AU164*CQ167</f>
        <v>4.8918034264705881</v>
      </c>
      <c r="AV167" s="204">
        <f>Prevalence!AV164*CR167</f>
        <v>6.5150924558823524</v>
      </c>
      <c r="AW167">
        <v>166</v>
      </c>
      <c r="AX167">
        <v>2041</v>
      </c>
      <c r="AY167">
        <v>112</v>
      </c>
      <c r="AZ167">
        <v>91</v>
      </c>
      <c r="BA167">
        <v>151</v>
      </c>
      <c r="BB167">
        <v>152</v>
      </c>
      <c r="BC167">
        <v>95</v>
      </c>
      <c r="BD167">
        <v>257</v>
      </c>
      <c r="BE167">
        <v>308</v>
      </c>
      <c r="BF167">
        <v>200</v>
      </c>
      <c r="BG167">
        <v>193</v>
      </c>
      <c r="BH167">
        <v>245</v>
      </c>
      <c r="BI167">
        <v>6</v>
      </c>
      <c r="BJ167">
        <v>27</v>
      </c>
      <c r="BK167">
        <v>172</v>
      </c>
      <c r="BL167">
        <v>32</v>
      </c>
      <c r="BM167">
        <v>69</v>
      </c>
      <c r="BN167">
        <v>118</v>
      </c>
      <c r="BO167">
        <v>66</v>
      </c>
      <c r="BP167">
        <v>76</v>
      </c>
      <c r="BQ167">
        <v>29</v>
      </c>
      <c r="BR167">
        <v>151</v>
      </c>
      <c r="BS167">
        <v>34</v>
      </c>
      <c r="BT167">
        <v>18</v>
      </c>
      <c r="BU167">
        <v>18</v>
      </c>
      <c r="BV167">
        <v>39</v>
      </c>
      <c r="BW167">
        <v>24</v>
      </c>
      <c r="BX167">
        <v>121</v>
      </c>
      <c r="BY167">
        <v>32</v>
      </c>
      <c r="BZ167">
        <v>43</v>
      </c>
      <c r="CA167">
        <v>152</v>
      </c>
      <c r="CB167">
        <v>58</v>
      </c>
      <c r="CC167">
        <v>124</v>
      </c>
      <c r="CD167">
        <v>13</v>
      </c>
      <c r="CE167">
        <v>47</v>
      </c>
      <c r="CF167">
        <v>70</v>
      </c>
      <c r="CG167">
        <v>44</v>
      </c>
      <c r="CH167">
        <v>89</v>
      </c>
      <c r="CI167">
        <v>6</v>
      </c>
      <c r="CJ167">
        <v>72</v>
      </c>
      <c r="CK167">
        <v>135</v>
      </c>
      <c r="CL167">
        <v>91</v>
      </c>
      <c r="CM167">
        <v>27</v>
      </c>
      <c r="CN167">
        <v>50</v>
      </c>
      <c r="CO167">
        <v>126</v>
      </c>
      <c r="CP167">
        <v>23</v>
      </c>
      <c r="CQ167">
        <v>38</v>
      </c>
      <c r="CR167">
        <v>38</v>
      </c>
    </row>
    <row r="168" spans="1:96" x14ac:dyDescent="0.2">
      <c r="A168" s="112" t="s">
        <v>40</v>
      </c>
      <c r="AW168">
        <v>167</v>
      </c>
    </row>
    <row r="169" spans="1:96" x14ac:dyDescent="0.2">
      <c r="A169" s="112" t="s">
        <v>41</v>
      </c>
      <c r="AW169">
        <v>168</v>
      </c>
    </row>
    <row r="170" spans="1:96" x14ac:dyDescent="0.2">
      <c r="A170" s="112" t="s">
        <v>42</v>
      </c>
      <c r="AW170">
        <v>169</v>
      </c>
    </row>
    <row r="171" spans="1:96" x14ac:dyDescent="0.2">
      <c r="A171" s="112" t="s">
        <v>43</v>
      </c>
      <c r="AW171">
        <v>170</v>
      </c>
    </row>
    <row r="172" spans="1:96" x14ac:dyDescent="0.2">
      <c r="A172" s="112" t="s">
        <v>230</v>
      </c>
      <c r="B172" s="204">
        <f>Prevalence!B169*AX172</f>
        <v>6789.6969820000004</v>
      </c>
      <c r="C172" s="204">
        <f>Prevalence!C169*AY172</f>
        <v>385.9348675574256</v>
      </c>
      <c r="D172" s="204">
        <f>Prevalence!D169*AZ172</f>
        <v>243.19451751117793</v>
      </c>
      <c r="E172" s="204">
        <f>Prevalence!E169*BA172</f>
        <v>349.92507899232743</v>
      </c>
      <c r="F172" s="204">
        <f>Prevalence!F169*BB172</f>
        <v>428.25358981722138</v>
      </c>
      <c r="G172" s="204">
        <f>Prevalence!G169*BC172</f>
        <v>380.4595561757497</v>
      </c>
      <c r="H172" s="204">
        <f>Prevalence!H169*BD172</f>
        <v>772.11244268948587</v>
      </c>
      <c r="I172" s="204">
        <f>Prevalence!I169*BE172</f>
        <v>1104.4183336273034</v>
      </c>
      <c r="J172" s="204">
        <f>Prevalence!J169*BF172</f>
        <v>619.67963809420803</v>
      </c>
      <c r="K172" s="204">
        <f>Prevalence!K169*BG172</f>
        <v>809.05515308127656</v>
      </c>
      <c r="L172" s="204">
        <f>Prevalence!L169*BH172</f>
        <v>1069.9804226184931</v>
      </c>
      <c r="M172" s="204">
        <f>Prevalence!M169*BI172</f>
        <v>16.389776396223315</v>
      </c>
      <c r="N172" s="204">
        <f>Prevalence!N169*BJ172</f>
        <v>64.144234820358776</v>
      </c>
      <c r="O172" s="204">
        <f>Prevalence!O169*BK172</f>
        <v>467.17043495524427</v>
      </c>
      <c r="P172" s="204">
        <f>Prevalence!P169*BL172</f>
        <v>61.958856576383596</v>
      </c>
      <c r="Q172" s="204">
        <f>Prevalence!Q169*BM172</f>
        <v>250.81693000000001</v>
      </c>
      <c r="R172" s="204">
        <f>Prevalence!R169*BN172</f>
        <v>297.4001648395722</v>
      </c>
      <c r="S172" s="204">
        <f>Prevalence!S169*BO172</f>
        <v>115.88546926203209</v>
      </c>
      <c r="T172" s="204">
        <f>Prevalence!T169*BP172</f>
        <v>220.94647161497332</v>
      </c>
      <c r="U172" s="204">
        <f>Prevalence!U169*BQ172</f>
        <v>80.281462909090905</v>
      </c>
      <c r="V172" s="204">
        <f>Prevalence!V169*BR172</f>
        <v>350.66320414973256</v>
      </c>
      <c r="W172" s="204">
        <f>Prevalence!W169*BS172</f>
        <v>180.55517379679145</v>
      </c>
      <c r="X172" s="204">
        <f>Prevalence!X169*BT172</f>
        <v>117.79566930481286</v>
      </c>
      <c r="Y172" s="204">
        <f>Prevalence!Y169*BU172</f>
        <v>68.730353545454548</v>
      </c>
      <c r="Z172" s="204">
        <f>Prevalence!Z169*BV172</f>
        <v>185.22455167914438</v>
      </c>
      <c r="AA172" s="204">
        <f>Prevalence!AA169*BW172</f>
        <v>47.582552454545457</v>
      </c>
      <c r="AB172" s="204">
        <f>Prevalence!AB169*BX172</f>
        <v>434.34942176470594</v>
      </c>
      <c r="AC172" s="204">
        <f>Prevalence!AC169*BY172</f>
        <v>62.214154171122999</v>
      </c>
      <c r="AD172" s="204">
        <f>Prevalence!AD169*BZ172</f>
        <v>163.62278329411762</v>
      </c>
      <c r="AE172" s="204">
        <f>Prevalence!AE169*CA172</f>
        <v>428.98140590374339</v>
      </c>
      <c r="AF172" s="204">
        <f>Prevalence!AF169*CB172</f>
        <v>517.10706991443851</v>
      </c>
      <c r="AG172" s="204">
        <f>Prevalence!AG169*CC172</f>
        <v>396.74678018181822</v>
      </c>
      <c r="AH172" s="204">
        <f>Prevalence!AH169*CD172</f>
        <v>56.300787989304816</v>
      </c>
      <c r="AI172" s="204">
        <f>Prevalence!AI169*CE172</f>
        <v>122.78341386096257</v>
      </c>
      <c r="AJ172" s="204">
        <f>Prevalence!AJ169*CF172</f>
        <v>210.81032524598933</v>
      </c>
      <c r="AK172" s="204">
        <f>Prevalence!AK169*CG172</f>
        <v>109.43854411764706</v>
      </c>
      <c r="AL172" s="204">
        <f>Prevalence!AL169*CH172</f>
        <v>371.92449706417113</v>
      </c>
      <c r="AM172" s="204">
        <f>Prevalence!AM169*CI172</f>
        <v>16.342822588235297</v>
      </c>
      <c r="AN172" s="204">
        <f>Prevalence!AN169*CJ172</f>
        <v>158.78537855614974</v>
      </c>
      <c r="AO172" s="204">
        <f>Prevalence!AO169*CK172</f>
        <v>265.49422322994656</v>
      </c>
      <c r="AP172" s="204">
        <f>Prevalence!AP169*CL172</f>
        <v>242.93145914438503</v>
      </c>
      <c r="AQ172" s="204">
        <f>Prevalence!AQ169*CM172</f>
        <v>64.133197732620332</v>
      </c>
      <c r="AR172" s="204">
        <f>Prevalence!AR169*CN172</f>
        <v>159.06542331550804</v>
      </c>
      <c r="AS172" s="204">
        <f>Prevalence!AS169*CO172</f>
        <v>473.51441832085567</v>
      </c>
      <c r="AT172" s="204">
        <f>Prevalence!AT169*CP172</f>
        <v>117.43750679679144</v>
      </c>
      <c r="AU172" s="204">
        <f>Prevalence!AU169*CQ172</f>
        <v>90.834728577540105</v>
      </c>
      <c r="AV172" s="204">
        <f>Prevalence!AV169*CR172</f>
        <v>282.74940216577545</v>
      </c>
      <c r="AW172">
        <v>171</v>
      </c>
      <c r="AX172">
        <v>24634</v>
      </c>
      <c r="AY172">
        <v>1433</v>
      </c>
      <c r="AZ172">
        <v>820</v>
      </c>
      <c r="BA172">
        <v>1293</v>
      </c>
      <c r="BB172">
        <v>1608</v>
      </c>
      <c r="BC172">
        <v>1295</v>
      </c>
      <c r="BD172">
        <v>2999</v>
      </c>
      <c r="BE172">
        <v>4196</v>
      </c>
      <c r="BF172">
        <v>2173</v>
      </c>
      <c r="BG172">
        <v>2911</v>
      </c>
      <c r="BH172">
        <v>3373</v>
      </c>
      <c r="BI172">
        <v>72</v>
      </c>
      <c r="BJ172">
        <v>222</v>
      </c>
      <c r="BK172">
        <v>1837</v>
      </c>
      <c r="BL172">
        <v>402</v>
      </c>
      <c r="BM172">
        <v>935</v>
      </c>
      <c r="BN172">
        <v>1153</v>
      </c>
      <c r="BO172">
        <v>624</v>
      </c>
      <c r="BP172">
        <v>694</v>
      </c>
      <c r="BQ172">
        <v>306</v>
      </c>
      <c r="BR172">
        <v>1293</v>
      </c>
      <c r="BS172">
        <v>700</v>
      </c>
      <c r="BT172">
        <v>370</v>
      </c>
      <c r="BU172">
        <v>221</v>
      </c>
      <c r="BV172">
        <v>706</v>
      </c>
      <c r="BW172">
        <v>153</v>
      </c>
      <c r="BX172">
        <v>1254</v>
      </c>
      <c r="BY172">
        <v>402</v>
      </c>
      <c r="BZ172">
        <v>638</v>
      </c>
      <c r="CA172">
        <v>1608</v>
      </c>
      <c r="CB172">
        <v>1971</v>
      </c>
      <c r="CC172">
        <v>1479</v>
      </c>
      <c r="CD172">
        <v>269</v>
      </c>
      <c r="CE172">
        <v>468</v>
      </c>
      <c r="CF172">
        <v>911</v>
      </c>
      <c r="CG172">
        <v>495</v>
      </c>
      <c r="CH172">
        <v>1511</v>
      </c>
      <c r="CI172">
        <v>72</v>
      </c>
      <c r="CJ172">
        <v>513</v>
      </c>
      <c r="CK172">
        <v>866</v>
      </c>
      <c r="CL172">
        <v>820</v>
      </c>
      <c r="CM172">
        <v>222</v>
      </c>
      <c r="CN172">
        <v>568</v>
      </c>
      <c r="CO172">
        <v>1682</v>
      </c>
      <c r="CP172">
        <v>351</v>
      </c>
      <c r="CQ172">
        <v>434</v>
      </c>
      <c r="CR172">
        <v>945</v>
      </c>
    </row>
    <row r="173" spans="1:96" x14ac:dyDescent="0.2">
      <c r="A173" s="112" t="s">
        <v>45</v>
      </c>
      <c r="B173" s="204">
        <f>Prevalence!B170*AX173</f>
        <v>10144.304515</v>
      </c>
      <c r="C173" s="204">
        <f>Prevalence!C170*AY173</f>
        <v>391.85989692676497</v>
      </c>
      <c r="D173" s="204">
        <f>Prevalence!D170*AZ173</f>
        <v>236.37320787366929</v>
      </c>
      <c r="E173" s="204">
        <f>Prevalence!E170*BA173</f>
        <v>359.93840298514732</v>
      </c>
      <c r="F173" s="204">
        <f>Prevalence!F170*BB173</f>
        <v>564.87926865816326</v>
      </c>
      <c r="G173" s="204">
        <f>Prevalence!G170*BC173</f>
        <v>582.00029404182249</v>
      </c>
      <c r="H173" s="204">
        <f>Prevalence!H170*BD173</f>
        <v>1216.225134799977</v>
      </c>
      <c r="I173" s="204">
        <f>Prevalence!I170*BE173</f>
        <v>2183.0423401107851</v>
      </c>
      <c r="J173" s="204">
        <f>Prevalence!J170*BF173</f>
        <v>593.44377674829593</v>
      </c>
      <c r="K173" s="204">
        <f>Prevalence!K170*BG173</f>
        <v>989.70985919698592</v>
      </c>
      <c r="L173" s="204">
        <f>Prevalence!L170*BH173</f>
        <v>2270.3379438720885</v>
      </c>
      <c r="M173" s="204">
        <f>Prevalence!M170*BI173</f>
        <v>21.397763628402661</v>
      </c>
      <c r="N173" s="204">
        <f>Prevalence!N170*BJ173</f>
        <v>66.455738777849177</v>
      </c>
      <c r="O173" s="204">
        <f>Prevalence!O170*BK173</f>
        <v>679.77494427619376</v>
      </c>
      <c r="P173" s="204">
        <f>Prevalence!P170*BL173</f>
        <v>47.31683823121832</v>
      </c>
      <c r="Q173" s="204">
        <f>Prevalence!Q170*BM173</f>
        <v>656.95257921925133</v>
      </c>
      <c r="R173" s="204">
        <f>Prevalence!R170*BN173</f>
        <v>345.89212580213905</v>
      </c>
      <c r="S173" s="204">
        <f>Prevalence!S170*BO173</f>
        <v>129.81401124064172</v>
      </c>
      <c r="T173" s="204">
        <f>Prevalence!T170*BP173</f>
        <v>183.69757078074869</v>
      </c>
      <c r="U173" s="204">
        <f>Prevalence!U170*BQ173</f>
        <v>80.019105187165778</v>
      </c>
      <c r="V173" s="204">
        <f>Prevalence!V170*BR173</f>
        <v>360.69765005347591</v>
      </c>
      <c r="W173" s="204">
        <f>Prevalence!W170*BS173</f>
        <v>348.98735735294116</v>
      </c>
      <c r="X173" s="204">
        <f>Prevalence!X170*BT173</f>
        <v>121.29770271657756</v>
      </c>
      <c r="Y173" s="204">
        <f>Prevalence!Y170*BU173</f>
        <v>91.122142935828876</v>
      </c>
      <c r="Z173" s="204">
        <f>Prevalence!Z170*BV173</f>
        <v>232.44894162566845</v>
      </c>
      <c r="AA173" s="204">
        <f>Prevalence!AA170*BW173</f>
        <v>55.979473475935833</v>
      </c>
      <c r="AB173" s="204">
        <f>Prevalence!AB170*BX173</f>
        <v>1588.8044638235294</v>
      </c>
      <c r="AC173" s="204">
        <f>Prevalence!AC170*BY173</f>
        <v>47.511804304812841</v>
      </c>
      <c r="AD173" s="204">
        <f>Prevalence!AD170*BZ173</f>
        <v>205.42609626737965</v>
      </c>
      <c r="AE173" s="204">
        <f>Prevalence!AE170*CA173</f>
        <v>565.83927980213912</v>
      </c>
      <c r="AF173" s="204">
        <f>Prevalence!AF170*CB173</f>
        <v>1394.9560074759358</v>
      </c>
      <c r="AG173" s="204">
        <f>Prevalence!AG170*CC173</f>
        <v>403.45311520855614</v>
      </c>
      <c r="AH173" s="204">
        <f>Prevalence!AH170*CD173</f>
        <v>77.230448951871665</v>
      </c>
      <c r="AI173" s="204">
        <f>Prevalence!AI170*CE173</f>
        <v>144.03438933689839</v>
      </c>
      <c r="AJ173" s="204">
        <f>Prevalence!AJ170*CF173</f>
        <v>216.1326495935829</v>
      </c>
      <c r="AK173" s="204">
        <f>Prevalence!AK170*CG173</f>
        <v>111.428335828877</v>
      </c>
      <c r="AL173" s="204">
        <f>Prevalence!AL170*CH173</f>
        <v>446.26016755614978</v>
      </c>
      <c r="AM173" s="204">
        <f>Prevalence!AM170*CI173</f>
        <v>21.336462823529416</v>
      </c>
      <c r="AN173" s="204">
        <f>Prevalence!AN170*CJ173</f>
        <v>192.21387930481285</v>
      </c>
      <c r="AO173" s="204">
        <f>Prevalence!AO170*CK173</f>
        <v>350.10901031016044</v>
      </c>
      <c r="AP173" s="204">
        <f>Prevalence!AP170*CL173</f>
        <v>236.11752797326204</v>
      </c>
      <c r="AQ173" s="204">
        <f>Prevalence!AQ170*CM173</f>
        <v>66.444303957219276</v>
      </c>
      <c r="AR173" s="204">
        <f>Prevalence!AR170*CN173</f>
        <v>159.62551283422462</v>
      </c>
      <c r="AS173" s="204">
        <f>Prevalence!AS170*CO173</f>
        <v>605.54667883957222</v>
      </c>
      <c r="AT173" s="204">
        <f>Prevalence!AT170*CP173</f>
        <v>292.75731751336895</v>
      </c>
      <c r="AU173" s="204">
        <f>Prevalence!AU170*CQ173</f>
        <v>123.48499967914439</v>
      </c>
      <c r="AV173" s="204">
        <f>Prevalence!AV170*CR173</f>
        <v>339.59848831550806</v>
      </c>
      <c r="AW173">
        <v>172</v>
      </c>
      <c r="AX173">
        <v>36805</v>
      </c>
      <c r="AY173">
        <v>1455</v>
      </c>
      <c r="AZ173">
        <v>797</v>
      </c>
      <c r="BA173">
        <v>1330</v>
      </c>
      <c r="BB173">
        <v>2121</v>
      </c>
      <c r="BC173">
        <v>1981</v>
      </c>
      <c r="BD173">
        <v>4724</v>
      </c>
      <c r="BE173">
        <v>8294</v>
      </c>
      <c r="BF173">
        <v>2081</v>
      </c>
      <c r="BG173">
        <v>3561</v>
      </c>
      <c r="BH173">
        <v>7157</v>
      </c>
      <c r="BI173">
        <v>94</v>
      </c>
      <c r="BJ173">
        <v>230</v>
      </c>
      <c r="BK173">
        <v>2673</v>
      </c>
      <c r="BL173">
        <v>307</v>
      </c>
      <c r="BM173">
        <v>2449</v>
      </c>
      <c r="BN173">
        <v>1341</v>
      </c>
      <c r="BO173">
        <v>699</v>
      </c>
      <c r="BP173">
        <v>577</v>
      </c>
      <c r="BQ173">
        <v>305</v>
      </c>
      <c r="BR173">
        <v>1330</v>
      </c>
      <c r="BS173">
        <v>1353</v>
      </c>
      <c r="BT173">
        <v>381</v>
      </c>
      <c r="BU173">
        <v>293</v>
      </c>
      <c r="BV173">
        <v>886</v>
      </c>
      <c r="BW173">
        <v>180</v>
      </c>
      <c r="BX173">
        <v>4587</v>
      </c>
      <c r="BY173">
        <v>307</v>
      </c>
      <c r="BZ173">
        <v>801</v>
      </c>
      <c r="CA173">
        <v>2121</v>
      </c>
      <c r="CB173">
        <v>5317</v>
      </c>
      <c r="CC173">
        <v>1504</v>
      </c>
      <c r="CD173">
        <v>369</v>
      </c>
      <c r="CE173">
        <v>549</v>
      </c>
      <c r="CF173">
        <v>934</v>
      </c>
      <c r="CG173">
        <v>504</v>
      </c>
      <c r="CH173">
        <v>1813</v>
      </c>
      <c r="CI173">
        <v>94</v>
      </c>
      <c r="CJ173">
        <v>621</v>
      </c>
      <c r="CK173">
        <v>1142</v>
      </c>
      <c r="CL173">
        <v>797</v>
      </c>
      <c r="CM173">
        <v>230</v>
      </c>
      <c r="CN173">
        <v>570</v>
      </c>
      <c r="CO173">
        <v>2151</v>
      </c>
      <c r="CP173">
        <v>875</v>
      </c>
      <c r="CQ173">
        <v>590</v>
      </c>
      <c r="CR173">
        <v>1135</v>
      </c>
    </row>
    <row r="174" spans="1:96" x14ac:dyDescent="0.2">
      <c r="A174" s="112" t="s">
        <v>46</v>
      </c>
      <c r="B174" s="204">
        <f>Prevalence!B171*AX174</f>
        <v>7010.2151859999994</v>
      </c>
      <c r="C174" s="204">
        <f>Prevalence!C171*AY174</f>
        <v>257.27899781367074</v>
      </c>
      <c r="D174" s="204">
        <f>Prevalence!D171*AZ174</f>
        <v>176.89696584617894</v>
      </c>
      <c r="E174" s="204">
        <f>Prevalence!E171*BA174</f>
        <v>244.81705154354904</v>
      </c>
      <c r="F174" s="204">
        <f>Prevalence!F171*BB174</f>
        <v>420.93309570902812</v>
      </c>
      <c r="G174" s="204">
        <f>Prevalence!G171*BC174</f>
        <v>368.37434274169465</v>
      </c>
      <c r="H174" s="204">
        <f>Prevalence!H171*BD174</f>
        <v>793.02309933121796</v>
      </c>
      <c r="I174" s="204">
        <f>Prevalence!I171*BE174</f>
        <v>1412.9314547021006</v>
      </c>
      <c r="J174" s="204">
        <f>Prevalence!J171*BF174</f>
        <v>464.97456440590855</v>
      </c>
      <c r="K174" s="204">
        <f>Prevalence!K171*BG174</f>
        <v>725.52288534525962</v>
      </c>
      <c r="L174" s="204">
        <f>Prevalence!L171*BH174</f>
        <v>1707.4356207793289</v>
      </c>
      <c r="M174" s="204">
        <f>Prevalence!M171*BI174</f>
        <v>15.744330838371319</v>
      </c>
      <c r="N174" s="204">
        <f>Prevalence!N171*BJ174</f>
        <v>42.342912672175231</v>
      </c>
      <c r="O174" s="204">
        <f>Prevalence!O171*BK174</f>
        <v>407.16740317715784</v>
      </c>
      <c r="P174" s="204">
        <f>Prevalence!P171*BL174</f>
        <v>39.262918849010667</v>
      </c>
      <c r="Q174" s="204">
        <f>Prevalence!Q171*BM174</f>
        <v>376.3998974759358</v>
      </c>
      <c r="R174" s="204">
        <f>Prevalence!R171*BN174</f>
        <v>243.40159304812835</v>
      </c>
      <c r="S174" s="204">
        <f>Prevalence!S171*BO174</f>
        <v>102.50421805347595</v>
      </c>
      <c r="T174" s="204">
        <f>Prevalence!T171*BP174</f>
        <v>153.48380611764708</v>
      </c>
      <c r="U174" s="204">
        <f>Prevalence!U171*BQ174</f>
        <v>68.451209775401068</v>
      </c>
      <c r="V174" s="204">
        <f>Prevalence!V171*BR174</f>
        <v>245.33346387165773</v>
      </c>
      <c r="W174" s="204">
        <f>Prevalence!W171*BS174</f>
        <v>146.25291657754011</v>
      </c>
      <c r="X174" s="204">
        <f>Prevalence!X171*BT174</f>
        <v>71.291483807486642</v>
      </c>
      <c r="Y174" s="204">
        <f>Prevalence!Y171*BU174</f>
        <v>44.084807711229949</v>
      </c>
      <c r="Z174" s="204">
        <f>Prevalence!Z171*BV174</f>
        <v>115.52264536898396</v>
      </c>
      <c r="AA174" s="204">
        <f>Prevalence!AA171*BW174</f>
        <v>34.075213689839572</v>
      </c>
      <c r="AB174" s="204">
        <f>Prevalence!AB171*BX174</f>
        <v>1258.0778836363638</v>
      </c>
      <c r="AC174" s="204">
        <f>Prevalence!AC171*BY174</f>
        <v>39.424699251336897</v>
      </c>
      <c r="AD174" s="204">
        <f>Prevalence!AD171*BZ174</f>
        <v>164.38464462032084</v>
      </c>
      <c r="AE174" s="204">
        <f>Prevalence!AE171*CA174</f>
        <v>421.6484706310161</v>
      </c>
      <c r="AF174" s="204">
        <f>Prevalence!AF171*CB174</f>
        <v>868.66561486631019</v>
      </c>
      <c r="AG174" s="204">
        <f>Prevalence!AG171*CC174</f>
        <v>308.06375210695182</v>
      </c>
      <c r="AH174" s="204">
        <f>Prevalence!AH171*CD174</f>
        <v>41.421167636363641</v>
      </c>
      <c r="AI174" s="204">
        <f>Prevalence!AI171*CE174</f>
        <v>101.32934990374332</v>
      </c>
      <c r="AJ174" s="204">
        <f>Prevalence!AJ171*CF174</f>
        <v>169.71697145454544</v>
      </c>
      <c r="AK174" s="204">
        <f>Prevalence!AK171*CG174</f>
        <v>69.492845454545446</v>
      </c>
      <c r="AL174" s="204">
        <f>Prevalence!AL171*CH174</f>
        <v>329.70191653475939</v>
      </c>
      <c r="AM174" s="204">
        <f>Prevalence!AM171*CI174</f>
        <v>15.69922611764706</v>
      </c>
      <c r="AN174" s="204">
        <f>Prevalence!AN171*CJ174</f>
        <v>149.22036705882354</v>
      </c>
      <c r="AO174" s="204">
        <f>Prevalence!AO171*CK174</f>
        <v>267.46620337967914</v>
      </c>
      <c r="AP174" s="204">
        <f>Prevalence!AP171*CL174</f>
        <v>176.70562013903745</v>
      </c>
      <c r="AQ174" s="204">
        <f>Prevalence!AQ171*CM174</f>
        <v>42.335626866310164</v>
      </c>
      <c r="AR174" s="204">
        <f>Prevalence!AR171*CN174</f>
        <v>116.79037251336899</v>
      </c>
      <c r="AS174" s="204">
        <f>Prevalence!AS171*CO174</f>
        <v>452.46251680213908</v>
      </c>
      <c r="AT174" s="204">
        <f>Prevalence!AT171*CP174</f>
        <v>117.76741063101605</v>
      </c>
      <c r="AU174" s="204">
        <f>Prevalence!AU171*CQ174</f>
        <v>83.558964470588236</v>
      </c>
      <c r="AV174" s="204">
        <f>Prevalence!AV171*CR174</f>
        <v>276.40388161497327</v>
      </c>
      <c r="AW174">
        <v>173</v>
      </c>
      <c r="AX174">
        <v>37141</v>
      </c>
      <c r="AY174">
        <v>1395</v>
      </c>
      <c r="AZ174">
        <v>871</v>
      </c>
      <c r="BA174">
        <v>1321</v>
      </c>
      <c r="BB174">
        <v>2308</v>
      </c>
      <c r="BC174">
        <v>1831</v>
      </c>
      <c r="BD174">
        <v>4498</v>
      </c>
      <c r="BE174">
        <v>7839</v>
      </c>
      <c r="BF174">
        <v>2381</v>
      </c>
      <c r="BG174">
        <v>3812</v>
      </c>
      <c r="BH174">
        <v>7860</v>
      </c>
      <c r="BI174">
        <v>101</v>
      </c>
      <c r="BJ174">
        <v>214</v>
      </c>
      <c r="BK174">
        <v>2338</v>
      </c>
      <c r="BL174">
        <v>372</v>
      </c>
      <c r="BM174">
        <v>2049</v>
      </c>
      <c r="BN174">
        <v>1378</v>
      </c>
      <c r="BO174">
        <v>806</v>
      </c>
      <c r="BP174">
        <v>704</v>
      </c>
      <c r="BQ174">
        <v>381</v>
      </c>
      <c r="BR174">
        <v>1321</v>
      </c>
      <c r="BS174">
        <v>828</v>
      </c>
      <c r="BT174">
        <v>327</v>
      </c>
      <c r="BU174">
        <v>207</v>
      </c>
      <c r="BV174">
        <v>643</v>
      </c>
      <c r="BW174">
        <v>160</v>
      </c>
      <c r="BX174">
        <v>5304</v>
      </c>
      <c r="BY174">
        <v>372</v>
      </c>
      <c r="BZ174">
        <v>936</v>
      </c>
      <c r="CA174">
        <v>2308</v>
      </c>
      <c r="CB174">
        <v>4835</v>
      </c>
      <c r="CC174">
        <v>1677</v>
      </c>
      <c r="CD174">
        <v>289</v>
      </c>
      <c r="CE174">
        <v>564</v>
      </c>
      <c r="CF174">
        <v>1071</v>
      </c>
      <c r="CG174">
        <v>459</v>
      </c>
      <c r="CH174">
        <v>1956</v>
      </c>
      <c r="CI174">
        <v>101</v>
      </c>
      <c r="CJ174">
        <v>704</v>
      </c>
      <c r="CK174">
        <v>1274</v>
      </c>
      <c r="CL174">
        <v>871</v>
      </c>
      <c r="CM174">
        <v>214</v>
      </c>
      <c r="CN174">
        <v>609</v>
      </c>
      <c r="CO174">
        <v>2347</v>
      </c>
      <c r="CP174">
        <v>514</v>
      </c>
      <c r="CQ174">
        <v>583</v>
      </c>
      <c r="CR174">
        <v>1349</v>
      </c>
    </row>
    <row r="175" spans="1:96" x14ac:dyDescent="0.2">
      <c r="A175" s="112" t="s">
        <v>47</v>
      </c>
      <c r="B175" s="204">
        <f>Prevalence!B172*AX175</f>
        <v>6653.4852460000002</v>
      </c>
      <c r="C175" s="204">
        <f>Prevalence!C172*AY175</f>
        <v>281.99253595491223</v>
      </c>
      <c r="D175" s="204">
        <f>Prevalence!D172*AZ175</f>
        <v>177.30315864949969</v>
      </c>
      <c r="E175" s="204">
        <f>Prevalence!E172*BA175</f>
        <v>242.77845383955278</v>
      </c>
      <c r="F175" s="204">
        <f>Prevalence!F172*BB175</f>
        <v>443.18345865378609</v>
      </c>
      <c r="G175" s="204">
        <f>Prevalence!G172*BC175</f>
        <v>381.45153131526655</v>
      </c>
      <c r="H175" s="204">
        <f>Prevalence!H172*BD175</f>
        <v>685.12400266809982</v>
      </c>
      <c r="I175" s="204">
        <f>Prevalence!I172*BE175</f>
        <v>1258.2822407546071</v>
      </c>
      <c r="J175" s="204">
        <f>Prevalence!J172*BF175</f>
        <v>489.58052623503266</v>
      </c>
      <c r="K175" s="204">
        <f>Prevalence!K172*BG175</f>
        <v>771.01081021344351</v>
      </c>
      <c r="L175" s="204">
        <f>Prevalence!L172*BH175</f>
        <v>1497.3732486045692</v>
      </c>
      <c r="M175" s="204">
        <f>Prevalence!M172*BI175</f>
        <v>15.588446374625068</v>
      </c>
      <c r="N175" s="204">
        <f>Prevalence!N172*BJ175</f>
        <v>51.642524333821193</v>
      </c>
      <c r="O175" s="204">
        <f>Prevalence!O172*BK175</f>
        <v>363.45524825950747</v>
      </c>
      <c r="P175" s="204">
        <f>Prevalence!P172*BL175</f>
        <v>47.178829907278946</v>
      </c>
      <c r="Q175" s="204">
        <f>Prevalence!Q172*BM175</f>
        <v>253.87245403208556</v>
      </c>
      <c r="R175" s="204">
        <f>Prevalence!R172*BN175</f>
        <v>252.23329090909093</v>
      </c>
      <c r="S175" s="204">
        <f>Prevalence!S172*BO175</f>
        <v>106.44668797860963</v>
      </c>
      <c r="T175" s="204">
        <f>Prevalence!T172*BP175</f>
        <v>152.3937222673797</v>
      </c>
      <c r="U175" s="204">
        <f>Prevalence!U172*BQ175</f>
        <v>71.146139294117646</v>
      </c>
      <c r="V175" s="204">
        <f>Prevalence!V172*BR175</f>
        <v>243.29056598930478</v>
      </c>
      <c r="W175" s="204">
        <f>Prevalence!W172*BS175</f>
        <v>104.2140347593583</v>
      </c>
      <c r="X175" s="204">
        <f>Prevalence!X172*BT175</f>
        <v>77.831986909090915</v>
      </c>
      <c r="Y175" s="204">
        <f>Prevalence!Y172*BU175</f>
        <v>51.751730791443848</v>
      </c>
      <c r="Z175" s="204">
        <f>Prevalence!Z172*BV175</f>
        <v>108.51582862032086</v>
      </c>
      <c r="AA175" s="204">
        <f>Prevalence!AA172*BW175</f>
        <v>37.695705144385023</v>
      </c>
      <c r="AB175" s="204">
        <f>Prevalence!AB172*BX175</f>
        <v>1000.4850137967916</v>
      </c>
      <c r="AC175" s="204">
        <f>Prevalence!AC172*BY175</f>
        <v>47.373227326203207</v>
      </c>
      <c r="AD175" s="204">
        <f>Prevalence!AD172*BZ175</f>
        <v>179.48836196791441</v>
      </c>
      <c r="AE175" s="204">
        <f>Prevalence!AE172*CA175</f>
        <v>443.9366480213904</v>
      </c>
      <c r="AF175" s="204">
        <f>Prevalence!AF172*CB175</f>
        <v>667.26454883422457</v>
      </c>
      <c r="AG175" s="204">
        <f>Prevalence!AG172*CC175</f>
        <v>332.12836243850268</v>
      </c>
      <c r="AH175" s="204">
        <f>Prevalence!AH172*CD175</f>
        <v>46.150920342245996</v>
      </c>
      <c r="AI175" s="204">
        <f>Prevalence!AI172*CE175</f>
        <v>118.03791291978609</v>
      </c>
      <c r="AJ175" s="204">
        <f>Prevalence!AJ172*CF175</f>
        <v>170.50930091978609</v>
      </c>
      <c r="AK175" s="204">
        <f>Prevalence!AK172*CG175</f>
        <v>77.971275401069505</v>
      </c>
      <c r="AL175" s="204">
        <f>Prevalence!AL172*CH175</f>
        <v>377.06706916577542</v>
      </c>
      <c r="AM175" s="204">
        <f>Prevalence!AM172*CI175</f>
        <v>15.543788235294118</v>
      </c>
      <c r="AN175" s="204">
        <f>Prevalence!AN172*CJ175</f>
        <v>139.89409411764706</v>
      </c>
      <c r="AO175" s="204">
        <f>Prevalence!AO172*CK175</f>
        <v>272.29487110160431</v>
      </c>
      <c r="AP175" s="204">
        <f>Prevalence!AP172*CL175</f>
        <v>177.11137357219252</v>
      </c>
      <c r="AQ175" s="204">
        <f>Prevalence!AQ172*CM175</f>
        <v>51.633638374331554</v>
      </c>
      <c r="AR175" s="204">
        <f>Prevalence!AR172*CN175</f>
        <v>125.99552502673798</v>
      </c>
      <c r="AS175" s="204">
        <f>Prevalence!AS172*CO175</f>
        <v>471.54806821390378</v>
      </c>
      <c r="AT175" s="204">
        <f>Prevalence!AT172*CP175</f>
        <v>109.5191094973262</v>
      </c>
      <c r="AU175" s="204">
        <f>Prevalence!AU172*CQ175</f>
        <v>85.422200385026741</v>
      </c>
      <c r="AV175" s="204">
        <f>Prevalence!AV172*CR175</f>
        <v>289.72208198930485</v>
      </c>
      <c r="AW175">
        <v>174</v>
      </c>
      <c r="AX175">
        <v>35251</v>
      </c>
      <c r="AY175">
        <v>1529</v>
      </c>
      <c r="AZ175">
        <v>873</v>
      </c>
      <c r="BA175">
        <v>1310</v>
      </c>
      <c r="BB175">
        <v>2430</v>
      </c>
      <c r="BC175">
        <v>1896</v>
      </c>
      <c r="BD175">
        <v>3886</v>
      </c>
      <c r="BE175">
        <v>6981</v>
      </c>
      <c r="BF175">
        <v>2507</v>
      </c>
      <c r="BG175">
        <v>4051</v>
      </c>
      <c r="BH175">
        <v>6893</v>
      </c>
      <c r="BI175">
        <v>100</v>
      </c>
      <c r="BJ175">
        <v>261</v>
      </c>
      <c r="BK175">
        <v>2087</v>
      </c>
      <c r="BL175">
        <v>447</v>
      </c>
      <c r="BM175">
        <v>1382</v>
      </c>
      <c r="BN175">
        <v>1428</v>
      </c>
      <c r="BO175">
        <v>837</v>
      </c>
      <c r="BP175">
        <v>699</v>
      </c>
      <c r="BQ175">
        <v>396</v>
      </c>
      <c r="BR175">
        <v>1310</v>
      </c>
      <c r="BS175">
        <v>590</v>
      </c>
      <c r="BT175">
        <v>357</v>
      </c>
      <c r="BU175">
        <v>243</v>
      </c>
      <c r="BV175">
        <v>604</v>
      </c>
      <c r="BW175">
        <v>177</v>
      </c>
      <c r="BX175">
        <v>4218</v>
      </c>
      <c r="BY175">
        <v>447</v>
      </c>
      <c r="BZ175">
        <v>1022</v>
      </c>
      <c r="CA175">
        <v>2430</v>
      </c>
      <c r="CB175">
        <v>3714</v>
      </c>
      <c r="CC175">
        <v>1808</v>
      </c>
      <c r="CD175">
        <v>322</v>
      </c>
      <c r="CE175">
        <v>657</v>
      </c>
      <c r="CF175">
        <v>1076</v>
      </c>
      <c r="CG175">
        <v>515</v>
      </c>
      <c r="CH175">
        <v>2237</v>
      </c>
      <c r="CI175">
        <v>100</v>
      </c>
      <c r="CJ175">
        <v>660</v>
      </c>
      <c r="CK175">
        <v>1297</v>
      </c>
      <c r="CL175">
        <v>873</v>
      </c>
      <c r="CM175">
        <v>261</v>
      </c>
      <c r="CN175">
        <v>657</v>
      </c>
      <c r="CO175">
        <v>2446</v>
      </c>
      <c r="CP175">
        <v>478</v>
      </c>
      <c r="CQ175">
        <v>596</v>
      </c>
      <c r="CR175">
        <v>1414</v>
      </c>
    </row>
    <row r="176" spans="1:96" x14ac:dyDescent="0.2">
      <c r="A176" s="112" t="s">
        <v>48</v>
      </c>
      <c r="B176" s="204">
        <f>Prevalence!B173*AX176</f>
        <v>6842.2295039999999</v>
      </c>
      <c r="C176" s="204">
        <f>Prevalence!C173*AY176</f>
        <v>356.41820852919966</v>
      </c>
      <c r="D176" s="204">
        <f>Prevalence!D173*AZ176</f>
        <v>220.5290038487386</v>
      </c>
      <c r="E176" s="204">
        <f>Prevalence!E173*BA176</f>
        <v>303.36244507162479</v>
      </c>
      <c r="F176" s="204">
        <f>Prevalence!F173*BB176</f>
        <v>459.10690274015434</v>
      </c>
      <c r="G176" s="204">
        <f>Prevalence!G173*BC176</f>
        <v>418.76252190122705</v>
      </c>
      <c r="H176" s="204">
        <f>Prevalence!H173*BD176</f>
        <v>707.3077723330947</v>
      </c>
      <c r="I176" s="204">
        <f>Prevalence!I173*BE176</f>
        <v>1114.1448468158374</v>
      </c>
      <c r="J176" s="204">
        <f>Prevalence!J173*BF176</f>
        <v>590.93134952898868</v>
      </c>
      <c r="K176" s="204">
        <f>Prevalence!K173*BG176</f>
        <v>838.02787734261051</v>
      </c>
      <c r="L176" s="204">
        <f>Prevalence!L173*BH176</f>
        <v>1363.0800061395566</v>
      </c>
      <c r="M176" s="204">
        <f>Prevalence!M173*BI176</f>
        <v>14.740767100033704</v>
      </c>
      <c r="N176" s="204">
        <f>Prevalence!N173*BJ176</f>
        <v>54.840970851127864</v>
      </c>
      <c r="O176" s="204">
        <f>Prevalence!O173*BK176</f>
        <v>379.90400014748815</v>
      </c>
      <c r="P176" s="204">
        <f>Prevalence!P173*BL176</f>
        <v>57.703961067198215</v>
      </c>
      <c r="Q176" s="204">
        <f>Prevalence!Q173*BM176</f>
        <v>199.66665240641711</v>
      </c>
      <c r="R176" s="204">
        <f>Prevalence!R173*BN176</f>
        <v>292.01247914438505</v>
      </c>
      <c r="S176" s="204">
        <f>Prevalence!S173*BO176</f>
        <v>115.56091482352942</v>
      </c>
      <c r="T176" s="204">
        <f>Prevalence!T173*BP176</f>
        <v>196.2086892834225</v>
      </c>
      <c r="U176" s="204">
        <f>Prevalence!U173*BQ176</f>
        <v>78.892463229946529</v>
      </c>
      <c r="V176" s="204">
        <f>Prevalence!V173*BR176</f>
        <v>304.00235191443846</v>
      </c>
      <c r="W176" s="204">
        <f>Prevalence!W173*BS176</f>
        <v>98.681403208556162</v>
      </c>
      <c r="X176" s="204">
        <f>Prevalence!X173*BT176</f>
        <v>104.26548705882354</v>
      </c>
      <c r="Y176" s="204">
        <f>Prevalence!Y173*BU176</f>
        <v>59.722270459893053</v>
      </c>
      <c r="Z176" s="204">
        <f>Prevalence!Z173*BV176</f>
        <v>124.00176770053477</v>
      </c>
      <c r="AA176" s="204">
        <f>Prevalence!AA173*BW176</f>
        <v>43.055590331550803</v>
      </c>
      <c r="AB176" s="204">
        <f>Prevalence!AB173*BX176</f>
        <v>776.01212406417119</v>
      </c>
      <c r="AC176" s="204">
        <f>Prevalence!AC173*BY176</f>
        <v>57.941726631016046</v>
      </c>
      <c r="AD176" s="204">
        <f>Prevalence!AD173*BZ176</f>
        <v>194.51700808556149</v>
      </c>
      <c r="AE176" s="204">
        <f>Prevalence!AE173*CA176</f>
        <v>459.88715396791446</v>
      </c>
      <c r="AF176" s="204">
        <f>Prevalence!AF173*CB176</f>
        <v>507.52849488770056</v>
      </c>
      <c r="AG176" s="204">
        <f>Prevalence!AG173*CC176</f>
        <v>390.54797210695187</v>
      </c>
      <c r="AH176" s="204">
        <f>Prevalence!AH173*CD176</f>
        <v>47.825648598930478</v>
      </c>
      <c r="AI176" s="204">
        <f>Prevalence!AI173*CE176</f>
        <v>127.71205681283423</v>
      </c>
      <c r="AJ176" s="204">
        <f>Prevalence!AJ173*CF176</f>
        <v>201.52069989304812</v>
      </c>
      <c r="AK176" s="204">
        <f>Prevalence!AK173*CG176</f>
        <v>100.87554224598931</v>
      </c>
      <c r="AL176" s="204">
        <f>Prevalence!AL173*CH176</f>
        <v>406.17792154010698</v>
      </c>
      <c r="AM176" s="204">
        <f>Prevalence!AM173*CI176</f>
        <v>14.698537411764706</v>
      </c>
      <c r="AN176" s="204">
        <f>Prevalence!AN173*CJ176</f>
        <v>151.36268149732621</v>
      </c>
      <c r="AO176" s="204">
        <f>Prevalence!AO173*CK176</f>
        <v>271.09026635294117</v>
      </c>
      <c r="AP176" s="204">
        <f>Prevalence!AP173*CL176</f>
        <v>220.29046228877004</v>
      </c>
      <c r="AQ176" s="204">
        <f>Prevalence!AQ173*CM176</f>
        <v>54.831534545454559</v>
      </c>
      <c r="AR176" s="204">
        <f>Prevalence!AR173*CN176</f>
        <v>151.12132620320858</v>
      </c>
      <c r="AS176" s="204">
        <f>Prevalence!AS173*CO176</f>
        <v>499.33448265240645</v>
      </c>
      <c r="AT176" s="204">
        <f>Prevalence!AT173*CP176</f>
        <v>122.52511212834224</v>
      </c>
      <c r="AU176" s="204">
        <f>Prevalence!AU173*CQ176</f>
        <v>93.470322994652406</v>
      </c>
      <c r="AV176" s="204">
        <f>Prevalence!AV173*CR176</f>
        <v>328.26733552941181</v>
      </c>
      <c r="AW176">
        <v>175</v>
      </c>
      <c r="AX176">
        <v>33352</v>
      </c>
      <c r="AY176">
        <v>1778</v>
      </c>
      <c r="AZ176">
        <v>999</v>
      </c>
      <c r="BA176">
        <v>1506</v>
      </c>
      <c r="BB176">
        <v>2316</v>
      </c>
      <c r="BC176">
        <v>1915</v>
      </c>
      <c r="BD176">
        <v>3691</v>
      </c>
      <c r="BE176">
        <v>5687</v>
      </c>
      <c r="BF176">
        <v>2784</v>
      </c>
      <c r="BG176">
        <v>4051</v>
      </c>
      <c r="BH176">
        <v>5773</v>
      </c>
      <c r="BI176">
        <v>87</v>
      </c>
      <c r="BJ176">
        <v>255</v>
      </c>
      <c r="BK176">
        <v>2007</v>
      </c>
      <c r="BL176">
        <v>503</v>
      </c>
      <c r="BM176">
        <v>1000</v>
      </c>
      <c r="BN176">
        <v>1521</v>
      </c>
      <c r="BO176">
        <v>836</v>
      </c>
      <c r="BP176">
        <v>828</v>
      </c>
      <c r="BQ176">
        <v>404</v>
      </c>
      <c r="BR176">
        <v>1506</v>
      </c>
      <c r="BS176">
        <v>514</v>
      </c>
      <c r="BT176">
        <v>440</v>
      </c>
      <c r="BU176">
        <v>258</v>
      </c>
      <c r="BV176">
        <v>635</v>
      </c>
      <c r="BW176">
        <v>186</v>
      </c>
      <c r="BX176">
        <v>3010</v>
      </c>
      <c r="BY176">
        <v>503</v>
      </c>
      <c r="BZ176">
        <v>1019</v>
      </c>
      <c r="CA176">
        <v>2316</v>
      </c>
      <c r="CB176">
        <v>2599</v>
      </c>
      <c r="CC176">
        <v>1956</v>
      </c>
      <c r="CD176">
        <v>307</v>
      </c>
      <c r="CE176">
        <v>654</v>
      </c>
      <c r="CF176">
        <v>1170</v>
      </c>
      <c r="CG176">
        <v>613</v>
      </c>
      <c r="CH176">
        <v>2217</v>
      </c>
      <c r="CI176">
        <v>87</v>
      </c>
      <c r="CJ176">
        <v>657</v>
      </c>
      <c r="CK176">
        <v>1188</v>
      </c>
      <c r="CL176">
        <v>999</v>
      </c>
      <c r="CM176">
        <v>255</v>
      </c>
      <c r="CN176">
        <v>725</v>
      </c>
      <c r="CO176">
        <v>2383</v>
      </c>
      <c r="CP176">
        <v>492</v>
      </c>
      <c r="CQ176">
        <v>600</v>
      </c>
      <c r="CR176">
        <v>1474</v>
      </c>
    </row>
    <row r="177" spans="1:96" x14ac:dyDescent="0.2">
      <c r="A177" s="112" t="s">
        <v>49</v>
      </c>
      <c r="B177" s="204">
        <f>Prevalence!B174*AX177</f>
        <v>8273.3698559999993</v>
      </c>
      <c r="C177" s="204">
        <f>Prevalence!C174*AY177</f>
        <v>480.50306290466341</v>
      </c>
      <c r="D177" s="204">
        <f>Prevalence!D174*AZ177</f>
        <v>319.64564321618968</v>
      </c>
      <c r="E177" s="204">
        <f>Prevalence!E174*BA177</f>
        <v>398.64161938694923</v>
      </c>
      <c r="F177" s="204">
        <f>Prevalence!F174*BB177</f>
        <v>544.94165614537314</v>
      </c>
      <c r="G177" s="204">
        <f>Prevalence!G174*BC177</f>
        <v>498.57887725054707</v>
      </c>
      <c r="H177" s="204">
        <f>Prevalence!H174*BD177</f>
        <v>829.56796164453192</v>
      </c>
      <c r="I177" s="204">
        <f>Prevalence!I174*BE177</f>
        <v>1335.5240760934698</v>
      </c>
      <c r="J177" s="204">
        <f>Prevalence!J174*BF177</f>
        <v>770.50316048499599</v>
      </c>
      <c r="K177" s="204">
        <f>Prevalence!K174*BG177</f>
        <v>1071.583412647426</v>
      </c>
      <c r="L177" s="204">
        <f>Prevalence!L174*BH177</f>
        <v>1397.0802695873474</v>
      </c>
      <c r="M177" s="204">
        <f>Prevalence!M174*BI177</f>
        <v>18.80718561038783</v>
      </c>
      <c r="N177" s="204">
        <f>Prevalence!N174*BJ177</f>
        <v>66.669415544508382</v>
      </c>
      <c r="O177" s="204">
        <f>Prevalence!O174*BK177</f>
        <v>477.3880858853837</v>
      </c>
      <c r="P177" s="204">
        <f>Prevalence!P174*BL177</f>
        <v>75.600219370345172</v>
      </c>
      <c r="Q177" s="204">
        <f>Prevalence!Q174*BM177</f>
        <v>205.45698532620321</v>
      </c>
      <c r="R177" s="204">
        <f>Prevalence!R174*BN177</f>
        <v>359.20798716577542</v>
      </c>
      <c r="S177" s="204">
        <f>Prevalence!S174*BO177</f>
        <v>141.68652834224599</v>
      </c>
      <c r="T177" s="204">
        <f>Prevalence!T174*BP177</f>
        <v>265.16609095187169</v>
      </c>
      <c r="U177" s="204">
        <f>Prevalence!U174*BQ177</f>
        <v>97.248630417112309</v>
      </c>
      <c r="V177" s="204">
        <f>Prevalence!V174*BR177</f>
        <v>399.48250626737962</v>
      </c>
      <c r="W177" s="204">
        <f>Prevalence!W174*BS177</f>
        <v>105.0169796791444</v>
      </c>
      <c r="X177" s="204">
        <f>Prevalence!X174*BT177</f>
        <v>147.15651696256685</v>
      </c>
      <c r="Y177" s="204">
        <f>Prevalence!Y174*BU177</f>
        <v>93.287112385026745</v>
      </c>
      <c r="Z177" s="204">
        <f>Prevalence!Z174*BV177</f>
        <v>166.18189655614975</v>
      </c>
      <c r="AA177" s="204">
        <f>Prevalence!AA174*BW177</f>
        <v>62.731532149732622</v>
      </c>
      <c r="AB177" s="204">
        <f>Prevalence!AB174*BX177</f>
        <v>647.62207828877013</v>
      </c>
      <c r="AC177" s="204">
        <f>Prevalence!AC174*BY177</f>
        <v>75.911725347593588</v>
      </c>
      <c r="AD177" s="204">
        <f>Prevalence!AD174*BZ177</f>
        <v>242.43042224598929</v>
      </c>
      <c r="AE177" s="204">
        <f>Prevalence!AE174*CA177</f>
        <v>545.86778335828876</v>
      </c>
      <c r="AF177" s="204">
        <f>Prevalence!AF174*CB177</f>
        <v>524.90827020320864</v>
      </c>
      <c r="AG177" s="204">
        <f>Prevalence!AG174*CC177</f>
        <v>501.3629641925134</v>
      </c>
      <c r="AH177" s="204">
        <f>Prevalence!AH174*CD177</f>
        <v>67.921768042780741</v>
      </c>
      <c r="AI177" s="204">
        <f>Prevalence!AI174*CE177</f>
        <v>161.29993719786097</v>
      </c>
      <c r="AJ177" s="204">
        <f>Prevalence!AJ174*CF177</f>
        <v>246.13083773262031</v>
      </c>
      <c r="AK177" s="204">
        <f>Prevalence!AK174*CG177</f>
        <v>132.14202352941177</v>
      </c>
      <c r="AL177" s="204">
        <f>Prevalence!AL174*CH177</f>
        <v>496.50075208556154</v>
      </c>
      <c r="AM177" s="204">
        <f>Prevalence!AM174*CI177</f>
        <v>18.753306352941177</v>
      </c>
      <c r="AN177" s="204">
        <f>Prevalence!AN174*CJ177</f>
        <v>218.86536898395724</v>
      </c>
      <c r="AO177" s="204">
        <f>Prevalence!AO174*CK177</f>
        <v>374.68873514438502</v>
      </c>
      <c r="AP177" s="204">
        <f>Prevalence!AP174*CL177</f>
        <v>319.29988928342249</v>
      </c>
      <c r="AQ177" s="204">
        <f>Prevalence!AQ174*CM177</f>
        <v>66.65794395721926</v>
      </c>
      <c r="AR177" s="204">
        <f>Prevalence!AR174*CN177</f>
        <v>202.81524192513371</v>
      </c>
      <c r="AS177" s="204">
        <f>Prevalence!AS174*CO177</f>
        <v>640.14554951871662</v>
      </c>
      <c r="AT177" s="204">
        <f>Prevalence!AT174*CP177</f>
        <v>127.5058077433155</v>
      </c>
      <c r="AU177" s="204">
        <f>Prevalence!AU174*CQ177</f>
        <v>123.38082635294117</v>
      </c>
      <c r="AV177" s="204">
        <f>Prevalence!AV174*CR177</f>
        <v>384.834434053476</v>
      </c>
      <c r="AW177">
        <v>176</v>
      </c>
      <c r="AX177">
        <v>40328</v>
      </c>
      <c r="AY177">
        <v>2397</v>
      </c>
      <c r="AZ177">
        <v>1448</v>
      </c>
      <c r="BA177">
        <v>1979</v>
      </c>
      <c r="BB177">
        <v>2749</v>
      </c>
      <c r="BC177">
        <v>2280</v>
      </c>
      <c r="BD177">
        <v>4329</v>
      </c>
      <c r="BE177">
        <v>6817</v>
      </c>
      <c r="BF177">
        <v>3630</v>
      </c>
      <c r="BG177">
        <v>5180</v>
      </c>
      <c r="BH177">
        <v>5917</v>
      </c>
      <c r="BI177">
        <v>111</v>
      </c>
      <c r="BJ177">
        <v>310</v>
      </c>
      <c r="BK177">
        <v>2522</v>
      </c>
      <c r="BL177">
        <v>659</v>
      </c>
      <c r="BM177">
        <v>1029</v>
      </c>
      <c r="BN177">
        <v>1871</v>
      </c>
      <c r="BO177">
        <v>1025</v>
      </c>
      <c r="BP177">
        <v>1119</v>
      </c>
      <c r="BQ177">
        <v>498</v>
      </c>
      <c r="BR177">
        <v>1979</v>
      </c>
      <c r="BS177">
        <v>547</v>
      </c>
      <c r="BT177">
        <v>621</v>
      </c>
      <c r="BU177">
        <v>403</v>
      </c>
      <c r="BV177">
        <v>851</v>
      </c>
      <c r="BW177">
        <v>271</v>
      </c>
      <c r="BX177">
        <v>2512</v>
      </c>
      <c r="BY177">
        <v>659</v>
      </c>
      <c r="BZ177">
        <v>1270</v>
      </c>
      <c r="CA177">
        <v>2749</v>
      </c>
      <c r="CB177">
        <v>2688</v>
      </c>
      <c r="CC177">
        <v>2511</v>
      </c>
      <c r="CD177">
        <v>436</v>
      </c>
      <c r="CE177">
        <v>826</v>
      </c>
      <c r="CF177">
        <v>1429</v>
      </c>
      <c r="CG177">
        <v>803</v>
      </c>
      <c r="CH177">
        <v>2710</v>
      </c>
      <c r="CI177">
        <v>111</v>
      </c>
      <c r="CJ177">
        <v>950</v>
      </c>
      <c r="CK177">
        <v>1642</v>
      </c>
      <c r="CL177">
        <v>1448</v>
      </c>
      <c r="CM177">
        <v>310</v>
      </c>
      <c r="CN177">
        <v>973</v>
      </c>
      <c r="CO177">
        <v>3055</v>
      </c>
      <c r="CP177">
        <v>512</v>
      </c>
      <c r="CQ177">
        <v>792</v>
      </c>
      <c r="CR177">
        <v>1728</v>
      </c>
    </row>
    <row r="178" spans="1:96" x14ac:dyDescent="0.2">
      <c r="A178" s="112" t="s">
        <v>50</v>
      </c>
      <c r="B178" s="204">
        <f>Prevalence!B175*AX178</f>
        <v>9478.1021039999996</v>
      </c>
      <c r="C178" s="204">
        <f>Prevalence!C175*AY178</f>
        <v>569.2221235509619</v>
      </c>
      <c r="D178" s="204">
        <f>Prevalence!D175*AZ178</f>
        <v>362.16648632155085</v>
      </c>
      <c r="E178" s="204">
        <f>Prevalence!E175*BA178</f>
        <v>526.51586195685582</v>
      </c>
      <c r="F178" s="204">
        <f>Prevalence!F175*BB178</f>
        <v>625.68246955734185</v>
      </c>
      <c r="G178" s="204">
        <f>Prevalence!G175*BC178</f>
        <v>552.88251386570983</v>
      </c>
      <c r="H178" s="204">
        <f>Prevalence!H175*BD178</f>
        <v>965.43962719841795</v>
      </c>
      <c r="I178" s="204">
        <f>Prevalence!I175*BE178</f>
        <v>1461.0759395880104</v>
      </c>
      <c r="J178" s="204">
        <f>Prevalence!J175*BF178</f>
        <v>991.67499783088147</v>
      </c>
      <c r="K178" s="204">
        <f>Prevalence!K175*BG178</f>
        <v>1210.6642313837017</v>
      </c>
      <c r="L178" s="204">
        <f>Prevalence!L175*BH178</f>
        <v>1455.5547594018308</v>
      </c>
      <c r="M178" s="204">
        <f>Prevalence!M175*BI178</f>
        <v>29.338921876299764</v>
      </c>
      <c r="N178" s="204">
        <f>Prevalence!N175*BJ178</f>
        <v>75.186846330090816</v>
      </c>
      <c r="O178" s="204">
        <f>Prevalence!O175*BK178</f>
        <v>571.93871050395308</v>
      </c>
      <c r="P178" s="204">
        <f>Prevalence!P175*BL178</f>
        <v>79.458607753263067</v>
      </c>
      <c r="Q178" s="204">
        <f>Prevalence!Q175*BM178</f>
        <v>233.70231863101606</v>
      </c>
      <c r="R178" s="204">
        <f>Prevalence!R175*BN178</f>
        <v>429.43895160427809</v>
      </c>
      <c r="S178" s="204">
        <f>Prevalence!S175*BO178</f>
        <v>162.70286746524064</v>
      </c>
      <c r="T178" s="204">
        <f>Prevalence!T175*BP178</f>
        <v>347.74004714438507</v>
      </c>
      <c r="U178" s="204">
        <f>Prevalence!U175*BQ178</f>
        <v>111.92885773262033</v>
      </c>
      <c r="V178" s="204">
        <f>Prevalence!V175*BR178</f>
        <v>527.62648427807483</v>
      </c>
      <c r="W178" s="204">
        <f>Prevalence!W175*BS178</f>
        <v>138.23684037433156</v>
      </c>
      <c r="X178" s="204">
        <f>Prevalence!X175*BT178</f>
        <v>165.94913377540109</v>
      </c>
      <c r="Y178" s="204">
        <f>Prevalence!Y175*BU178</f>
        <v>86.254498181818178</v>
      </c>
      <c r="Z178" s="204">
        <f>Prevalence!Z175*BV178</f>
        <v>171.63851606417114</v>
      </c>
      <c r="AA178" s="204">
        <f>Prevalence!AA175*BW178</f>
        <v>67.735150042780745</v>
      </c>
      <c r="AB178" s="204">
        <f>Prevalence!AB175*BX178</f>
        <v>659.46096609625681</v>
      </c>
      <c r="AC178" s="204">
        <f>Prevalence!AC175*BY178</f>
        <v>79.786011978609636</v>
      </c>
      <c r="AD178" s="204">
        <f>Prevalence!AD175*BZ178</f>
        <v>254.39185591443848</v>
      </c>
      <c r="AE178" s="204">
        <f>Prevalence!AE175*CA178</f>
        <v>626.74581561497337</v>
      </c>
      <c r="AF178" s="204">
        <f>Prevalence!AF175*CB178</f>
        <v>555.15001330481289</v>
      </c>
      <c r="AG178" s="204">
        <f>Prevalence!AG175*CC178</f>
        <v>639.8366850909091</v>
      </c>
      <c r="AH178" s="204">
        <f>Prevalence!AH175*CD178</f>
        <v>89.633019786096256</v>
      </c>
      <c r="AI178" s="204">
        <f>Prevalence!AI175*CE178</f>
        <v>187.04746014973264</v>
      </c>
      <c r="AJ178" s="204">
        <f>Prevalence!AJ175*CF178</f>
        <v>280.88138900534761</v>
      </c>
      <c r="AK178" s="204">
        <f>Prevalence!AK175*CG178</f>
        <v>160.14913796791444</v>
      </c>
      <c r="AL178" s="204">
        <f>Prevalence!AL175*CH178</f>
        <v>543.13041171122995</v>
      </c>
      <c r="AM178" s="204">
        <f>Prevalence!AM175*CI178</f>
        <v>29.254871058823532</v>
      </c>
      <c r="AN178" s="204">
        <f>Prevalence!AN175*CJ178</f>
        <v>259.05205155080216</v>
      </c>
      <c r="AO178" s="204">
        <f>Prevalence!AO175*CK178</f>
        <v>413.38676586096261</v>
      </c>
      <c r="AP178" s="204">
        <f>Prevalence!AP175*CL178</f>
        <v>361.77473849197867</v>
      </c>
      <c r="AQ178" s="204">
        <f>Prevalence!AQ175*CM178</f>
        <v>75.173909176470602</v>
      </c>
      <c r="AR178" s="204">
        <f>Prevalence!AR175*CN178</f>
        <v>243.06118417112302</v>
      </c>
      <c r="AS178" s="204">
        <f>Prevalence!AS175*CO178</f>
        <v>737.15493978609641</v>
      </c>
      <c r="AT178" s="204">
        <f>Prevalence!AT175*CP178</f>
        <v>155.0224418395722</v>
      </c>
      <c r="AU178" s="204">
        <f>Prevalence!AU175*CQ178</f>
        <v>145.2908568342246</v>
      </c>
      <c r="AV178" s="204">
        <f>Prevalence!AV175*CR178</f>
        <v>394.17488090909097</v>
      </c>
      <c r="AW178">
        <v>177</v>
      </c>
      <c r="AX178">
        <v>42156</v>
      </c>
      <c r="AY178">
        <v>2591</v>
      </c>
      <c r="AZ178">
        <v>1497</v>
      </c>
      <c r="BA178">
        <v>2385</v>
      </c>
      <c r="BB178">
        <v>2880</v>
      </c>
      <c r="BC178">
        <v>2307</v>
      </c>
      <c r="BD178">
        <v>4597</v>
      </c>
      <c r="BE178">
        <v>6805</v>
      </c>
      <c r="BF178">
        <v>4263</v>
      </c>
      <c r="BG178">
        <v>5340</v>
      </c>
      <c r="BH178">
        <v>5625</v>
      </c>
      <c r="BI178">
        <v>158</v>
      </c>
      <c r="BJ178">
        <v>319</v>
      </c>
      <c r="BK178">
        <v>2757</v>
      </c>
      <c r="BL178">
        <v>632</v>
      </c>
      <c r="BM178">
        <v>1068</v>
      </c>
      <c r="BN178">
        <v>2041</v>
      </c>
      <c r="BO178">
        <v>1074</v>
      </c>
      <c r="BP178">
        <v>1339</v>
      </c>
      <c r="BQ178">
        <v>523</v>
      </c>
      <c r="BR178">
        <v>2385</v>
      </c>
      <c r="BS178">
        <v>657</v>
      </c>
      <c r="BT178">
        <v>639</v>
      </c>
      <c r="BU178">
        <v>340</v>
      </c>
      <c r="BV178">
        <v>802</v>
      </c>
      <c r="BW178">
        <v>267</v>
      </c>
      <c r="BX178">
        <v>2334</v>
      </c>
      <c r="BY178">
        <v>632</v>
      </c>
      <c r="BZ178">
        <v>1216</v>
      </c>
      <c r="CA178">
        <v>2880</v>
      </c>
      <c r="CB178">
        <v>2594</v>
      </c>
      <c r="CC178">
        <v>2924</v>
      </c>
      <c r="CD178">
        <v>525</v>
      </c>
      <c r="CE178">
        <v>874</v>
      </c>
      <c r="CF178">
        <v>1488</v>
      </c>
      <c r="CG178">
        <v>888</v>
      </c>
      <c r="CH178">
        <v>2705</v>
      </c>
      <c r="CI178">
        <v>158</v>
      </c>
      <c r="CJ178">
        <v>1026</v>
      </c>
      <c r="CK178">
        <v>1653</v>
      </c>
      <c r="CL178">
        <v>1497</v>
      </c>
      <c r="CM178">
        <v>319</v>
      </c>
      <c r="CN178">
        <v>1064</v>
      </c>
      <c r="CO178">
        <v>3210</v>
      </c>
      <c r="CP178">
        <v>568</v>
      </c>
      <c r="CQ178">
        <v>851</v>
      </c>
      <c r="CR178">
        <v>1615</v>
      </c>
    </row>
    <row r="179" spans="1:96" x14ac:dyDescent="0.2">
      <c r="A179" s="112" t="s">
        <v>51</v>
      </c>
      <c r="B179" s="204">
        <f>Prevalence!B176*AX179</f>
        <v>8857.1105960000004</v>
      </c>
      <c r="C179" s="204">
        <f>Prevalence!C176*AY179</f>
        <v>551.64675887165777</v>
      </c>
      <c r="D179" s="204">
        <f>Prevalence!D176*AZ179</f>
        <v>354.42478454313425</v>
      </c>
      <c r="E179" s="204">
        <f>Prevalence!E176*BA179</f>
        <v>491.41480449306539</v>
      </c>
      <c r="F179" s="204">
        <f>Prevalence!F176*BB179</f>
        <v>576.80102662317461</v>
      </c>
      <c r="G179" s="204">
        <f>Prevalence!G176*BC179</f>
        <v>492.96893412300182</v>
      </c>
      <c r="H179" s="204">
        <f>Prevalence!H176*BD179</f>
        <v>858.54191776966115</v>
      </c>
      <c r="I179" s="204">
        <f>Prevalence!I176*BE179</f>
        <v>1371.7581451914473</v>
      </c>
      <c r="J179" s="204">
        <f>Prevalence!J176*BF179</f>
        <v>950.50059609124605</v>
      </c>
      <c r="K179" s="204">
        <f>Prevalence!K176*BG179</f>
        <v>1120.8846366968205</v>
      </c>
      <c r="L179" s="204">
        <f>Prevalence!L176*BH179</f>
        <v>1341.956796845848</v>
      </c>
      <c r="M179" s="204">
        <f>Prevalence!M176*BI179</f>
        <v>23.95392988634601</v>
      </c>
      <c r="N179" s="204">
        <f>Prevalence!N176*BJ179</f>
        <v>73.065587342721486</v>
      </c>
      <c r="O179" s="204">
        <f>Prevalence!O176*BK179</f>
        <v>567.37481800083845</v>
      </c>
      <c r="P179" s="204">
        <f>Prevalence!P176*BL179</f>
        <v>77.069820494858007</v>
      </c>
      <c r="Q179" s="204">
        <f>Prevalence!Q176*BM179</f>
        <v>220.13533009625669</v>
      </c>
      <c r="R179" s="204">
        <f>Prevalence!R176*BN179</f>
        <v>383.36000481283423</v>
      </c>
      <c r="S179" s="204">
        <f>Prevalence!S176*BO179</f>
        <v>172.39838284491981</v>
      </c>
      <c r="T179" s="204">
        <f>Prevalence!T176*BP179</f>
        <v>323.32812449197866</v>
      </c>
      <c r="U179" s="204">
        <f>Prevalence!U176*BQ179</f>
        <v>96.519913647058829</v>
      </c>
      <c r="V179" s="204">
        <f>Prevalence!V176*BR179</f>
        <v>492.45138532620319</v>
      </c>
      <c r="W179" s="204">
        <f>Prevalence!W176*BS179</f>
        <v>136.76399732620322</v>
      </c>
      <c r="X179" s="204">
        <f>Prevalence!X176*BT179</f>
        <v>155.56108158288774</v>
      </c>
      <c r="Y179" s="204">
        <f>Prevalence!Y176*BU179</f>
        <v>87.776636385026734</v>
      </c>
      <c r="Z179" s="204">
        <f>Prevalence!Z176*BV179</f>
        <v>174.20667341176471</v>
      </c>
      <c r="AA179" s="204">
        <f>Prevalence!AA176*BW179</f>
        <v>68.749908844919787</v>
      </c>
      <c r="AB179" s="204">
        <f>Prevalence!AB176*BX179</f>
        <v>614.81879272727281</v>
      </c>
      <c r="AC179" s="204">
        <f>Prevalence!AC176*BY179</f>
        <v>77.387381871657766</v>
      </c>
      <c r="AD179" s="204">
        <f>Prevalence!AD176*BZ179</f>
        <v>233.26226919786095</v>
      </c>
      <c r="AE179" s="204">
        <f>Prevalence!AE176*CA179</f>
        <v>577.78129877005358</v>
      </c>
      <c r="AF179" s="204">
        <f>Prevalence!AF176*CB179</f>
        <v>508.92318104812841</v>
      </c>
      <c r="AG179" s="204">
        <f>Prevalence!AG176*CC179</f>
        <v>621.67442624598925</v>
      </c>
      <c r="AH179" s="204">
        <f>Prevalence!AH176*CD179</f>
        <v>93.901258823529417</v>
      </c>
      <c r="AI179" s="204">
        <f>Prevalence!AI176*CE179</f>
        <v>164.79009647058825</v>
      </c>
      <c r="AJ179" s="204">
        <f>Prevalence!AJ176*CF179</f>
        <v>237.84311165775401</v>
      </c>
      <c r="AK179" s="204">
        <f>Prevalence!AK176*CG179</f>
        <v>153.29590909090908</v>
      </c>
      <c r="AL179" s="204">
        <f>Prevalence!AL176*CH179</f>
        <v>493.93745390374335</v>
      </c>
      <c r="AM179" s="204">
        <f>Prevalence!AM176*CI179</f>
        <v>23.885306117647062</v>
      </c>
      <c r="AN179" s="204">
        <f>Prevalence!AN176*CJ179</f>
        <v>239.10554855614976</v>
      </c>
      <c r="AO179" s="204">
        <f>Prevalence!AO176*CK179</f>
        <v>355.61765339037436</v>
      </c>
      <c r="AP179" s="204">
        <f>Prevalence!AP176*CL179</f>
        <v>354.04141074866311</v>
      </c>
      <c r="AQ179" s="204">
        <f>Prevalence!AQ176*CM179</f>
        <v>73.053015187165784</v>
      </c>
      <c r="AR179" s="204">
        <f>Prevalence!AR176*CN179</f>
        <v>242.60430224598932</v>
      </c>
      <c r="AS179" s="204">
        <f>Prevalence!AS176*CO179</f>
        <v>709.82738905882366</v>
      </c>
      <c r="AT179" s="204">
        <f>Prevalence!AT176*CP179</f>
        <v>134.0070756042781</v>
      </c>
      <c r="AU179" s="204">
        <f>Prevalence!AU176*CQ179</f>
        <v>139.14459262032085</v>
      </c>
      <c r="AV179" s="204">
        <f>Prevalence!AV176*CR179</f>
        <v>348.04543664171126</v>
      </c>
      <c r="AW179">
        <v>178</v>
      </c>
      <c r="AX179">
        <v>39394</v>
      </c>
      <c r="AY179">
        <v>2511</v>
      </c>
      <c r="AZ179">
        <v>1465</v>
      </c>
      <c r="BA179">
        <v>2226</v>
      </c>
      <c r="BB179">
        <v>2655</v>
      </c>
      <c r="BC179">
        <v>2057</v>
      </c>
      <c r="BD179">
        <v>4088</v>
      </c>
      <c r="BE179">
        <v>6389</v>
      </c>
      <c r="BF179">
        <v>4086</v>
      </c>
      <c r="BG179">
        <v>4944</v>
      </c>
      <c r="BH179">
        <v>5186</v>
      </c>
      <c r="BI179">
        <v>129</v>
      </c>
      <c r="BJ179">
        <v>310</v>
      </c>
      <c r="BK179">
        <v>2735</v>
      </c>
      <c r="BL179">
        <v>613</v>
      </c>
      <c r="BM179">
        <v>1006</v>
      </c>
      <c r="BN179">
        <v>1822</v>
      </c>
      <c r="BO179">
        <v>1138</v>
      </c>
      <c r="BP179">
        <v>1245</v>
      </c>
      <c r="BQ179">
        <v>451</v>
      </c>
      <c r="BR179">
        <v>2226</v>
      </c>
      <c r="BS179">
        <v>650</v>
      </c>
      <c r="BT179">
        <v>599</v>
      </c>
      <c r="BU179">
        <v>346</v>
      </c>
      <c r="BV179">
        <v>814</v>
      </c>
      <c r="BW179">
        <v>271</v>
      </c>
      <c r="BX179">
        <v>2176</v>
      </c>
      <c r="BY179">
        <v>613</v>
      </c>
      <c r="BZ179">
        <v>1115</v>
      </c>
      <c r="CA179">
        <v>2655</v>
      </c>
      <c r="CB179">
        <v>2378</v>
      </c>
      <c r="CC179">
        <v>2841</v>
      </c>
      <c r="CD179">
        <v>550</v>
      </c>
      <c r="CE179">
        <v>770</v>
      </c>
      <c r="CF179">
        <v>1260</v>
      </c>
      <c r="CG179">
        <v>850</v>
      </c>
      <c r="CH179">
        <v>2460</v>
      </c>
      <c r="CI179">
        <v>129</v>
      </c>
      <c r="CJ179">
        <v>947</v>
      </c>
      <c r="CK179">
        <v>1422</v>
      </c>
      <c r="CL179">
        <v>1465</v>
      </c>
      <c r="CM179">
        <v>310</v>
      </c>
      <c r="CN179">
        <v>1062</v>
      </c>
      <c r="CO179">
        <v>3091</v>
      </c>
      <c r="CP179">
        <v>491</v>
      </c>
      <c r="CQ179">
        <v>815</v>
      </c>
      <c r="CR179">
        <v>1426</v>
      </c>
    </row>
    <row r="180" spans="1:96" x14ac:dyDescent="0.2">
      <c r="A180" s="112" t="s">
        <v>52</v>
      </c>
      <c r="B180" s="204">
        <f>Prevalence!B177*AX180</f>
        <v>6981.0474800000011</v>
      </c>
      <c r="C180" s="204">
        <f>Prevalence!C177*AY180</f>
        <v>444.16826298107475</v>
      </c>
      <c r="D180" s="204">
        <f>Prevalence!D177*AZ180</f>
        <v>284.66332370928734</v>
      </c>
      <c r="E180" s="204">
        <f>Prevalence!E177*BA180</f>
        <v>419.59329239946874</v>
      </c>
      <c r="F180" s="204">
        <f>Prevalence!F177*BB180</f>
        <v>468.04114109548988</v>
      </c>
      <c r="G180" s="204">
        <f>Prevalence!G177*BC180</f>
        <v>380.50344529653938</v>
      </c>
      <c r="H180" s="204">
        <f>Prevalence!H177*BD180</f>
        <v>727.78597995847713</v>
      </c>
      <c r="I180" s="204">
        <f>Prevalence!I177*BE180</f>
        <v>1030.650670450163</v>
      </c>
      <c r="J180" s="204">
        <f>Prevalence!J177*BF180</f>
        <v>804.8998632804138</v>
      </c>
      <c r="K180" s="204">
        <f>Prevalence!K177*BG180</f>
        <v>845.98917833352596</v>
      </c>
      <c r="L180" s="204">
        <f>Prevalence!L177*BH180</f>
        <v>963.97895818941981</v>
      </c>
      <c r="M180" s="204">
        <f>Prevalence!M177*BI180</f>
        <v>20.026907662853699</v>
      </c>
      <c r="N180" s="204">
        <f>Prevalence!N177*BJ180</f>
        <v>65.425618212880025</v>
      </c>
      <c r="O180" s="204">
        <f>Prevalence!O177*BK180</f>
        <v>435.00516294769557</v>
      </c>
      <c r="P180" s="204">
        <f>Prevalence!P177*BL180</f>
        <v>68.354323545502993</v>
      </c>
      <c r="Q180" s="204">
        <f>Prevalence!Q177*BM180</f>
        <v>193.05867037433157</v>
      </c>
      <c r="R180" s="204">
        <f>Prevalence!R177*BN180</f>
        <v>332.76356684491986</v>
      </c>
      <c r="S180" s="204">
        <f>Prevalence!S177*BO180</f>
        <v>135.798784171123</v>
      </c>
      <c r="T180" s="204">
        <f>Prevalence!T177*BP180</f>
        <v>282.15842053475944</v>
      </c>
      <c r="U180" s="204">
        <f>Prevalence!U177*BQ180</f>
        <v>76.055992299465245</v>
      </c>
      <c r="V180" s="204">
        <f>Prevalence!V177*BR180</f>
        <v>420.47837433155081</v>
      </c>
      <c r="W180" s="204">
        <f>Prevalence!W177*BS180</f>
        <v>95.606748663101627</v>
      </c>
      <c r="X180" s="204">
        <f>Prevalence!X177*BT180</f>
        <v>128.56689625668452</v>
      </c>
      <c r="Y180" s="204">
        <f>Prevalence!Y177*BU180</f>
        <v>76.924371550802149</v>
      </c>
      <c r="Z180" s="204">
        <f>Prevalence!Z177*BV180</f>
        <v>124.11127101604279</v>
      </c>
      <c r="AA180" s="204">
        <f>Prevalence!AA177*BW180</f>
        <v>50.909132192513376</v>
      </c>
      <c r="AB180" s="204">
        <f>Prevalence!AB177*BX180</f>
        <v>441.85836042780755</v>
      </c>
      <c r="AC180" s="204">
        <f>Prevalence!AC177*BY180</f>
        <v>68.635973262032095</v>
      </c>
      <c r="AD180" s="204">
        <f>Prevalence!AD177*BZ180</f>
        <v>180.68878331550803</v>
      </c>
      <c r="AE180" s="204">
        <f>Prevalence!AE177*CA180</f>
        <v>468.83657604278079</v>
      </c>
      <c r="AF180" s="204">
        <f>Prevalence!AF177*CB180</f>
        <v>363.25250053475941</v>
      </c>
      <c r="AG180" s="204">
        <f>Prevalence!AG177*CC180</f>
        <v>519.40133262032089</v>
      </c>
      <c r="AH180" s="204">
        <f>Prevalence!AH177*CD180</f>
        <v>64.899922994652414</v>
      </c>
      <c r="AI180" s="204">
        <f>Prevalence!AI177*CE180</f>
        <v>133.57097155080214</v>
      </c>
      <c r="AJ180" s="204">
        <f>Prevalence!AJ177*CF180</f>
        <v>189.06752705882354</v>
      </c>
      <c r="AK180" s="204">
        <f>Prevalence!AK177*CG180</f>
        <v>131.05405347593583</v>
      </c>
      <c r="AL180" s="204">
        <f>Prevalence!AL177*CH180</f>
        <v>378.9672951871658</v>
      </c>
      <c r="AM180" s="204">
        <f>Prevalence!AM177*CI180</f>
        <v>19.969534117647065</v>
      </c>
      <c r="AN180" s="204">
        <f>Prevalence!AN177*CJ180</f>
        <v>188.38621604278077</v>
      </c>
      <c r="AO180" s="204">
        <f>Prevalence!AO177*CK180</f>
        <v>268.61297967914442</v>
      </c>
      <c r="AP180" s="204">
        <f>Prevalence!AP177*CL180</f>
        <v>284.35540941176475</v>
      </c>
      <c r="AQ180" s="204">
        <f>Prevalence!AQ177*CM180</f>
        <v>65.414360641711241</v>
      </c>
      <c r="AR180" s="204">
        <f>Prevalence!AR177*CN180</f>
        <v>182.76354010695189</v>
      </c>
      <c r="AS180" s="204">
        <f>Prevalence!AS177*CO180</f>
        <v>534.1233901604279</v>
      </c>
      <c r="AT180" s="204">
        <f>Prevalence!AT177*CP180</f>
        <v>100.61188684491979</v>
      </c>
      <c r="AU180" s="204">
        <f>Prevalence!AU177*CQ180</f>
        <v>113.19754010695189</v>
      </c>
      <c r="AV180" s="204">
        <f>Prevalence!AV177*CR180</f>
        <v>233.67479807486635</v>
      </c>
      <c r="AW180">
        <v>179</v>
      </c>
      <c r="AX180">
        <v>35123</v>
      </c>
      <c r="AY180">
        <v>2287</v>
      </c>
      <c r="AZ180">
        <v>1331</v>
      </c>
      <c r="BA180">
        <v>2150</v>
      </c>
      <c r="BB180">
        <v>2437</v>
      </c>
      <c r="BC180">
        <v>1796</v>
      </c>
      <c r="BD180">
        <v>3920</v>
      </c>
      <c r="BE180">
        <v>5430</v>
      </c>
      <c r="BF180">
        <v>3914</v>
      </c>
      <c r="BG180">
        <v>4221</v>
      </c>
      <c r="BH180">
        <v>4214</v>
      </c>
      <c r="BI180">
        <v>122</v>
      </c>
      <c r="BJ180">
        <v>314</v>
      </c>
      <c r="BK180">
        <v>2372</v>
      </c>
      <c r="BL180">
        <v>615</v>
      </c>
      <c r="BM180">
        <v>998</v>
      </c>
      <c r="BN180">
        <v>1789</v>
      </c>
      <c r="BO180">
        <v>1014</v>
      </c>
      <c r="BP180">
        <v>1229</v>
      </c>
      <c r="BQ180">
        <v>402</v>
      </c>
      <c r="BR180">
        <v>2150</v>
      </c>
      <c r="BS180">
        <v>514</v>
      </c>
      <c r="BT180">
        <v>560</v>
      </c>
      <c r="BU180">
        <v>343</v>
      </c>
      <c r="BV180">
        <v>656</v>
      </c>
      <c r="BW180">
        <v>227</v>
      </c>
      <c r="BX180">
        <v>1769</v>
      </c>
      <c r="BY180">
        <v>615</v>
      </c>
      <c r="BZ180">
        <v>977</v>
      </c>
      <c r="CA180">
        <v>2437</v>
      </c>
      <c r="CB180">
        <v>1920</v>
      </c>
      <c r="CC180">
        <v>2685</v>
      </c>
      <c r="CD180">
        <v>430</v>
      </c>
      <c r="CE180">
        <v>706</v>
      </c>
      <c r="CF180">
        <v>1133</v>
      </c>
      <c r="CG180">
        <v>822</v>
      </c>
      <c r="CH180">
        <v>2135</v>
      </c>
      <c r="CI180">
        <v>122</v>
      </c>
      <c r="CJ180">
        <v>844</v>
      </c>
      <c r="CK180">
        <v>1215</v>
      </c>
      <c r="CL180">
        <v>1331</v>
      </c>
      <c r="CM180">
        <v>314</v>
      </c>
      <c r="CN180">
        <v>905</v>
      </c>
      <c r="CO180">
        <v>2631</v>
      </c>
      <c r="CP180">
        <v>417</v>
      </c>
      <c r="CQ180">
        <v>750</v>
      </c>
      <c r="CR180">
        <v>1083</v>
      </c>
    </row>
    <row r="181" spans="1:96" x14ac:dyDescent="0.2">
      <c r="A181" s="112" t="s">
        <v>53</v>
      </c>
      <c r="B181" s="204">
        <f>Prevalence!B178*AX181</f>
        <v>6731.6036800000011</v>
      </c>
      <c r="C181" s="204">
        <f>Prevalence!C178*AY181</f>
        <v>425.13525477287828</v>
      </c>
      <c r="D181" s="204">
        <f>Prevalence!D178*AZ181</f>
        <v>296.21239920162509</v>
      </c>
      <c r="E181" s="204">
        <f>Prevalence!E178*BA181</f>
        <v>433.44962903219539</v>
      </c>
      <c r="F181" s="204">
        <f>Prevalence!F178*BB181</f>
        <v>457.09393344573903</v>
      </c>
      <c r="G181" s="204">
        <f>Prevalence!G178*BC181</f>
        <v>382.41019975515229</v>
      </c>
      <c r="H181" s="204">
        <f>Prevalence!H178*BD181</f>
        <v>707.3634141943362</v>
      </c>
      <c r="I181" s="204">
        <f>Prevalence!I178*BE181</f>
        <v>903.29033898201226</v>
      </c>
      <c r="J181" s="204">
        <f>Prevalence!J178*BF181</f>
        <v>844.17831854013764</v>
      </c>
      <c r="K181" s="204">
        <f>Prevalence!K178*BG181</f>
        <v>746.57893610338408</v>
      </c>
      <c r="L181" s="204">
        <f>Prevalence!L178*BH181</f>
        <v>936.52820475260671</v>
      </c>
      <c r="M181" s="204">
        <f>Prevalence!M178*BI181</f>
        <v>21.504302490441265</v>
      </c>
      <c r="N181" s="204">
        <f>Prevalence!N178*BJ181</f>
        <v>60.424934018264992</v>
      </c>
      <c r="O181" s="204">
        <f>Prevalence!O178*BK181</f>
        <v>430.23697819363144</v>
      </c>
      <c r="P181" s="204">
        <f>Prevalence!P178*BL181</f>
        <v>69.79921168548924</v>
      </c>
      <c r="Q181" s="204">
        <f>Prevalence!Q178*BM181</f>
        <v>186.28807572192517</v>
      </c>
      <c r="R181" s="204">
        <f>Prevalence!R178*BN181</f>
        <v>318.2551497326204</v>
      </c>
      <c r="S181" s="204">
        <f>Prevalence!S178*BO181</f>
        <v>131.91499251336899</v>
      </c>
      <c r="T181" s="204">
        <f>Prevalence!T178*BP181</f>
        <v>315.44806331550808</v>
      </c>
      <c r="U181" s="204">
        <f>Prevalence!U178*BQ181</f>
        <v>71.51533604278076</v>
      </c>
      <c r="V181" s="204">
        <f>Prevalence!V178*BR181</f>
        <v>434.36393925133694</v>
      </c>
      <c r="W181" s="204">
        <f>Prevalence!W178*BS181</f>
        <v>96.536775401069534</v>
      </c>
      <c r="X181" s="204">
        <f>Prevalence!X178*BT181</f>
        <v>116.6285416042781</v>
      </c>
      <c r="Y181" s="204">
        <f>Prevalence!Y178*BU181</f>
        <v>66.383714224598933</v>
      </c>
      <c r="Z181" s="204">
        <f>Prevalence!Z178*BV181</f>
        <v>122.03013689839574</v>
      </c>
      <c r="AA181" s="204">
        <f>Prevalence!AA178*BW181</f>
        <v>53.600363850267385</v>
      </c>
      <c r="AB181" s="204">
        <f>Prevalence!AB178*BX181</f>
        <v>386.90706631016053</v>
      </c>
      <c r="AC181" s="204">
        <f>Prevalence!AC178*BY181</f>
        <v>70.086814973262037</v>
      </c>
      <c r="AD181" s="204">
        <f>Prevalence!AD178*BZ181</f>
        <v>191.04556106951873</v>
      </c>
      <c r="AE181" s="204">
        <f>Prevalence!AE178*CA181</f>
        <v>457.87076363636368</v>
      </c>
      <c r="AF181" s="204">
        <f>Prevalence!AF178*CB181</f>
        <v>280.00713582887704</v>
      </c>
      <c r="AG181" s="204">
        <f>Prevalence!AG178*CC181</f>
        <v>528.29982844919789</v>
      </c>
      <c r="AH181" s="204">
        <f>Prevalence!AH178*CD181</f>
        <v>57.655280427807497</v>
      </c>
      <c r="AI181" s="204">
        <f>Prevalence!AI178*CE181</f>
        <v>150.97682053475938</v>
      </c>
      <c r="AJ181" s="204">
        <f>Prevalence!AJ178*CF181</f>
        <v>189.56814716577543</v>
      </c>
      <c r="AK181" s="204">
        <f>Prevalence!AK178*CG181</f>
        <v>118.29940106951872</v>
      </c>
      <c r="AL181" s="204">
        <f>Prevalence!AL178*CH181</f>
        <v>341.3368190374332</v>
      </c>
      <c r="AM181" s="204">
        <f>Prevalence!AM178*CI181</f>
        <v>21.442696470588242</v>
      </c>
      <c r="AN181" s="204">
        <f>Prevalence!AN178*CJ181</f>
        <v>187.93980320855619</v>
      </c>
      <c r="AO181" s="204">
        <f>Prevalence!AO178*CK181</f>
        <v>264.41244748663104</v>
      </c>
      <c r="AP181" s="204">
        <f>Prevalence!AP178*CL181</f>
        <v>295.89199251336902</v>
      </c>
      <c r="AQ181" s="204">
        <f>Prevalence!AQ178*CM181</f>
        <v>60.414536898395738</v>
      </c>
      <c r="AR181" s="204">
        <f>Prevalence!AR178*CN181</f>
        <v>189.62979465240645</v>
      </c>
      <c r="AS181" s="204">
        <f>Prevalence!AS178*CO181</f>
        <v>463.27235893048135</v>
      </c>
      <c r="AT181" s="204">
        <f>Prevalence!AT178*CP181</f>
        <v>95.062550160427818</v>
      </c>
      <c r="AU181" s="204">
        <f>Prevalence!AU178*CQ181</f>
        <v>103.53801668449199</v>
      </c>
      <c r="AV181" s="204">
        <f>Prevalence!AV178*CR181</f>
        <v>237.77435593582891</v>
      </c>
      <c r="AW181">
        <v>180</v>
      </c>
      <c r="AX181">
        <v>33868</v>
      </c>
      <c r="AY181">
        <v>2189</v>
      </c>
      <c r="AZ181">
        <v>1385</v>
      </c>
      <c r="BA181">
        <v>2221</v>
      </c>
      <c r="BB181">
        <v>2380</v>
      </c>
      <c r="BC181">
        <v>1805</v>
      </c>
      <c r="BD181">
        <v>3810</v>
      </c>
      <c r="BE181">
        <v>4759</v>
      </c>
      <c r="BF181">
        <v>4105</v>
      </c>
      <c r="BG181">
        <v>3725</v>
      </c>
      <c r="BH181">
        <v>4094</v>
      </c>
      <c r="BI181">
        <v>131</v>
      </c>
      <c r="BJ181">
        <v>290</v>
      </c>
      <c r="BK181">
        <v>2346</v>
      </c>
      <c r="BL181">
        <v>628</v>
      </c>
      <c r="BM181">
        <v>963</v>
      </c>
      <c r="BN181">
        <v>1711</v>
      </c>
      <c r="BO181">
        <v>985</v>
      </c>
      <c r="BP181">
        <v>1374</v>
      </c>
      <c r="BQ181">
        <v>378</v>
      </c>
      <c r="BR181">
        <v>2221</v>
      </c>
      <c r="BS181">
        <v>519</v>
      </c>
      <c r="BT181">
        <v>508</v>
      </c>
      <c r="BU181">
        <v>296</v>
      </c>
      <c r="BV181">
        <v>645</v>
      </c>
      <c r="BW181">
        <v>239</v>
      </c>
      <c r="BX181">
        <v>1549</v>
      </c>
      <c r="BY181">
        <v>628</v>
      </c>
      <c r="BZ181">
        <v>1033</v>
      </c>
      <c r="CA181">
        <v>2380</v>
      </c>
      <c r="CB181">
        <v>1480</v>
      </c>
      <c r="CC181">
        <v>2731</v>
      </c>
      <c r="CD181">
        <v>382</v>
      </c>
      <c r="CE181">
        <v>798</v>
      </c>
      <c r="CF181">
        <v>1136</v>
      </c>
      <c r="CG181">
        <v>742</v>
      </c>
      <c r="CH181">
        <v>1923</v>
      </c>
      <c r="CI181">
        <v>131</v>
      </c>
      <c r="CJ181">
        <v>842</v>
      </c>
      <c r="CK181">
        <v>1196</v>
      </c>
      <c r="CL181">
        <v>1385</v>
      </c>
      <c r="CM181">
        <v>290</v>
      </c>
      <c r="CN181">
        <v>939</v>
      </c>
      <c r="CO181">
        <v>2282</v>
      </c>
      <c r="CP181">
        <v>394</v>
      </c>
      <c r="CQ181">
        <v>686</v>
      </c>
      <c r="CR181">
        <v>1102</v>
      </c>
    </row>
    <row r="182" spans="1:96" x14ac:dyDescent="0.2">
      <c r="A182" s="112" t="s">
        <v>54</v>
      </c>
      <c r="B182" s="204">
        <f>Prevalence!B179*AX182</f>
        <v>3460.1694000000002</v>
      </c>
      <c r="C182" s="204">
        <f>Prevalence!C179*AY182</f>
        <v>246.81775551716248</v>
      </c>
      <c r="D182" s="204">
        <f>Prevalence!D179*AZ182</f>
        <v>158.05337813048189</v>
      </c>
      <c r="E182" s="204">
        <f>Prevalence!E179*BA182</f>
        <v>234.21610311706405</v>
      </c>
      <c r="F182" s="204">
        <f>Prevalence!F179*BB182</f>
        <v>236.58816852459358</v>
      </c>
      <c r="G182" s="204">
        <f>Prevalence!G179*BC182</f>
        <v>184.05866125379174</v>
      </c>
      <c r="H182" s="204">
        <f>Prevalence!H179*BD182</f>
        <v>362.29397769499963</v>
      </c>
      <c r="I182" s="204">
        <f>Prevalence!I179*BE182</f>
        <v>437.71989905640049</v>
      </c>
      <c r="J182" s="204">
        <f>Prevalence!J179*BF182</f>
        <v>420.077826929563</v>
      </c>
      <c r="K182" s="204">
        <f>Prevalence!K179*BG182</f>
        <v>399.58748850318318</v>
      </c>
      <c r="L182" s="204">
        <f>Prevalence!L179*BH182</f>
        <v>453.52624088507895</v>
      </c>
      <c r="M182" s="204">
        <f>Prevalence!M179*BI182</f>
        <v>12.158642947906928</v>
      </c>
      <c r="N182" s="204">
        <f>Prevalence!N179*BJ182</f>
        <v>34.231001245864306</v>
      </c>
      <c r="O182" s="204">
        <f>Prevalence!O179*BK182</f>
        <v>228.56998951507521</v>
      </c>
      <c r="P182" s="204">
        <f>Prevalence!P179*BL182</f>
        <v>37.447743033779304</v>
      </c>
      <c r="Q182" s="204">
        <f>Prevalence!Q179*BM182</f>
        <v>88.985289197860979</v>
      </c>
      <c r="R182" s="204">
        <f>Prevalence!R179*BN182</f>
        <v>159.21306283422462</v>
      </c>
      <c r="S182" s="204">
        <f>Prevalence!S179*BO182</f>
        <v>71.002603636363645</v>
      </c>
      <c r="T182" s="204">
        <f>Prevalence!T179*BP182</f>
        <v>157.90194866310165</v>
      </c>
      <c r="U182" s="204">
        <f>Prevalence!U179*BQ182</f>
        <v>36.560847807486638</v>
      </c>
      <c r="V182" s="204">
        <f>Prevalence!V179*BR182</f>
        <v>234.71015401069519</v>
      </c>
      <c r="W182" s="204">
        <f>Prevalence!W179*BS182</f>
        <v>46.717691176470595</v>
      </c>
      <c r="X182" s="204">
        <f>Prevalence!X179*BT182</f>
        <v>73.900669090909119</v>
      </c>
      <c r="Y182" s="204">
        <f>Prevalence!Y179*BU182</f>
        <v>33.84687106951872</v>
      </c>
      <c r="Z182" s="204">
        <f>Prevalence!Z179*BV182</f>
        <v>62.480065561497334</v>
      </c>
      <c r="AA182" s="204">
        <f>Prevalence!AA179*BW182</f>
        <v>22.106627967914442</v>
      </c>
      <c r="AB182" s="204">
        <f>Prevalence!AB179*BX182</f>
        <v>186.39722459893051</v>
      </c>
      <c r="AC182" s="204">
        <f>Prevalence!AC179*BY182</f>
        <v>37.602044117647061</v>
      </c>
      <c r="AD182" s="204">
        <f>Prevalence!AD179*BZ182</f>
        <v>85.588822780748671</v>
      </c>
      <c r="AE182" s="204">
        <f>Prevalence!AE179*CA182</f>
        <v>236.9902496256685</v>
      </c>
      <c r="AF182" s="204">
        <f>Prevalence!AF179*CB182</f>
        <v>134.65349711229948</v>
      </c>
      <c r="AG182" s="204">
        <f>Prevalence!AG179*CC182</f>
        <v>262.10800074866313</v>
      </c>
      <c r="AH182" s="204">
        <f>Prevalence!AH179*CD182</f>
        <v>29.502732513368986</v>
      </c>
      <c r="AI182" s="204">
        <f>Prevalence!AI179*CE182</f>
        <v>70.066178074866315</v>
      </c>
      <c r="AJ182" s="204">
        <f>Prevalence!AJ179*CF182</f>
        <v>106.03569267379682</v>
      </c>
      <c r="AK182" s="204">
        <f>Prevalence!AK179*CG182</f>
        <v>67.83462032085562</v>
      </c>
      <c r="AL182" s="204">
        <f>Prevalence!AL179*CH182</f>
        <v>174.76944727272729</v>
      </c>
      <c r="AM182" s="204">
        <f>Prevalence!AM179*CI182</f>
        <v>12.123810588235296</v>
      </c>
      <c r="AN182" s="204">
        <f>Prevalence!AN179*CJ182</f>
        <v>103.79407219251338</v>
      </c>
      <c r="AO182" s="204">
        <f>Prevalence!AO179*CK182</f>
        <v>135.30935016042781</v>
      </c>
      <c r="AP182" s="204">
        <f>Prevalence!AP179*CL182</f>
        <v>157.88241513368988</v>
      </c>
      <c r="AQ182" s="204">
        <f>Prevalence!AQ179*CM182</f>
        <v>34.225111229946535</v>
      </c>
      <c r="AR182" s="204">
        <f>Prevalence!AR179*CN182</f>
        <v>105.71782887700537</v>
      </c>
      <c r="AS182" s="204">
        <f>Prevalence!AS179*CO182</f>
        <v>250.87503748663104</v>
      </c>
      <c r="AT182" s="204">
        <f>Prevalence!AT179*CP182</f>
        <v>51.32819604278076</v>
      </c>
      <c r="AU182" s="204">
        <f>Prevalence!AU179*CQ182</f>
        <v>46.901779893048129</v>
      </c>
      <c r="AV182" s="204">
        <f>Prevalence!AV179*CR182</f>
        <v>115.59469165775404</v>
      </c>
      <c r="AW182">
        <v>181</v>
      </c>
      <c r="AX182">
        <v>31260</v>
      </c>
      <c r="AY182">
        <v>2282</v>
      </c>
      <c r="AZ182">
        <v>1327</v>
      </c>
      <c r="BA182">
        <v>2155</v>
      </c>
      <c r="BB182">
        <v>2212</v>
      </c>
      <c r="BC182">
        <v>1560</v>
      </c>
      <c r="BD182">
        <v>3504</v>
      </c>
      <c r="BE182">
        <v>4141</v>
      </c>
      <c r="BF182">
        <v>3668</v>
      </c>
      <c r="BG182">
        <v>3580</v>
      </c>
      <c r="BH182">
        <v>3560</v>
      </c>
      <c r="BI182">
        <v>133</v>
      </c>
      <c r="BJ182">
        <v>295</v>
      </c>
      <c r="BK182">
        <v>2238</v>
      </c>
      <c r="BL182">
        <v>605</v>
      </c>
      <c r="BM182">
        <v>826</v>
      </c>
      <c r="BN182">
        <v>1537</v>
      </c>
      <c r="BO182">
        <v>952</v>
      </c>
      <c r="BP182">
        <v>1235</v>
      </c>
      <c r="BQ182">
        <v>347</v>
      </c>
      <c r="BR182">
        <v>2155</v>
      </c>
      <c r="BS182">
        <v>451</v>
      </c>
      <c r="BT182">
        <v>578</v>
      </c>
      <c r="BU182">
        <v>271</v>
      </c>
      <c r="BV182">
        <v>593</v>
      </c>
      <c r="BW182">
        <v>177</v>
      </c>
      <c r="BX182">
        <v>1340</v>
      </c>
      <c r="BY182">
        <v>605</v>
      </c>
      <c r="BZ182">
        <v>831</v>
      </c>
      <c r="CA182">
        <v>2212</v>
      </c>
      <c r="CB182">
        <v>1278</v>
      </c>
      <c r="CC182">
        <v>2433</v>
      </c>
      <c r="CD182">
        <v>351</v>
      </c>
      <c r="CE182">
        <v>665</v>
      </c>
      <c r="CF182">
        <v>1141</v>
      </c>
      <c r="CG182">
        <v>764</v>
      </c>
      <c r="CH182">
        <v>1768</v>
      </c>
      <c r="CI182">
        <v>133</v>
      </c>
      <c r="CJ182">
        <v>835</v>
      </c>
      <c r="CK182">
        <v>1099</v>
      </c>
      <c r="CL182">
        <v>1327</v>
      </c>
      <c r="CM182">
        <v>295</v>
      </c>
      <c r="CN182">
        <v>940</v>
      </c>
      <c r="CO182">
        <v>2219</v>
      </c>
      <c r="CP182">
        <v>382</v>
      </c>
      <c r="CQ182">
        <v>558</v>
      </c>
      <c r="CR182">
        <v>962</v>
      </c>
    </row>
    <row r="183" spans="1:96" x14ac:dyDescent="0.2">
      <c r="A183" s="112" t="s">
        <v>55</v>
      </c>
      <c r="B183" s="204">
        <f>Prevalence!B180*AX183</f>
        <v>2762.9330900000004</v>
      </c>
      <c r="C183" s="204">
        <f>Prevalence!C180*AY183</f>
        <v>187.54688346483775</v>
      </c>
      <c r="D183" s="204">
        <f>Prevalence!D180*AZ183</f>
        <v>119.82042079824024</v>
      </c>
      <c r="E183" s="204">
        <f>Prevalence!E180*BA183</f>
        <v>179.54756489530848</v>
      </c>
      <c r="F183" s="204">
        <f>Prevalence!F180*BB183</f>
        <v>185.35592045801116</v>
      </c>
      <c r="G183" s="204">
        <f>Prevalence!G180*BC183</f>
        <v>155.85993045914032</v>
      </c>
      <c r="H183" s="204">
        <f>Prevalence!H180*BD183</f>
        <v>289.71110887596717</v>
      </c>
      <c r="I183" s="204">
        <f>Prevalence!I180*BE183</f>
        <v>356.85640647534603</v>
      </c>
      <c r="J183" s="204">
        <f>Prevalence!J180*BF183</f>
        <v>333.38237573390342</v>
      </c>
      <c r="K183" s="204">
        <f>Prevalence!K180*BG183</f>
        <v>326.255371199666</v>
      </c>
      <c r="L183" s="204">
        <f>Prevalence!L180*BH183</f>
        <v>373.90435870722104</v>
      </c>
      <c r="M183" s="204">
        <f>Prevalence!M180*BI183</f>
        <v>11.610132739730677</v>
      </c>
      <c r="N183" s="204">
        <f>Prevalence!N180*BJ183</f>
        <v>24.36783139536103</v>
      </c>
      <c r="O183" s="204">
        <f>Prevalence!O180*BK183</f>
        <v>179.54693546358453</v>
      </c>
      <c r="P183" s="204">
        <f>Prevalence!P180*BL183</f>
        <v>29.277326371863822</v>
      </c>
      <c r="Q183" s="204">
        <f>Prevalence!Q180*BM183</f>
        <v>72.071620427807503</v>
      </c>
      <c r="R183" s="204">
        <f>Prevalence!R180*BN183</f>
        <v>131.55536096256685</v>
      </c>
      <c r="S183" s="204">
        <f>Prevalence!S180*BO183</f>
        <v>48.926163850267379</v>
      </c>
      <c r="T183" s="204">
        <f>Prevalence!T180*BP183</f>
        <v>129.77366631016048</v>
      </c>
      <c r="U183" s="204">
        <f>Prevalence!U180*BQ183</f>
        <v>24.549502994652411</v>
      </c>
      <c r="V183" s="204">
        <f>Prevalence!V180*BR183</f>
        <v>179.92629903743315</v>
      </c>
      <c r="W183" s="204">
        <f>Prevalence!W180*BS183</f>
        <v>43.299323529411772</v>
      </c>
      <c r="X183" s="204">
        <f>Prevalence!X180*BT183</f>
        <v>51.781610695187183</v>
      </c>
      <c r="Y183" s="204">
        <f>Prevalence!Y180*BU183</f>
        <v>21.607043155080216</v>
      </c>
      <c r="Z183" s="204">
        <f>Prevalence!Z180*BV183</f>
        <v>52.892062245989308</v>
      </c>
      <c r="AA183" s="204">
        <f>Prevalence!AA180*BW183</f>
        <v>20.233184919786101</v>
      </c>
      <c r="AB183" s="204">
        <f>Prevalence!AB180*BX183</f>
        <v>155.37738796791447</v>
      </c>
      <c r="AC183" s="204">
        <f>Prevalence!AC180*BY183</f>
        <v>29.397961764705887</v>
      </c>
      <c r="AD183" s="204">
        <f>Prevalence!AD180*BZ183</f>
        <v>79.100139465240645</v>
      </c>
      <c r="AE183" s="204">
        <f>Prevalence!AE180*CA183</f>
        <v>185.67093245989309</v>
      </c>
      <c r="AF183" s="204">
        <f>Prevalence!AF180*CB183</f>
        <v>112.00052224598932</v>
      </c>
      <c r="AG183" s="204">
        <f>Prevalence!AG180*CC183</f>
        <v>204.25678973262035</v>
      </c>
      <c r="AH183" s="204">
        <f>Prevalence!AH180*CD183</f>
        <v>22.862516363636367</v>
      </c>
      <c r="AI183" s="204">
        <f>Prevalence!AI180*CE183</f>
        <v>57.633382566844929</v>
      </c>
      <c r="AJ183" s="204">
        <f>Prevalence!AJ180*CF183</f>
        <v>80.200528288770073</v>
      </c>
      <c r="AK183" s="204">
        <f>Prevalence!AK180*CG183</f>
        <v>55.936925133689847</v>
      </c>
      <c r="AL183" s="204">
        <f>Prevalence!AL180*CH183</f>
        <v>138.0955417647059</v>
      </c>
      <c r="AM183" s="204">
        <f>Prevalence!AM180*CI183</f>
        <v>11.576871764705885</v>
      </c>
      <c r="AN183" s="204">
        <f>Prevalence!AN180*CJ183</f>
        <v>85.024126203208567</v>
      </c>
      <c r="AO183" s="204">
        <f>Prevalence!AO180*CK183</f>
        <v>109.70030117647059</v>
      </c>
      <c r="AP183" s="204">
        <f>Prevalence!AP180*CL183</f>
        <v>119.69081358288771</v>
      </c>
      <c r="AQ183" s="204">
        <f>Prevalence!AQ180*CM183</f>
        <v>24.363638502673805</v>
      </c>
      <c r="AR183" s="204">
        <f>Prevalence!AR180*CN183</f>
        <v>78.613577005347608</v>
      </c>
      <c r="AS183" s="204">
        <f>Prevalence!AS180*CO183</f>
        <v>210.96566919786099</v>
      </c>
      <c r="AT183" s="204">
        <f>Prevalence!AT180*CP183</f>
        <v>42.997441711229953</v>
      </c>
      <c r="AU183" s="204">
        <f>Prevalence!AU180*CQ183</f>
        <v>39.925350267379685</v>
      </c>
      <c r="AV183" s="204">
        <f>Prevalence!AV180*CR183</f>
        <v>92.403656844919809</v>
      </c>
      <c r="AW183">
        <v>182</v>
      </c>
      <c r="AX183">
        <v>24961</v>
      </c>
      <c r="AY183">
        <v>1734</v>
      </c>
      <c r="AZ183">
        <v>1006</v>
      </c>
      <c r="BA183">
        <v>1652</v>
      </c>
      <c r="BB183">
        <v>1733</v>
      </c>
      <c r="BC183">
        <v>1321</v>
      </c>
      <c r="BD183">
        <v>2802</v>
      </c>
      <c r="BE183">
        <v>3376</v>
      </c>
      <c r="BF183">
        <v>2911</v>
      </c>
      <c r="BG183">
        <v>2923</v>
      </c>
      <c r="BH183">
        <v>2935</v>
      </c>
      <c r="BI183">
        <v>127</v>
      </c>
      <c r="BJ183">
        <v>210</v>
      </c>
      <c r="BK183">
        <v>1758</v>
      </c>
      <c r="BL183">
        <v>473</v>
      </c>
      <c r="BM183">
        <v>669</v>
      </c>
      <c r="BN183">
        <v>1270</v>
      </c>
      <c r="BO183">
        <v>656</v>
      </c>
      <c r="BP183">
        <v>1015</v>
      </c>
      <c r="BQ183">
        <v>233</v>
      </c>
      <c r="BR183">
        <v>1652</v>
      </c>
      <c r="BS183">
        <v>418</v>
      </c>
      <c r="BT183">
        <v>405</v>
      </c>
      <c r="BU183">
        <v>173</v>
      </c>
      <c r="BV183">
        <v>502</v>
      </c>
      <c r="BW183">
        <v>162</v>
      </c>
      <c r="BX183">
        <v>1117</v>
      </c>
      <c r="BY183">
        <v>473</v>
      </c>
      <c r="BZ183">
        <v>768</v>
      </c>
      <c r="CA183">
        <v>1733</v>
      </c>
      <c r="CB183">
        <v>1063</v>
      </c>
      <c r="CC183">
        <v>1896</v>
      </c>
      <c r="CD183">
        <v>272</v>
      </c>
      <c r="CE183">
        <v>547</v>
      </c>
      <c r="CF183">
        <v>863</v>
      </c>
      <c r="CG183">
        <v>630</v>
      </c>
      <c r="CH183">
        <v>1397</v>
      </c>
      <c r="CI183">
        <v>127</v>
      </c>
      <c r="CJ183">
        <v>684</v>
      </c>
      <c r="CK183">
        <v>891</v>
      </c>
      <c r="CL183">
        <v>1006</v>
      </c>
      <c r="CM183">
        <v>210</v>
      </c>
      <c r="CN183">
        <v>699</v>
      </c>
      <c r="CO183">
        <v>1866</v>
      </c>
      <c r="CP183">
        <v>320</v>
      </c>
      <c r="CQ183">
        <v>475</v>
      </c>
      <c r="CR183">
        <v>769</v>
      </c>
    </row>
    <row r="184" spans="1:96" x14ac:dyDescent="0.2">
      <c r="A184" s="112" t="s">
        <v>56</v>
      </c>
      <c r="B184" s="204">
        <f>Prevalence!B181*AX184</f>
        <v>1421.7233799999999</v>
      </c>
      <c r="C184" s="204">
        <f>Prevalence!C181*AY184</f>
        <v>86.850651185436007</v>
      </c>
      <c r="D184" s="204">
        <f>Prevalence!D181*AZ184</f>
        <v>64.154105904405156</v>
      </c>
      <c r="E184" s="204">
        <f>Prevalence!E181*BA184</f>
        <v>91.310699221873264</v>
      </c>
      <c r="F184" s="204">
        <f>Prevalence!F181*BB184</f>
        <v>95.023745577025792</v>
      </c>
      <c r="G184" s="204">
        <f>Prevalence!G181*BC184</f>
        <v>76.480494371791949</v>
      </c>
      <c r="H184" s="204">
        <f>Prevalence!H181*BD184</f>
        <v>154.59181529286289</v>
      </c>
      <c r="I184" s="204">
        <f>Prevalence!I181*BE184</f>
        <v>198.55415548130571</v>
      </c>
      <c r="J184" s="204">
        <f>Prevalence!J181*BF184</f>
        <v>159.25113195211276</v>
      </c>
      <c r="K184" s="204">
        <f>Prevalence!K181*BG184</f>
        <v>171.2389283748592</v>
      </c>
      <c r="L184" s="204">
        <f>Prevalence!L181*BH184</f>
        <v>187.40069749391759</v>
      </c>
      <c r="M184" s="204">
        <f>Prevalence!M181*BI184</f>
        <v>4.1316989389906587</v>
      </c>
      <c r="N184" s="204">
        <f>Prevalence!N181*BJ184</f>
        <v>13.074988593858636</v>
      </c>
      <c r="O184" s="204">
        <f>Prevalence!O181*BK184</f>
        <v>98.324526556922436</v>
      </c>
      <c r="P184" s="204">
        <f>Prevalence!P181*BL184</f>
        <v>14.600495453686307</v>
      </c>
      <c r="Q184" s="204">
        <f>Prevalence!Q181*BM184</f>
        <v>45.954678823529413</v>
      </c>
      <c r="R184" s="204">
        <f>Prevalence!R181*BN184</f>
        <v>65.735661764705881</v>
      </c>
      <c r="S184" s="204">
        <f>Prevalence!S181*BO184</f>
        <v>26.781670588235293</v>
      </c>
      <c r="T184" s="204">
        <f>Prevalence!T181*BP184</f>
        <v>63.088644705882359</v>
      </c>
      <c r="U184" s="204">
        <f>Prevalence!U181*BQ184</f>
        <v>11.806949411764705</v>
      </c>
      <c r="V184" s="204">
        <f>Prevalence!V181*BR184</f>
        <v>91.503308235294099</v>
      </c>
      <c r="W184" s="204">
        <f>Prevalence!W181*BS184</f>
        <v>25.139882352941179</v>
      </c>
      <c r="X184" s="204">
        <f>Prevalence!X181*BT184</f>
        <v>24.618028235294123</v>
      </c>
      <c r="Y184" s="204">
        <f>Prevalence!Y181*BU184</f>
        <v>12.681348235294118</v>
      </c>
      <c r="Z184" s="204">
        <f>Prevalence!Z181*BV184</f>
        <v>29.680452941176469</v>
      </c>
      <c r="AA184" s="204">
        <f>Prevalence!AA181*BW184</f>
        <v>13.067974705882353</v>
      </c>
      <c r="AB184" s="204">
        <f>Prevalence!AB181*BX184</f>
        <v>81.125594117647054</v>
      </c>
      <c r="AC184" s="204">
        <f>Prevalence!AC181*BY184</f>
        <v>14.660655882352941</v>
      </c>
      <c r="AD184" s="204">
        <f>Prevalence!AD181*BZ184</f>
        <v>38.195763529411764</v>
      </c>
      <c r="AE184" s="204">
        <f>Prevalence!AE181*CA184</f>
        <v>95.185238235294122</v>
      </c>
      <c r="AF184" s="204">
        <f>Prevalence!AF181*CB184</f>
        <v>65.427459999999996</v>
      </c>
      <c r="AG184" s="204">
        <f>Prevalence!AG181*CC184</f>
        <v>96.644890588235299</v>
      </c>
      <c r="AH184" s="204">
        <f>Prevalence!AH181*CD184</f>
        <v>10.719997647058824</v>
      </c>
      <c r="AI184" s="204">
        <f>Prevalence!AI181*CE184</f>
        <v>31.572174117647059</v>
      </c>
      <c r="AJ184" s="204">
        <f>Prevalence!AJ181*CF184</f>
        <v>40.332653529411765</v>
      </c>
      <c r="AK184" s="204">
        <f>Prevalence!AK181*CG184</f>
        <v>25.286470588235293</v>
      </c>
      <c r="AL184" s="204">
        <f>Prevalence!AL181*CH184</f>
        <v>71.237484705882352</v>
      </c>
      <c r="AM184" s="204">
        <f>Prevalence!AM181*CI184</f>
        <v>4.1198623529411762</v>
      </c>
      <c r="AN184" s="204">
        <f>Prevalence!AN181*CJ184</f>
        <v>44.866994117647053</v>
      </c>
      <c r="AO184" s="204">
        <f>Prevalence!AO181*CK184</f>
        <v>58.846381176470587</v>
      </c>
      <c r="AP184" s="204">
        <f>Prevalence!AP181*CL184</f>
        <v>64.084711764705887</v>
      </c>
      <c r="AQ184" s="204">
        <f>Prevalence!AQ181*CM184</f>
        <v>13.072738823529413</v>
      </c>
      <c r="AR184" s="204">
        <f>Prevalence!AR181*CN184</f>
        <v>36.625070588235296</v>
      </c>
      <c r="AS184" s="204">
        <f>Prevalence!AS181*CO184</f>
        <v>112.97335411764705</v>
      </c>
      <c r="AT184" s="204">
        <f>Prevalence!AT181*CP184</f>
        <v>22.211415882352942</v>
      </c>
      <c r="AU184" s="204">
        <f>Prevalence!AU181*CQ184</f>
        <v>21.856305882352942</v>
      </c>
      <c r="AV184" s="204">
        <f>Prevalence!AV181*CR184</f>
        <v>36.824797058823528</v>
      </c>
      <c r="AW184">
        <v>183</v>
      </c>
      <c r="AX184">
        <v>20746</v>
      </c>
      <c r="AY184">
        <v>1297</v>
      </c>
      <c r="AZ184">
        <v>870</v>
      </c>
      <c r="BA184">
        <v>1357</v>
      </c>
      <c r="BB184">
        <v>1435</v>
      </c>
      <c r="BC184">
        <v>1047</v>
      </c>
      <c r="BD184">
        <v>2415</v>
      </c>
      <c r="BE184">
        <v>3034</v>
      </c>
      <c r="BF184">
        <v>2246</v>
      </c>
      <c r="BG184">
        <v>2478</v>
      </c>
      <c r="BH184">
        <v>2376</v>
      </c>
      <c r="BI184">
        <v>73</v>
      </c>
      <c r="BJ184">
        <v>182</v>
      </c>
      <c r="BK184">
        <v>1555</v>
      </c>
      <c r="BL184">
        <v>381</v>
      </c>
      <c r="BM184">
        <v>689</v>
      </c>
      <c r="BN184">
        <v>1025</v>
      </c>
      <c r="BO184">
        <v>580</v>
      </c>
      <c r="BP184">
        <v>797</v>
      </c>
      <c r="BQ184">
        <v>181</v>
      </c>
      <c r="BR184">
        <v>1357</v>
      </c>
      <c r="BS184">
        <v>392</v>
      </c>
      <c r="BT184">
        <v>311</v>
      </c>
      <c r="BU184">
        <v>164</v>
      </c>
      <c r="BV184">
        <v>455</v>
      </c>
      <c r="BW184">
        <v>169</v>
      </c>
      <c r="BX184">
        <v>942</v>
      </c>
      <c r="BY184">
        <v>381</v>
      </c>
      <c r="BZ184">
        <v>599</v>
      </c>
      <c r="CA184">
        <v>1435</v>
      </c>
      <c r="CB184">
        <v>1003</v>
      </c>
      <c r="CC184">
        <v>1449</v>
      </c>
      <c r="CD184">
        <v>206</v>
      </c>
      <c r="CE184">
        <v>484</v>
      </c>
      <c r="CF184">
        <v>701</v>
      </c>
      <c r="CG184">
        <v>460</v>
      </c>
      <c r="CH184">
        <v>1164</v>
      </c>
      <c r="CI184">
        <v>73</v>
      </c>
      <c r="CJ184">
        <v>583</v>
      </c>
      <c r="CK184">
        <v>772</v>
      </c>
      <c r="CL184">
        <v>870</v>
      </c>
      <c r="CM184">
        <v>182</v>
      </c>
      <c r="CN184">
        <v>526</v>
      </c>
      <c r="CO184">
        <v>1614</v>
      </c>
      <c r="CP184">
        <v>267</v>
      </c>
      <c r="CQ184">
        <v>420</v>
      </c>
      <c r="CR184">
        <v>495</v>
      </c>
    </row>
    <row r="185" spans="1:96" x14ac:dyDescent="0.2">
      <c r="A185" s="112" t="s">
        <v>57</v>
      </c>
      <c r="B185" s="204">
        <f>Prevalence!B182*AX185</f>
        <v>1071.3294899999999</v>
      </c>
      <c r="C185" s="204">
        <f>Prevalence!C182*AY185</f>
        <v>59.864673985952038</v>
      </c>
      <c r="D185" s="204">
        <f>Prevalence!D182*AZ185</f>
        <v>47.341305736354151</v>
      </c>
      <c r="E185" s="204">
        <f>Prevalence!E182*BA185</f>
        <v>68.028826023075808</v>
      </c>
      <c r="F185" s="204">
        <f>Prevalence!F182*BB185</f>
        <v>69.59578857244189</v>
      </c>
      <c r="G185" s="204">
        <f>Prevalence!G182*BC185</f>
        <v>54.493265330808782</v>
      </c>
      <c r="H185" s="204">
        <f>Prevalence!H182*BD185</f>
        <v>119.64062227012867</v>
      </c>
      <c r="I185" s="204">
        <f>Prevalence!I182*BE185</f>
        <v>146.19973083231278</v>
      </c>
      <c r="J185" s="204">
        <f>Prevalence!J182*BF185</f>
        <v>118.83566213345547</v>
      </c>
      <c r="K185" s="204">
        <f>Prevalence!K182*BG185</f>
        <v>128.8783702256305</v>
      </c>
      <c r="L185" s="204">
        <f>Prevalence!L182*BH185</f>
        <v>148.67437490573849</v>
      </c>
      <c r="M185" s="204">
        <f>Prevalence!M182*BI185</f>
        <v>3.3393183205540935</v>
      </c>
      <c r="N185" s="204">
        <f>Prevalence!N182*BJ185</f>
        <v>7.471422053633507</v>
      </c>
      <c r="O185" s="204">
        <f>Prevalence!O182*BK185</f>
        <v>81.694719171410796</v>
      </c>
      <c r="P185" s="204">
        <f>Prevalence!P182*BL185</f>
        <v>11.688060665024471</v>
      </c>
      <c r="Q185" s="204">
        <f>Prevalence!Q182*BM185</f>
        <v>38.951425882352943</v>
      </c>
      <c r="R185" s="204">
        <f>Prevalence!R182*BN185</f>
        <v>50.087367647058826</v>
      </c>
      <c r="S185" s="204">
        <f>Prevalence!S182*BO185</f>
        <v>22.025615294117646</v>
      </c>
      <c r="T185" s="204">
        <f>Prevalence!T182*BP185</f>
        <v>48.207007058823535</v>
      </c>
      <c r="U185" s="204">
        <f>Prevalence!U182*BQ185</f>
        <v>8.2844341176470593</v>
      </c>
      <c r="V185" s="204">
        <f>Prevalence!V182*BR185</f>
        <v>68.172324705882332</v>
      </c>
      <c r="W185" s="204">
        <f>Prevalence!W182*BS185</f>
        <v>21.484338235294118</v>
      </c>
      <c r="X185" s="204">
        <f>Prevalence!X182*BT185</f>
        <v>13.694272941176473</v>
      </c>
      <c r="Y185" s="204">
        <f>Prevalence!Y182*BU185</f>
        <v>9.2790352941176479</v>
      </c>
      <c r="Z185" s="204">
        <f>Prevalence!Z182*BV185</f>
        <v>25.440388235294115</v>
      </c>
      <c r="AA185" s="204">
        <f>Prevalence!AA182*BW185</f>
        <v>9.1243847058823526</v>
      </c>
      <c r="AB185" s="204">
        <f>Prevalence!AB182*BX185</f>
        <v>68.638108823529407</v>
      </c>
      <c r="AC185" s="204">
        <f>Prevalence!AC182*BY185</f>
        <v>11.736220588235293</v>
      </c>
      <c r="AD185" s="204">
        <f>Prevalence!AD182*BZ185</f>
        <v>27.355563529411764</v>
      </c>
      <c r="AE185" s="204">
        <f>Prevalence!AE182*CA185</f>
        <v>69.714066470588236</v>
      </c>
      <c r="AF185" s="204">
        <f>Prevalence!AF182*CB185</f>
        <v>50.228458823529408</v>
      </c>
      <c r="AG185" s="204">
        <f>Prevalence!AG182*CC185</f>
        <v>71.166389411764698</v>
      </c>
      <c r="AH185" s="204">
        <f>Prevalence!AH182*CD185</f>
        <v>8.6904835294117646</v>
      </c>
      <c r="AI185" s="204">
        <f>Prevalence!AI182*CE185</f>
        <v>21.983104705882351</v>
      </c>
      <c r="AJ185" s="204">
        <f>Prevalence!AJ182*CF185</f>
        <v>28.998084705882352</v>
      </c>
      <c r="AK185" s="204">
        <f>Prevalence!AK182*CG185</f>
        <v>19.734441176470586</v>
      </c>
      <c r="AL185" s="204">
        <f>Prevalence!AL182*CH185</f>
        <v>53.734116470588226</v>
      </c>
      <c r="AM185" s="204">
        <f>Prevalence!AM182*CI185</f>
        <v>3.3297517647058825</v>
      </c>
      <c r="AN185" s="204">
        <f>Prevalence!AN182*CJ185</f>
        <v>36.940235294117642</v>
      </c>
      <c r="AO185" s="204">
        <f>Prevalence!AO182*CK185</f>
        <v>41.390654117647053</v>
      </c>
      <c r="AP185" s="204">
        <f>Prevalence!AP182*CL185</f>
        <v>47.290097647058822</v>
      </c>
      <c r="AQ185" s="204">
        <f>Prevalence!AQ182*CM185</f>
        <v>7.470136470588236</v>
      </c>
      <c r="AR185" s="204">
        <f>Prevalence!AR182*CN185</f>
        <v>25.205847058823529</v>
      </c>
      <c r="AS185" s="204">
        <f>Prevalence!AS182*CO185</f>
        <v>83.715075294117639</v>
      </c>
      <c r="AT185" s="204">
        <f>Prevalence!AT182*CP185</f>
        <v>15.805876470588235</v>
      </c>
      <c r="AU185" s="204">
        <f>Prevalence!AU182*CQ185</f>
        <v>15.975918823529412</v>
      </c>
      <c r="AV185" s="204">
        <f>Prevalence!AV182*CR185</f>
        <v>26.856064117647058</v>
      </c>
      <c r="AW185">
        <v>184</v>
      </c>
      <c r="AX185">
        <v>15633</v>
      </c>
      <c r="AY185">
        <v>894</v>
      </c>
      <c r="AZ185">
        <v>642</v>
      </c>
      <c r="BA185">
        <v>1011</v>
      </c>
      <c r="BB185">
        <v>1051</v>
      </c>
      <c r="BC185">
        <v>746</v>
      </c>
      <c r="BD185">
        <v>1869</v>
      </c>
      <c r="BE185">
        <v>2234</v>
      </c>
      <c r="BF185">
        <v>1676</v>
      </c>
      <c r="BG185">
        <v>1865</v>
      </c>
      <c r="BH185">
        <v>1885</v>
      </c>
      <c r="BI185">
        <v>59</v>
      </c>
      <c r="BJ185">
        <v>104</v>
      </c>
      <c r="BK185">
        <v>1292</v>
      </c>
      <c r="BL185">
        <v>305</v>
      </c>
      <c r="BM185">
        <v>584</v>
      </c>
      <c r="BN185">
        <v>781</v>
      </c>
      <c r="BO185">
        <v>477</v>
      </c>
      <c r="BP185">
        <v>609</v>
      </c>
      <c r="BQ185">
        <v>127</v>
      </c>
      <c r="BR185">
        <v>1011</v>
      </c>
      <c r="BS185">
        <v>335</v>
      </c>
      <c r="BT185">
        <v>173</v>
      </c>
      <c r="BU185">
        <v>120</v>
      </c>
      <c r="BV185">
        <v>390</v>
      </c>
      <c r="BW185">
        <v>118</v>
      </c>
      <c r="BX185">
        <v>797</v>
      </c>
      <c r="BY185">
        <v>305</v>
      </c>
      <c r="BZ185">
        <v>429</v>
      </c>
      <c r="CA185">
        <v>1051</v>
      </c>
      <c r="CB185">
        <v>770</v>
      </c>
      <c r="CC185">
        <v>1067</v>
      </c>
      <c r="CD185">
        <v>167</v>
      </c>
      <c r="CE185">
        <v>337</v>
      </c>
      <c r="CF185">
        <v>504</v>
      </c>
      <c r="CG185">
        <v>359</v>
      </c>
      <c r="CH185">
        <v>878</v>
      </c>
      <c r="CI185">
        <v>59</v>
      </c>
      <c r="CJ185">
        <v>480</v>
      </c>
      <c r="CK185">
        <v>543</v>
      </c>
      <c r="CL185">
        <v>642</v>
      </c>
      <c r="CM185">
        <v>104</v>
      </c>
      <c r="CN185">
        <v>362</v>
      </c>
      <c r="CO185">
        <v>1196</v>
      </c>
      <c r="CP185">
        <v>190</v>
      </c>
      <c r="CQ185">
        <v>307</v>
      </c>
      <c r="CR185">
        <v>361</v>
      </c>
    </row>
    <row r="186" spans="1:96" x14ac:dyDescent="0.2">
      <c r="A186" s="112" t="s">
        <v>220</v>
      </c>
      <c r="B186" s="204">
        <f>Prevalence!B183*AX186</f>
        <v>672.1422399999999</v>
      </c>
      <c r="C186" s="204">
        <f>Prevalence!C183*AY186</f>
        <v>36.092907470277574</v>
      </c>
      <c r="D186" s="204">
        <f>Prevalence!D183*AZ186</f>
        <v>29.053698536017968</v>
      </c>
      <c r="E186" s="204">
        <f>Prevalence!E183*BA186</f>
        <v>42.122695440598868</v>
      </c>
      <c r="F186" s="204">
        <f>Prevalence!F183*BB186</f>
        <v>48.736917592119156</v>
      </c>
      <c r="G186" s="204">
        <f>Prevalence!G183*BC186</f>
        <v>31.702516291650152</v>
      </c>
      <c r="H186" s="204">
        <f>Prevalence!H183*BD186</f>
        <v>74.255281879801629</v>
      </c>
      <c r="I186" s="204">
        <f>Prevalence!I183*BE186</f>
        <v>95.743154076845826</v>
      </c>
      <c r="J186" s="204">
        <f>Prevalence!J183*BF186</f>
        <v>72.464228341522372</v>
      </c>
      <c r="K186" s="204">
        <f>Prevalence!K183*BG186</f>
        <v>74.42466741716035</v>
      </c>
      <c r="L186" s="204">
        <f>Prevalence!L183*BH186</f>
        <v>93.621476399528689</v>
      </c>
      <c r="M186" s="204">
        <f>Prevalence!M183*BI186</f>
        <v>1.8111556992835762</v>
      </c>
      <c r="N186" s="204">
        <f>Prevalence!N183*BJ186</f>
        <v>4.6696387835209414</v>
      </c>
      <c r="O186" s="204">
        <f>Prevalence!O183*BK186</f>
        <v>56.022849215069627</v>
      </c>
      <c r="P186" s="204">
        <f>Prevalence!P183*BL186</f>
        <v>7.1661224405232007</v>
      </c>
      <c r="Q186" s="204">
        <f>Prevalence!Q183*BM186</f>
        <v>23.811060000000001</v>
      </c>
      <c r="R186" s="204">
        <f>Prevalence!R183*BN186</f>
        <v>33.541220588235298</v>
      </c>
      <c r="S186" s="204">
        <f>Prevalence!S183*BO186</f>
        <v>14.729918823529411</v>
      </c>
      <c r="T186" s="204">
        <f>Prevalence!T183*BP186</f>
        <v>28.41759529411765</v>
      </c>
      <c r="U186" s="204">
        <f>Prevalence!U183*BQ186</f>
        <v>6.0665541176470583</v>
      </c>
      <c r="V186" s="204">
        <f>Prevalence!V183*BR186</f>
        <v>42.21154823529411</v>
      </c>
      <c r="W186" s="204">
        <f>Prevalence!W183*BS186</f>
        <v>16.417882352941177</v>
      </c>
      <c r="X186" s="204">
        <f>Prevalence!X183*BT186</f>
        <v>8.4698682352941184</v>
      </c>
      <c r="Y186" s="204">
        <f>Prevalence!Y183*BU186</f>
        <v>6.8046258823529415</v>
      </c>
      <c r="Z186" s="204">
        <f>Prevalence!Z183*BV186</f>
        <v>15.459928235294116</v>
      </c>
      <c r="AA186" s="204">
        <f>Prevalence!AA183*BW186</f>
        <v>7.3459029411764707</v>
      </c>
      <c r="AB186" s="204">
        <f>Prevalence!AB183*BX186</f>
        <v>45.127188235294113</v>
      </c>
      <c r="AC186" s="204">
        <f>Prevalence!AC183*BY186</f>
        <v>7.1956499999999997</v>
      </c>
      <c r="AD186" s="204">
        <f>Prevalence!AD183*BZ186</f>
        <v>14.602387058823528</v>
      </c>
      <c r="AE186" s="204">
        <f>Prevalence!AE183*CA186</f>
        <v>48.819745882352947</v>
      </c>
      <c r="AF186" s="204">
        <f>Prevalence!AF183*CB186</f>
        <v>30.985088235294118</v>
      </c>
      <c r="AG186" s="204">
        <f>Prevalence!AG183*CC186</f>
        <v>44.22054</v>
      </c>
      <c r="AH186" s="204">
        <f>Prevalence!AH183*CD186</f>
        <v>4.7875717647058824</v>
      </c>
      <c r="AI186" s="204">
        <f>Prevalence!AI183*CE186</f>
        <v>13.829134117647058</v>
      </c>
      <c r="AJ186" s="204">
        <f>Prevalence!AJ183*CF186</f>
        <v>16.110047058823529</v>
      </c>
      <c r="AK186" s="204">
        <f>Prevalence!AK183*CG186</f>
        <v>11.653764705882352</v>
      </c>
      <c r="AL186" s="204">
        <f>Prevalence!AL183*CH186</f>
        <v>28.152270588235289</v>
      </c>
      <c r="AM186" s="204">
        <f>Prevalence!AM183*CI186</f>
        <v>1.8059670588235295</v>
      </c>
      <c r="AN186" s="204">
        <f>Prevalence!AN183*CJ186</f>
        <v>23.934194117647056</v>
      </c>
      <c r="AO186" s="204">
        <f>Prevalence!AO183*CK186</f>
        <v>28.279802352941175</v>
      </c>
      <c r="AP186" s="204">
        <f>Prevalence!AP183*CL186</f>
        <v>29.022271764705881</v>
      </c>
      <c r="AQ186" s="204">
        <f>Prevalence!AQ183*CM186</f>
        <v>4.6688352941176472</v>
      </c>
      <c r="AR186" s="204">
        <f>Prevalence!AR183*CN186</f>
        <v>15.318470588235295</v>
      </c>
      <c r="AS186" s="204">
        <f>Prevalence!AS183*CO186</f>
        <v>54.526792352941172</v>
      </c>
      <c r="AT186" s="204">
        <f>Prevalence!AT183*CP186</f>
        <v>9.3171482352941162</v>
      </c>
      <c r="AU186" s="204">
        <f>Prevalence!AU183*CQ186</f>
        <v>9.3669882352941176</v>
      </c>
      <c r="AV186" s="204">
        <f>Prevalence!AV183*CR186</f>
        <v>15.920215294117646</v>
      </c>
      <c r="AW186">
        <v>185</v>
      </c>
      <c r="AX186">
        <v>9808</v>
      </c>
      <c r="AY186">
        <v>539</v>
      </c>
      <c r="AZ186">
        <v>394</v>
      </c>
      <c r="BA186">
        <v>626</v>
      </c>
      <c r="BB186">
        <v>736</v>
      </c>
      <c r="BC186">
        <v>434</v>
      </c>
      <c r="BD186">
        <v>1160</v>
      </c>
      <c r="BE186">
        <v>1463</v>
      </c>
      <c r="BF186">
        <v>1022</v>
      </c>
      <c r="BG186">
        <v>1077</v>
      </c>
      <c r="BH186">
        <v>1187</v>
      </c>
      <c r="BI186">
        <v>32</v>
      </c>
      <c r="BJ186">
        <v>65</v>
      </c>
      <c r="BK186">
        <v>886</v>
      </c>
      <c r="BL186">
        <v>187</v>
      </c>
      <c r="BM186">
        <v>357</v>
      </c>
      <c r="BN186">
        <v>523</v>
      </c>
      <c r="BO186">
        <v>319</v>
      </c>
      <c r="BP186">
        <v>359</v>
      </c>
      <c r="BQ186">
        <v>93</v>
      </c>
      <c r="BR186">
        <v>626</v>
      </c>
      <c r="BS186">
        <v>256</v>
      </c>
      <c r="BT186">
        <v>107</v>
      </c>
      <c r="BU186">
        <v>88</v>
      </c>
      <c r="BV186">
        <v>237</v>
      </c>
      <c r="BW186">
        <v>95</v>
      </c>
      <c r="BX186">
        <v>524</v>
      </c>
      <c r="BY186">
        <v>187</v>
      </c>
      <c r="BZ186">
        <v>229</v>
      </c>
      <c r="CA186">
        <v>736</v>
      </c>
      <c r="CB186">
        <v>475</v>
      </c>
      <c r="CC186">
        <v>663</v>
      </c>
      <c r="CD186">
        <v>92</v>
      </c>
      <c r="CE186">
        <v>212</v>
      </c>
      <c r="CF186">
        <v>280</v>
      </c>
      <c r="CG186">
        <v>212</v>
      </c>
      <c r="CH186">
        <v>460</v>
      </c>
      <c r="CI186">
        <v>32</v>
      </c>
      <c r="CJ186">
        <v>311</v>
      </c>
      <c r="CK186">
        <v>371</v>
      </c>
      <c r="CL186">
        <v>394</v>
      </c>
      <c r="CM186">
        <v>65</v>
      </c>
      <c r="CN186">
        <v>220</v>
      </c>
      <c r="CO186">
        <v>779</v>
      </c>
      <c r="CP186">
        <v>112</v>
      </c>
      <c r="CQ186">
        <v>180</v>
      </c>
      <c r="CR186">
        <v>214</v>
      </c>
    </row>
    <row r="187" spans="1:96" ht="13.5" thickBot="1" x14ac:dyDescent="0.25">
      <c r="A187" s="112" t="s">
        <v>221</v>
      </c>
      <c r="B187" s="204">
        <f>Prevalence!B184*AX187</f>
        <v>379.93031999999994</v>
      </c>
      <c r="C187" s="204">
        <f>Prevalence!C184*AY187</f>
        <v>20.825406722182422</v>
      </c>
      <c r="D187" s="204">
        <f>Prevalence!D184*AZ187</f>
        <v>15.337993135765831</v>
      </c>
      <c r="E187" s="204">
        <f>Prevalence!E184*BA187</f>
        <v>23.618316453115341</v>
      </c>
      <c r="F187" s="204">
        <f>Prevalence!F184*BB187</f>
        <v>26.752329765239317</v>
      </c>
      <c r="G187" s="204">
        <f>Prevalence!G184*BC187</f>
        <v>17.385250869614598</v>
      </c>
      <c r="H187" s="204">
        <f>Prevalence!H184*BD187</f>
        <v>41.480536774234018</v>
      </c>
      <c r="I187" s="204">
        <f>Prevalence!I184*BE187</f>
        <v>57.917082267948437</v>
      </c>
      <c r="J187" s="204">
        <f>Prevalence!J184*BF187</f>
        <v>42.897121474188879</v>
      </c>
      <c r="K187" s="204">
        <f>Prevalence!K184*BG187</f>
        <v>43.120698670666727</v>
      </c>
      <c r="L187" s="204">
        <f>Prevalence!L184*BH187</f>
        <v>48.979727754092096</v>
      </c>
      <c r="M187" s="204">
        <f>Prevalence!M184*BI187</f>
        <v>1.1319723120522351</v>
      </c>
      <c r="N187" s="204">
        <f>Prevalence!N184*BJ187</f>
        <v>3.3046674467994355</v>
      </c>
      <c r="O187" s="204">
        <f>Prevalence!O184*BK187</f>
        <v>30.414210465517485</v>
      </c>
      <c r="P187" s="204">
        <f>Prevalence!P184*BL187</f>
        <v>3.9087940584672003</v>
      </c>
      <c r="Q187" s="204">
        <f>Prevalence!Q184*BM187</f>
        <v>12.072274117647058</v>
      </c>
      <c r="R187" s="204">
        <f>Prevalence!R184*BN187</f>
        <v>20.20169117647059</v>
      </c>
      <c r="S187" s="204">
        <f>Prevalence!S184*BO187</f>
        <v>7.9421505882352941</v>
      </c>
      <c r="T187" s="204">
        <f>Prevalence!T184*BP187</f>
        <v>20.422672941176472</v>
      </c>
      <c r="U187" s="204">
        <f>Prevalence!U184*BQ187</f>
        <v>3.4572835294117645</v>
      </c>
      <c r="V187" s="204">
        <f>Prevalence!V184*BR187</f>
        <v>23.66813647058823</v>
      </c>
      <c r="W187" s="204">
        <f>Prevalence!W184*BS187</f>
        <v>8.6578676470588238</v>
      </c>
      <c r="X187" s="204">
        <f>Prevalence!X184*BT187</f>
        <v>4.90777411764706</v>
      </c>
      <c r="Y187" s="204">
        <f>Prevalence!Y184*BU187</f>
        <v>3.8662647058823532</v>
      </c>
      <c r="Z187" s="204">
        <f>Prevalence!Z184*BV187</f>
        <v>10.176155294117647</v>
      </c>
      <c r="AA187" s="204">
        <f>Prevalence!AA184*BW187</f>
        <v>5.4900958823529411</v>
      </c>
      <c r="AB187" s="204">
        <f>Prevalence!AB184*BX187</f>
        <v>23.252558823529412</v>
      </c>
      <c r="AC187" s="204">
        <f>Prevalence!AC184*BY187</f>
        <v>3.9248999999999996</v>
      </c>
      <c r="AD187" s="204">
        <f>Prevalence!AD184*BZ187</f>
        <v>7.0142470588235293</v>
      </c>
      <c r="AE187" s="204">
        <f>Prevalence!AE184*CA187</f>
        <v>26.797795294117648</v>
      </c>
      <c r="AF187" s="204">
        <f>Prevalence!AF184*CB187</f>
        <v>17.15595411764706</v>
      </c>
      <c r="AG187" s="204">
        <f>Prevalence!AG184*CC187</f>
        <v>23.144083529411763</v>
      </c>
      <c r="AH187" s="204">
        <f>Prevalence!AH184*CD187</f>
        <v>2.3417470588235294</v>
      </c>
      <c r="AI187" s="204">
        <f>Prevalence!AI184*CE187</f>
        <v>7.1754941176470588</v>
      </c>
      <c r="AJ187" s="204">
        <f>Prevalence!AJ184*CF187</f>
        <v>8.7454541176470588</v>
      </c>
      <c r="AK187" s="204">
        <f>Prevalence!AK184*CG187</f>
        <v>8.0257058823529395</v>
      </c>
      <c r="AL187" s="204">
        <f>Prevalence!AL184*CH187</f>
        <v>16.462958235294117</v>
      </c>
      <c r="AM187" s="204">
        <f>Prevalence!AM184*CI187</f>
        <v>1.128729411764706</v>
      </c>
      <c r="AN187" s="204">
        <f>Prevalence!AN184*CJ187</f>
        <v>13.390835294117647</v>
      </c>
      <c r="AO187" s="204">
        <f>Prevalence!AO184*CK187</f>
        <v>21.419472941176469</v>
      </c>
      <c r="AP187" s="204">
        <f>Prevalence!AP184*CL187</f>
        <v>15.321402352941176</v>
      </c>
      <c r="AQ187" s="204">
        <f>Prevalence!AQ184*CM187</f>
        <v>3.304098823529412</v>
      </c>
      <c r="AR187" s="204">
        <f>Prevalence!AR184*CN187</f>
        <v>7.1718294117647057</v>
      </c>
      <c r="AS187" s="204">
        <f>Prevalence!AS184*CO187</f>
        <v>30.168225294117644</v>
      </c>
      <c r="AT187" s="204">
        <f>Prevalence!AT184*CP187</f>
        <v>6.2391617647058819</v>
      </c>
      <c r="AU187" s="204">
        <f>Prevalence!AU184*CQ187</f>
        <v>5.1518435294117646</v>
      </c>
      <c r="AV187" s="204">
        <f>Prevalence!AV184*CR187</f>
        <v>6.3234500000000002</v>
      </c>
      <c r="AW187">
        <v>186</v>
      </c>
      <c r="AX187">
        <v>5544</v>
      </c>
      <c r="AY187">
        <v>311</v>
      </c>
      <c r="AZ187">
        <v>208</v>
      </c>
      <c r="BA187">
        <v>351</v>
      </c>
      <c r="BB187">
        <v>404</v>
      </c>
      <c r="BC187">
        <v>238</v>
      </c>
      <c r="BD187">
        <v>648</v>
      </c>
      <c r="BE187">
        <v>885</v>
      </c>
      <c r="BF187">
        <v>605</v>
      </c>
      <c r="BG187">
        <v>624</v>
      </c>
      <c r="BH187">
        <v>621</v>
      </c>
      <c r="BI187">
        <v>20</v>
      </c>
      <c r="BJ187">
        <v>46</v>
      </c>
      <c r="BK187">
        <v>481</v>
      </c>
      <c r="BL187">
        <v>102</v>
      </c>
      <c r="BM187">
        <v>181</v>
      </c>
      <c r="BN187">
        <v>315</v>
      </c>
      <c r="BO187">
        <v>172</v>
      </c>
      <c r="BP187">
        <v>258</v>
      </c>
      <c r="BQ187">
        <v>53</v>
      </c>
      <c r="BR187">
        <v>351</v>
      </c>
      <c r="BS187">
        <v>135</v>
      </c>
      <c r="BT187">
        <v>62</v>
      </c>
      <c r="BU187">
        <v>50</v>
      </c>
      <c r="BV187">
        <v>156</v>
      </c>
      <c r="BW187">
        <v>71</v>
      </c>
      <c r="BX187">
        <v>270</v>
      </c>
      <c r="BY187">
        <v>102</v>
      </c>
      <c r="BZ187">
        <v>110</v>
      </c>
      <c r="CA187">
        <v>404</v>
      </c>
      <c r="CB187">
        <v>263</v>
      </c>
      <c r="CC187">
        <v>347</v>
      </c>
      <c r="CD187">
        <v>45</v>
      </c>
      <c r="CE187">
        <v>110</v>
      </c>
      <c r="CF187">
        <v>152</v>
      </c>
      <c r="CG187">
        <v>146</v>
      </c>
      <c r="CH187">
        <v>269</v>
      </c>
      <c r="CI187">
        <v>20</v>
      </c>
      <c r="CJ187">
        <v>174</v>
      </c>
      <c r="CK187">
        <v>281</v>
      </c>
      <c r="CL187">
        <v>208</v>
      </c>
      <c r="CM187">
        <v>46</v>
      </c>
      <c r="CN187">
        <v>103</v>
      </c>
      <c r="CO187">
        <v>431</v>
      </c>
      <c r="CP187">
        <v>75</v>
      </c>
      <c r="CQ187">
        <v>99</v>
      </c>
      <c r="CR187">
        <v>85</v>
      </c>
    </row>
    <row r="188" spans="1:96" ht="13.5" thickBot="1" x14ac:dyDescent="0.25">
      <c r="A188" s="102" t="s">
        <v>62</v>
      </c>
      <c r="AW188">
        <v>187</v>
      </c>
    </row>
    <row r="189" spans="1:96" x14ac:dyDescent="0.2">
      <c r="A189" s="112" t="s">
        <v>21</v>
      </c>
      <c r="AW189">
        <v>188</v>
      </c>
    </row>
    <row r="190" spans="1:96" x14ac:dyDescent="0.2">
      <c r="A190" s="112" t="s">
        <v>22</v>
      </c>
      <c r="AW190">
        <v>189</v>
      </c>
    </row>
    <row r="191" spans="1:96" x14ac:dyDescent="0.2">
      <c r="A191" s="112" t="s">
        <v>23</v>
      </c>
      <c r="AW191">
        <v>190</v>
      </c>
    </row>
    <row r="192" spans="1:96" x14ac:dyDescent="0.2">
      <c r="A192" s="112" t="s">
        <v>24</v>
      </c>
      <c r="AW192">
        <v>191</v>
      </c>
    </row>
    <row r="193" spans="1:96" x14ac:dyDescent="0.2">
      <c r="A193" s="112" t="s">
        <v>229</v>
      </c>
      <c r="B193" s="204">
        <f>Prevalence!B190*AX193</f>
        <v>9521.4154259999996</v>
      </c>
      <c r="C193" s="204">
        <f>Prevalence!C190*AY193</f>
        <v>483.38373544210731</v>
      </c>
      <c r="D193" s="204">
        <f>Prevalence!D190*AZ193</f>
        <v>382.12858128563346</v>
      </c>
      <c r="E193" s="204">
        <f>Prevalence!E190*BA193</f>
        <v>274.87068370238626</v>
      </c>
      <c r="F193" s="204">
        <f>Prevalence!F190*BB193</f>
        <v>660.887783093655</v>
      </c>
      <c r="G193" s="204">
        <f>Prevalence!G190*BC193</f>
        <v>584.93876693090954</v>
      </c>
      <c r="H193" s="204">
        <f>Prevalence!H190*BD193</f>
        <v>1321.1011270445329</v>
      </c>
      <c r="I193" s="204">
        <f>Prevalence!I190*BE193</f>
        <v>1524.5434806740268</v>
      </c>
      <c r="J193" s="204">
        <f>Prevalence!J190*BF193</f>
        <v>877.22649159818343</v>
      </c>
      <c r="K193" s="204">
        <f>Prevalence!K190*BG193</f>
        <v>710.92526202069553</v>
      </c>
      <c r="L193" s="204">
        <f>Prevalence!L190*BH193</f>
        <v>1390.3447903789568</v>
      </c>
      <c r="M193" s="204">
        <f>Prevalence!M190*BI193</f>
        <v>119.97055638659322</v>
      </c>
      <c r="N193" s="204">
        <f>Prevalence!N190*BJ193</f>
        <v>99.968035624682003</v>
      </c>
      <c r="O193" s="204">
        <f>Prevalence!O190*BK193</f>
        <v>1091.510553919544</v>
      </c>
      <c r="P193" s="204">
        <f>Prevalence!P190*BL193</f>
        <v>2.6462238907644005</v>
      </c>
      <c r="Q193" s="204">
        <f>Prevalence!Q190*BM193</f>
        <v>251.77013444117645</v>
      </c>
      <c r="R193" s="204">
        <f>Prevalence!R190*BN193</f>
        <v>740.49571522058829</v>
      </c>
      <c r="S193" s="204">
        <f>Prevalence!S190*BO193</f>
        <v>324.33187208823529</v>
      </c>
      <c r="T193" s="204">
        <f>Prevalence!T190*BP193</f>
        <v>226.89864410294115</v>
      </c>
      <c r="U193" s="204">
        <f>Prevalence!U190*BQ193</f>
        <v>79.913387382352923</v>
      </c>
      <c r="V193" s="204">
        <f>Prevalence!V190*BR193</f>
        <v>274.30246349999999</v>
      </c>
      <c r="W193" s="204">
        <f>Prevalence!W190*BS193</f>
        <v>156.86304151102942</v>
      </c>
      <c r="X193" s="204">
        <f>Prevalence!X190*BT193</f>
        <v>167.20229349264704</v>
      </c>
      <c r="Y193" s="204">
        <f>Prevalence!Y190*BU193</f>
        <v>221.38490680147061</v>
      </c>
      <c r="Z193" s="204">
        <f>Prevalence!Z190*BV193</f>
        <v>302.60843666911762</v>
      </c>
      <c r="AA193" s="204">
        <f>Prevalence!AA190*BW193</f>
        <v>168.33607064338236</v>
      </c>
      <c r="AB193" s="204">
        <f>Prevalence!AB190*BX193</f>
        <v>591.6327644117647</v>
      </c>
      <c r="AC193" s="204">
        <f>Prevalence!AC190*BY193</f>
        <v>2.6521102941176471</v>
      </c>
      <c r="AD193" s="204">
        <f>Prevalence!AD190*BZ193</f>
        <v>246.30280906985294</v>
      </c>
      <c r="AE193" s="204">
        <f>Prevalence!AE190*CA193</f>
        <v>661.13529283455875</v>
      </c>
      <c r="AF193" s="204">
        <f>Prevalence!AF190*CB193</f>
        <v>606.67022977941167</v>
      </c>
      <c r="AG193" s="204">
        <f>Prevalence!AG190*CC193</f>
        <v>618.60472610294119</v>
      </c>
      <c r="AH193" s="204">
        <f>Prevalence!AH190*CD193</f>
        <v>83.686014275735303</v>
      </c>
      <c r="AI193" s="204">
        <f>Prevalence!AI190*CE193</f>
        <v>170.93381267647058</v>
      </c>
      <c r="AJ193" s="204">
        <f>Prevalence!AJ190*CF193</f>
        <v>274.52656681985292</v>
      </c>
      <c r="AK193" s="204">
        <f>Prevalence!AK190*CG193</f>
        <v>209.50345268382353</v>
      </c>
      <c r="AL193" s="204">
        <f>Prevalence!AL190*CH193</f>
        <v>356.62794519485294</v>
      </c>
      <c r="AM193" s="204">
        <f>Prevalence!AM190*CI193</f>
        <v>120.08755411764707</v>
      </c>
      <c r="AN193" s="204">
        <f>Prevalence!AN190*CJ193</f>
        <v>573.89942893014711</v>
      </c>
      <c r="AO193" s="204">
        <f>Prevalence!AO190*CK193</f>
        <v>247.03876967647057</v>
      </c>
      <c r="AP193" s="204">
        <f>Prevalence!AP190*CL193</f>
        <v>382.36004532352939</v>
      </c>
      <c r="AQ193" s="204">
        <f>Prevalence!AQ190*CM193</f>
        <v>99.801562477941161</v>
      </c>
      <c r="AR193" s="204">
        <f>Prevalence!AR190*CN193</f>
        <v>107.00734614705881</v>
      </c>
      <c r="AS193" s="204">
        <f>Prevalence!AS190*CO193</f>
        <v>512.01641338235299</v>
      </c>
      <c r="AT193" s="204">
        <f>Prevalence!AT190*CP193</f>
        <v>250.68276922058826</v>
      </c>
      <c r="AU193" s="204">
        <f>Prevalence!AU190*CQ193</f>
        <v>63.282003727941181</v>
      </c>
      <c r="AV193" s="204">
        <f>Prevalence!AV190*CR193</f>
        <v>287.10817805514699</v>
      </c>
      <c r="AW193">
        <v>192</v>
      </c>
      <c r="AX193">
        <v>26398</v>
      </c>
      <c r="AY193">
        <v>1385</v>
      </c>
      <c r="AZ193">
        <v>1064</v>
      </c>
      <c r="BA193">
        <v>884</v>
      </c>
      <c r="BB193">
        <v>1787</v>
      </c>
      <c r="BC193">
        <v>1545</v>
      </c>
      <c r="BD193">
        <v>3763</v>
      </c>
      <c r="BE193">
        <v>4333</v>
      </c>
      <c r="BF193">
        <v>2454</v>
      </c>
      <c r="BG193">
        <v>1998</v>
      </c>
      <c r="BH193">
        <v>3522</v>
      </c>
      <c r="BI193">
        <v>320</v>
      </c>
      <c r="BJ193">
        <v>311</v>
      </c>
      <c r="BK193">
        <v>3022</v>
      </c>
      <c r="BL193">
        <v>10</v>
      </c>
      <c r="BM193">
        <v>648</v>
      </c>
      <c r="BN193">
        <v>2270</v>
      </c>
      <c r="BO193">
        <v>1032</v>
      </c>
      <c r="BP193">
        <v>588</v>
      </c>
      <c r="BQ193">
        <v>216</v>
      </c>
      <c r="BR193">
        <v>884</v>
      </c>
      <c r="BS193">
        <v>393</v>
      </c>
      <c r="BT193">
        <v>467</v>
      </c>
      <c r="BU193">
        <v>530</v>
      </c>
      <c r="BV193">
        <v>871</v>
      </c>
      <c r="BW193">
        <v>403</v>
      </c>
      <c r="BX193">
        <v>1430</v>
      </c>
      <c r="BY193">
        <v>10</v>
      </c>
      <c r="BZ193">
        <v>661</v>
      </c>
      <c r="CA193">
        <v>1787</v>
      </c>
      <c r="CB193">
        <v>1875</v>
      </c>
      <c r="CC193">
        <v>1866</v>
      </c>
      <c r="CD193">
        <v>283</v>
      </c>
      <c r="CE193">
        <v>492</v>
      </c>
      <c r="CF193">
        <v>845</v>
      </c>
      <c r="CG193">
        <v>610</v>
      </c>
      <c r="CH193">
        <v>1063</v>
      </c>
      <c r="CI193">
        <v>320</v>
      </c>
      <c r="CJ193">
        <v>1597</v>
      </c>
      <c r="CK193">
        <v>584</v>
      </c>
      <c r="CL193">
        <v>1064</v>
      </c>
      <c r="CM193">
        <v>311</v>
      </c>
      <c r="CN193">
        <v>308</v>
      </c>
      <c r="CO193">
        <v>1379</v>
      </c>
      <c r="CP193">
        <v>668</v>
      </c>
      <c r="CQ193">
        <v>214</v>
      </c>
      <c r="CR193">
        <v>729</v>
      </c>
    </row>
    <row r="194" spans="1:96" x14ac:dyDescent="0.2">
      <c r="A194" s="112" t="s">
        <v>26</v>
      </c>
      <c r="B194" s="204">
        <f>Prevalence!B191*AX194</f>
        <v>12187.613729999999</v>
      </c>
      <c r="C194" s="204">
        <f>Prevalence!C191*AY194</f>
        <v>521.77522345555985</v>
      </c>
      <c r="D194" s="204">
        <f>Prevalence!D191*AZ194</f>
        <v>331.13021799375383</v>
      </c>
      <c r="E194" s="204">
        <f>Prevalence!E191*BA194</f>
        <v>292.28330619937003</v>
      </c>
      <c r="F194" s="204">
        <f>Prevalence!F191*BB194</f>
        <v>692.32340791903869</v>
      </c>
      <c r="G194" s="204">
        <f>Prevalence!G191*BC194</f>
        <v>620.14867328985758</v>
      </c>
      <c r="H194" s="204">
        <f>Prevalence!H191*BD194</f>
        <v>1766.2662158280746</v>
      </c>
      <c r="I194" s="204">
        <f>Prevalence!I191*BE194</f>
        <v>2510.4125858779557</v>
      </c>
      <c r="J194" s="204">
        <f>Prevalence!J191*BF194</f>
        <v>886.52065980582506</v>
      </c>
      <c r="K194" s="204">
        <f>Prevalence!K191*BG194</f>
        <v>799.87987438564744</v>
      </c>
      <c r="L194" s="204">
        <f>Prevalence!L191*BH194</f>
        <v>2255.2639941609823</v>
      </c>
      <c r="M194" s="204">
        <f>Prevalence!M191*BI194</f>
        <v>127.09380817204719</v>
      </c>
      <c r="N194" s="204">
        <f>Prevalence!N191*BJ194</f>
        <v>109.93269512424837</v>
      </c>
      <c r="O194" s="204">
        <f>Prevalence!O191*BK194</f>
        <v>1307.1398724800893</v>
      </c>
      <c r="P194" s="204">
        <f>Prevalence!P191*BL194</f>
        <v>4.2339582252230406</v>
      </c>
      <c r="Q194" s="204">
        <f>Prevalence!Q191*BM194</f>
        <v>686.92839149999998</v>
      </c>
      <c r="R194" s="204">
        <f>Prevalence!R191*BN194</f>
        <v>777.03118663235307</v>
      </c>
      <c r="S194" s="204">
        <f>Prevalence!S191*BO194</f>
        <v>359.53067991176471</v>
      </c>
      <c r="T194" s="204">
        <f>Prevalence!T191*BP194</f>
        <v>209.91983399999998</v>
      </c>
      <c r="U194" s="204">
        <f>Prevalence!U191*BQ194</f>
        <v>82.50317308455881</v>
      </c>
      <c r="V194" s="204">
        <f>Prevalence!V191*BR194</f>
        <v>291.67909014705879</v>
      </c>
      <c r="W194" s="204">
        <f>Prevalence!W191*BS194</f>
        <v>385.57175088970592</v>
      </c>
      <c r="X194" s="204">
        <f>Prevalence!X191*BT194</f>
        <v>180.09154952205881</v>
      </c>
      <c r="Y194" s="204">
        <f>Prevalence!Y191*BU194</f>
        <v>247.70047119485295</v>
      </c>
      <c r="Z194" s="204">
        <f>Prevalence!Z191*BV194</f>
        <v>306.08270115441172</v>
      </c>
      <c r="AA194" s="204">
        <f>Prevalence!AA191*BW194</f>
        <v>195.90475715073529</v>
      </c>
      <c r="AB194" s="204">
        <f>Prevalence!AB191*BX194</f>
        <v>1446.811032970588</v>
      </c>
      <c r="AC194" s="204">
        <f>Prevalence!AC191*BY194</f>
        <v>4.2433764705882355</v>
      </c>
      <c r="AD194" s="204">
        <f>Prevalence!AD191*BZ194</f>
        <v>299.21506154779411</v>
      </c>
      <c r="AE194" s="204">
        <f>Prevalence!AE191*CA194</f>
        <v>692.58269064705871</v>
      </c>
      <c r="AF194" s="204">
        <f>Prevalence!AF191*CB194</f>
        <v>1370.2658256617647</v>
      </c>
      <c r="AG194" s="204">
        <f>Prevalence!AG191*CC194</f>
        <v>641.81069117647064</v>
      </c>
      <c r="AH194" s="204">
        <f>Prevalence!AH191*CD194</f>
        <v>115.32701613970589</v>
      </c>
      <c r="AI194" s="204">
        <f>Prevalence!AI191*CE194</f>
        <v>208.80329556617644</v>
      </c>
      <c r="AJ194" s="204">
        <f>Prevalence!AJ191*CF194</f>
        <v>286.22237321691176</v>
      </c>
      <c r="AK194" s="204">
        <f>Prevalence!AK191*CG194</f>
        <v>214.99862521323527</v>
      </c>
      <c r="AL194" s="204">
        <f>Prevalence!AL191*CH194</f>
        <v>396.8869794595588</v>
      </c>
      <c r="AM194" s="204">
        <f>Prevalence!AM191*CI194</f>
        <v>127.21775264338235</v>
      </c>
      <c r="AN194" s="204">
        <f>Prevalence!AN191*CJ194</f>
        <v>542.27566578308824</v>
      </c>
      <c r="AO194" s="204">
        <f>Prevalence!AO191*CK194</f>
        <v>310.91352005514705</v>
      </c>
      <c r="AP194" s="204">
        <f>Prevalence!AP191*CL194</f>
        <v>331.33079115441177</v>
      </c>
      <c r="AQ194" s="204">
        <f>Prevalence!AQ191*CM194</f>
        <v>109.74962819117646</v>
      </c>
      <c r="AR194" s="204">
        <f>Prevalence!AR191*CN194</f>
        <v>127.1580801617647</v>
      </c>
      <c r="AS194" s="204">
        <f>Prevalence!AS191*CO194</f>
        <v>566.22554779411769</v>
      </c>
      <c r="AT194" s="204">
        <f>Prevalence!AT191*CP194</f>
        <v>229.66744725000001</v>
      </c>
      <c r="AU194" s="204">
        <f>Prevalence!AU191*CQ194</f>
        <v>74.814705341911775</v>
      </c>
      <c r="AV194" s="204">
        <f>Prevalence!AV191*CR194</f>
        <v>289.07736994852939</v>
      </c>
      <c r="AW194">
        <v>193</v>
      </c>
      <c r="AX194">
        <v>33790</v>
      </c>
      <c r="AY194">
        <v>1495</v>
      </c>
      <c r="AZ194">
        <v>922</v>
      </c>
      <c r="BA194">
        <v>940</v>
      </c>
      <c r="BB194">
        <v>1872</v>
      </c>
      <c r="BC194">
        <v>1638</v>
      </c>
      <c r="BD194">
        <v>5031</v>
      </c>
      <c r="BE194">
        <v>7135</v>
      </c>
      <c r="BF194">
        <v>2480</v>
      </c>
      <c r="BG194">
        <v>2248</v>
      </c>
      <c r="BH194">
        <v>5713</v>
      </c>
      <c r="BI194">
        <v>339</v>
      </c>
      <c r="BJ194">
        <v>342</v>
      </c>
      <c r="BK194">
        <v>3619</v>
      </c>
      <c r="BL194">
        <v>16</v>
      </c>
      <c r="BM194">
        <v>1768</v>
      </c>
      <c r="BN194">
        <v>2382</v>
      </c>
      <c r="BO194">
        <v>1144</v>
      </c>
      <c r="BP194">
        <v>544</v>
      </c>
      <c r="BQ194">
        <v>223</v>
      </c>
      <c r="BR194">
        <v>940</v>
      </c>
      <c r="BS194">
        <v>966</v>
      </c>
      <c r="BT194">
        <v>503</v>
      </c>
      <c r="BU194">
        <v>593</v>
      </c>
      <c r="BV194">
        <v>881</v>
      </c>
      <c r="BW194">
        <v>469</v>
      </c>
      <c r="BX194">
        <v>3497</v>
      </c>
      <c r="BY194">
        <v>16</v>
      </c>
      <c r="BZ194">
        <v>803</v>
      </c>
      <c r="CA194">
        <v>1872</v>
      </c>
      <c r="CB194">
        <v>4235</v>
      </c>
      <c r="CC194">
        <v>1936</v>
      </c>
      <c r="CD194">
        <v>390</v>
      </c>
      <c r="CE194">
        <v>601</v>
      </c>
      <c r="CF194">
        <v>881</v>
      </c>
      <c r="CG194">
        <v>626</v>
      </c>
      <c r="CH194">
        <v>1183</v>
      </c>
      <c r="CI194">
        <v>339</v>
      </c>
      <c r="CJ194">
        <v>1509</v>
      </c>
      <c r="CK194">
        <v>735</v>
      </c>
      <c r="CL194">
        <v>922</v>
      </c>
      <c r="CM194">
        <v>342</v>
      </c>
      <c r="CN194">
        <v>366</v>
      </c>
      <c r="CO194">
        <v>1525</v>
      </c>
      <c r="CP194">
        <v>612</v>
      </c>
      <c r="CQ194">
        <v>253</v>
      </c>
      <c r="CR194">
        <v>734</v>
      </c>
    </row>
    <row r="195" spans="1:96" x14ac:dyDescent="0.2">
      <c r="A195" s="112" t="s">
        <v>27</v>
      </c>
      <c r="B195" s="204">
        <f>Prevalence!B192*AX195</f>
        <v>7607.239388</v>
      </c>
      <c r="C195" s="204">
        <f>Prevalence!C192*AY195</f>
        <v>299.37738586056832</v>
      </c>
      <c r="D195" s="204">
        <f>Prevalence!D192*AZ195</f>
        <v>202.33083509162026</v>
      </c>
      <c r="E195" s="204">
        <f>Prevalence!E192*BA195</f>
        <v>192.92698329450079</v>
      </c>
      <c r="F195" s="204">
        <f>Prevalence!F192*BB195</f>
        <v>408.30856138108203</v>
      </c>
      <c r="G195" s="204">
        <f>Prevalence!G192*BC195</f>
        <v>395.59425291031391</v>
      </c>
      <c r="H195" s="204">
        <f>Prevalence!H192*BD195</f>
        <v>1150.4927224347887</v>
      </c>
      <c r="I195" s="204">
        <f>Prevalence!I192*BE195</f>
        <v>1361.1522845498641</v>
      </c>
      <c r="J195" s="204">
        <f>Prevalence!J192*BF195</f>
        <v>625.79954802157431</v>
      </c>
      <c r="K195" s="204">
        <f>Prevalence!K192*BG195</f>
        <v>491.47615230938862</v>
      </c>
      <c r="L195" s="204">
        <f>Prevalence!L192*BH195</f>
        <v>1580.3978319161602</v>
      </c>
      <c r="M195" s="204">
        <f>Prevalence!M192*BI195</f>
        <v>75.819742189606856</v>
      </c>
      <c r="N195" s="204">
        <f>Prevalence!N192*BJ195</f>
        <v>83.58009248719182</v>
      </c>
      <c r="O195" s="204">
        <f>Prevalence!O192*BK195</f>
        <v>773.93022622691274</v>
      </c>
      <c r="P195" s="204">
        <f>Prevalence!P192*BL195</f>
        <v>3.8225762666481602</v>
      </c>
      <c r="Q195" s="204">
        <f>Prevalence!Q192*BM195</f>
        <v>422.81069414705883</v>
      </c>
      <c r="R195" s="204">
        <f>Prevalence!R192*BN195</f>
        <v>528.89145873529424</v>
      </c>
      <c r="S195" s="204">
        <f>Prevalence!S192*BO195</f>
        <v>219.85743798529413</v>
      </c>
      <c r="T195" s="204">
        <f>Prevalence!T192*BP195</f>
        <v>127.67619436764706</v>
      </c>
      <c r="U195" s="204">
        <f>Prevalence!U192*BQ195</f>
        <v>51.153119602941167</v>
      </c>
      <c r="V195" s="204">
        <f>Prevalence!V192*BR195</f>
        <v>192.52815935294117</v>
      </c>
      <c r="W195" s="204">
        <f>Prevalence!W192*BS195</f>
        <v>170.77674991176471</v>
      </c>
      <c r="X195" s="204">
        <f>Prevalence!X192*BT195</f>
        <v>116.98474632352942</v>
      </c>
      <c r="Y195" s="204">
        <f>Prevalence!Y192*BU195</f>
        <v>115.5070442647059</v>
      </c>
      <c r="Z195" s="204">
        <f>Prevalence!Z192*BV195</f>
        <v>180.91269144117646</v>
      </c>
      <c r="AA195" s="204">
        <f>Prevalence!AA192*BW195</f>
        <v>96.25587022058825</v>
      </c>
      <c r="AB195" s="204">
        <f>Prevalence!AB192*BX195</f>
        <v>1091.4197947058824</v>
      </c>
      <c r="AC195" s="204">
        <f>Prevalence!AC192*BY195</f>
        <v>3.8310794117647062</v>
      </c>
      <c r="AD195" s="204">
        <f>Prevalence!AD192*BZ195</f>
        <v>204.2850123382353</v>
      </c>
      <c r="AE195" s="204">
        <f>Prevalence!AE192*CA195</f>
        <v>408.46147742647054</v>
      </c>
      <c r="AF195" s="204">
        <f>Prevalence!AF192*CB195</f>
        <v>738.25629994117639</v>
      </c>
      <c r="AG195" s="204">
        <f>Prevalence!AG192*CC195</f>
        <v>470.67547058823533</v>
      </c>
      <c r="AH195" s="204">
        <f>Prevalence!AH192*CD195</f>
        <v>69.363517073529422</v>
      </c>
      <c r="AI195" s="204">
        <f>Prevalence!AI192*CE195</f>
        <v>108.02184482352941</v>
      </c>
      <c r="AJ195" s="204">
        <f>Prevalence!AJ192*CF195</f>
        <v>184.37069669117648</v>
      </c>
      <c r="AK195" s="204">
        <f>Prevalence!AK192*CG195</f>
        <v>118.12494852941175</v>
      </c>
      <c r="AL195" s="204">
        <f>Prevalence!AL192*CH195</f>
        <v>258.47015764705884</v>
      </c>
      <c r="AM195" s="204">
        <f>Prevalence!AM192*CI195</f>
        <v>75.893683147058823</v>
      </c>
      <c r="AN195" s="204">
        <f>Prevalence!AN192*CJ195</f>
        <v>364.86105723529414</v>
      </c>
      <c r="AO195" s="204">
        <f>Prevalence!AO192*CK195</f>
        <v>156.54702638235295</v>
      </c>
      <c r="AP195" s="204">
        <f>Prevalence!AP192*CL195</f>
        <v>202.45339151470591</v>
      </c>
      <c r="AQ195" s="204">
        <f>Prevalence!AQ192*CM195</f>
        <v>83.440909588235286</v>
      </c>
      <c r="AR195" s="204">
        <f>Prevalence!AR192*CN195</f>
        <v>65.004295999999997</v>
      </c>
      <c r="AS195" s="204">
        <f>Prevalence!AS192*CO195</f>
        <v>350.41606352941176</v>
      </c>
      <c r="AT195" s="204">
        <f>Prevalence!AT192*CP195</f>
        <v>134.49186707352939</v>
      </c>
      <c r="AU195" s="204">
        <f>Prevalence!AU192*CQ195</f>
        <v>42.106299220588241</v>
      </c>
      <c r="AV195" s="204">
        <f>Prevalence!AV192*CR195</f>
        <v>210.22774623529409</v>
      </c>
      <c r="AW195">
        <v>194</v>
      </c>
      <c r="AX195">
        <v>30661</v>
      </c>
      <c r="AY195">
        <v>1247</v>
      </c>
      <c r="AZ195">
        <v>819</v>
      </c>
      <c r="BA195">
        <v>902</v>
      </c>
      <c r="BB195">
        <v>1605</v>
      </c>
      <c r="BC195">
        <v>1519</v>
      </c>
      <c r="BD195">
        <v>4764</v>
      </c>
      <c r="BE195">
        <v>5624</v>
      </c>
      <c r="BF195">
        <v>2545</v>
      </c>
      <c r="BG195">
        <v>2008</v>
      </c>
      <c r="BH195">
        <v>5820</v>
      </c>
      <c r="BI195">
        <v>294</v>
      </c>
      <c r="BJ195">
        <v>378</v>
      </c>
      <c r="BK195">
        <v>3115</v>
      </c>
      <c r="BL195">
        <v>21</v>
      </c>
      <c r="BM195">
        <v>1582</v>
      </c>
      <c r="BN195">
        <v>2357</v>
      </c>
      <c r="BO195">
        <v>1017</v>
      </c>
      <c r="BP195">
        <v>481</v>
      </c>
      <c r="BQ195">
        <v>201</v>
      </c>
      <c r="BR195">
        <v>902</v>
      </c>
      <c r="BS195">
        <v>622</v>
      </c>
      <c r="BT195">
        <v>475</v>
      </c>
      <c r="BU195">
        <v>402</v>
      </c>
      <c r="BV195">
        <v>757</v>
      </c>
      <c r="BW195">
        <v>335</v>
      </c>
      <c r="BX195">
        <v>3835</v>
      </c>
      <c r="BY195">
        <v>21</v>
      </c>
      <c r="BZ195">
        <v>797</v>
      </c>
      <c r="CA195">
        <v>1605</v>
      </c>
      <c r="CB195">
        <v>3317</v>
      </c>
      <c r="CC195">
        <v>2064</v>
      </c>
      <c r="CD195">
        <v>341</v>
      </c>
      <c r="CE195">
        <v>452</v>
      </c>
      <c r="CF195">
        <v>825</v>
      </c>
      <c r="CG195">
        <v>500</v>
      </c>
      <c r="CH195">
        <v>1120</v>
      </c>
      <c r="CI195">
        <v>294</v>
      </c>
      <c r="CJ195">
        <v>1476</v>
      </c>
      <c r="CK195">
        <v>538</v>
      </c>
      <c r="CL195">
        <v>819</v>
      </c>
      <c r="CM195">
        <v>378</v>
      </c>
      <c r="CN195">
        <v>272</v>
      </c>
      <c r="CO195">
        <v>1372</v>
      </c>
      <c r="CP195">
        <v>521</v>
      </c>
      <c r="CQ195">
        <v>207</v>
      </c>
      <c r="CR195">
        <v>776</v>
      </c>
    </row>
    <row r="196" spans="1:96" x14ac:dyDescent="0.2">
      <c r="A196" s="112" t="s">
        <v>28</v>
      </c>
      <c r="B196" s="204">
        <f>Prevalence!B193*AX196</f>
        <v>7677.2058440000001</v>
      </c>
      <c r="C196" s="204">
        <f>Prevalence!C193*AY196</f>
        <v>324.8256640491972</v>
      </c>
      <c r="D196" s="204">
        <f>Prevalence!D193*AZ196</f>
        <v>211.96563676264978</v>
      </c>
      <c r="E196" s="204">
        <f>Prevalence!E193*BA196</f>
        <v>169.82707842110159</v>
      </c>
      <c r="F196" s="204">
        <f>Prevalence!F193*BB196</f>
        <v>450.53860573576094</v>
      </c>
      <c r="G196" s="204">
        <f>Prevalence!G193*BC196</f>
        <v>453.93073260215743</v>
      </c>
      <c r="H196" s="204">
        <f>Prevalence!H193*BD196</f>
        <v>1147.3532586665997</v>
      </c>
      <c r="I196" s="204">
        <f>Prevalence!I193*BE196</f>
        <v>1236.5090721488721</v>
      </c>
      <c r="J196" s="204">
        <f>Prevalence!J193*BF196</f>
        <v>682.60100012097848</v>
      </c>
      <c r="K196" s="204">
        <f>Prevalence!K193*BG196</f>
        <v>547.77073150817318</v>
      </c>
      <c r="L196" s="204">
        <f>Prevalence!L193*BH196</f>
        <v>1540.4805670894118</v>
      </c>
      <c r="M196" s="204">
        <f>Prevalence!M193*BI196</f>
        <v>80.461767221623603</v>
      </c>
      <c r="N196" s="204">
        <f>Prevalence!N193*BJ196</f>
        <v>76.283417746246499</v>
      </c>
      <c r="O196" s="204">
        <f>Prevalence!O193*BK196</f>
        <v>794.55180207822377</v>
      </c>
      <c r="P196" s="204">
        <f>Prevalence!P193*BL196</f>
        <v>4.0046037079171199</v>
      </c>
      <c r="Q196" s="204">
        <f>Prevalence!Q193*BM196</f>
        <v>359.46926904411765</v>
      </c>
      <c r="R196" s="204">
        <f>Prevalence!R193*BN196</f>
        <v>584.09184008823536</v>
      </c>
      <c r="S196" s="204">
        <f>Prevalence!S193*BO196</f>
        <v>218.56034395588236</v>
      </c>
      <c r="T196" s="204">
        <f>Prevalence!T193*BP196</f>
        <v>133.25041491176469</v>
      </c>
      <c r="U196" s="204">
        <f>Prevalence!U193*BQ196</f>
        <v>59.805886102941166</v>
      </c>
      <c r="V196" s="204">
        <f>Prevalence!V193*BR196</f>
        <v>169.47600723529411</v>
      </c>
      <c r="W196" s="204">
        <f>Prevalence!W193*BS196</f>
        <v>150.73381945588235</v>
      </c>
      <c r="X196" s="204">
        <f>Prevalence!X193*BT196</f>
        <v>115.99961161764706</v>
      </c>
      <c r="Y196" s="204">
        <f>Prevalence!Y193*BU196</f>
        <v>99.703841691176478</v>
      </c>
      <c r="Z196" s="204">
        <f>Prevalence!Z193*BV196</f>
        <v>207.67916626470588</v>
      </c>
      <c r="AA196" s="204">
        <f>Prevalence!AA193*BW196</f>
        <v>95.106546397058835</v>
      </c>
      <c r="AB196" s="204">
        <f>Prevalence!AB193*BX196</f>
        <v>967.0520110588235</v>
      </c>
      <c r="AC196" s="204">
        <f>Prevalence!AC193*BY196</f>
        <v>4.0135117647058829</v>
      </c>
      <c r="AD196" s="204">
        <f>Prevalence!AD193*BZ196</f>
        <v>250.16583694117648</v>
      </c>
      <c r="AE196" s="204">
        <f>Prevalence!AE193*CA196</f>
        <v>450.70733739705872</v>
      </c>
      <c r="AF196" s="204">
        <f>Prevalence!AF193*CB196</f>
        <v>617.17959594117644</v>
      </c>
      <c r="AG196" s="204">
        <f>Prevalence!AG193*CC196</f>
        <v>518.56396323529418</v>
      </c>
      <c r="AH196" s="204">
        <f>Prevalence!AH193*CD196</f>
        <v>57.158792661764714</v>
      </c>
      <c r="AI196" s="204">
        <f>Prevalence!AI193*CE196</f>
        <v>134.54933326470589</v>
      </c>
      <c r="AJ196" s="204">
        <f>Prevalence!AJ193*CF196</f>
        <v>179.45414477941176</v>
      </c>
      <c r="AK196" s="204">
        <f>Prevalence!AK193*CG196</f>
        <v>136.07994070588234</v>
      </c>
      <c r="AL196" s="204">
        <f>Prevalence!AL193*CH196</f>
        <v>291.00970427941178</v>
      </c>
      <c r="AM196" s="204">
        <f>Prevalence!AM193*CI196</f>
        <v>80.540235176470588</v>
      </c>
      <c r="AN196" s="204">
        <f>Prevalence!AN193*CJ196</f>
        <v>404.90678302941183</v>
      </c>
      <c r="AO196" s="204">
        <f>Prevalence!AO193*CK196</f>
        <v>158.00192439705881</v>
      </c>
      <c r="AP196" s="204">
        <f>Prevalence!AP193*CL196</f>
        <v>212.09402920588238</v>
      </c>
      <c r="AQ196" s="204">
        <f>Prevalence!AQ193*CM196</f>
        <v>76.156385735294108</v>
      </c>
      <c r="AR196" s="204">
        <f>Prevalence!AR193*CN196</f>
        <v>73.129833000000005</v>
      </c>
      <c r="AS196" s="204">
        <f>Prevalence!AS193*CO196</f>
        <v>416.82144</v>
      </c>
      <c r="AT196" s="204">
        <f>Prevalence!AT193*CP196</f>
        <v>137.33142664705881</v>
      </c>
      <c r="AU196" s="204">
        <f>Prevalence!AU193*CQ196</f>
        <v>36.410761161764711</v>
      </c>
      <c r="AV196" s="204">
        <f>Prevalence!AV193*CR196</f>
        <v>228.37885319117643</v>
      </c>
      <c r="AW196">
        <v>195</v>
      </c>
      <c r="AX196">
        <v>30943</v>
      </c>
      <c r="AY196">
        <v>1353</v>
      </c>
      <c r="AZ196">
        <v>858</v>
      </c>
      <c r="BA196">
        <v>794</v>
      </c>
      <c r="BB196">
        <v>1771</v>
      </c>
      <c r="BC196">
        <v>1743</v>
      </c>
      <c r="BD196">
        <v>4751</v>
      </c>
      <c r="BE196">
        <v>5109</v>
      </c>
      <c r="BF196">
        <v>2776</v>
      </c>
      <c r="BG196">
        <v>2238</v>
      </c>
      <c r="BH196">
        <v>5673</v>
      </c>
      <c r="BI196">
        <v>312</v>
      </c>
      <c r="BJ196">
        <v>345</v>
      </c>
      <c r="BK196">
        <v>3198</v>
      </c>
      <c r="BL196">
        <v>22</v>
      </c>
      <c r="BM196">
        <v>1345</v>
      </c>
      <c r="BN196">
        <v>2603</v>
      </c>
      <c r="BO196">
        <v>1011</v>
      </c>
      <c r="BP196">
        <v>502</v>
      </c>
      <c r="BQ196">
        <v>235</v>
      </c>
      <c r="BR196">
        <v>794</v>
      </c>
      <c r="BS196">
        <v>549</v>
      </c>
      <c r="BT196">
        <v>471</v>
      </c>
      <c r="BU196">
        <v>347</v>
      </c>
      <c r="BV196">
        <v>869</v>
      </c>
      <c r="BW196">
        <v>331</v>
      </c>
      <c r="BX196">
        <v>3398</v>
      </c>
      <c r="BY196">
        <v>22</v>
      </c>
      <c r="BZ196">
        <v>976</v>
      </c>
      <c r="CA196">
        <v>1771</v>
      </c>
      <c r="CB196">
        <v>2773</v>
      </c>
      <c r="CC196">
        <v>2274</v>
      </c>
      <c r="CD196">
        <v>281</v>
      </c>
      <c r="CE196">
        <v>563</v>
      </c>
      <c r="CF196">
        <v>803</v>
      </c>
      <c r="CG196">
        <v>576</v>
      </c>
      <c r="CH196">
        <v>1261</v>
      </c>
      <c r="CI196">
        <v>312</v>
      </c>
      <c r="CJ196">
        <v>1638</v>
      </c>
      <c r="CK196">
        <v>543</v>
      </c>
      <c r="CL196">
        <v>858</v>
      </c>
      <c r="CM196">
        <v>345</v>
      </c>
      <c r="CN196">
        <v>306</v>
      </c>
      <c r="CO196">
        <v>1632</v>
      </c>
      <c r="CP196">
        <v>532</v>
      </c>
      <c r="CQ196">
        <v>179</v>
      </c>
      <c r="CR196">
        <v>843</v>
      </c>
    </row>
    <row r="197" spans="1:96" x14ac:dyDescent="0.2">
      <c r="A197" s="112" t="s">
        <v>29</v>
      </c>
      <c r="B197" s="204">
        <f>Prevalence!B194*AX197</f>
        <v>9218.7396750000007</v>
      </c>
      <c r="C197" s="204">
        <f>Prevalence!C194*AY197</f>
        <v>459.61534786947772</v>
      </c>
      <c r="D197" s="204">
        <f>Prevalence!D194*AZ197</f>
        <v>330.64521354044712</v>
      </c>
      <c r="E197" s="204">
        <f>Prevalence!E194*BA197</f>
        <v>214.88321043332999</v>
      </c>
      <c r="F197" s="204">
        <f>Prevalence!F194*BB197</f>
        <v>584.72638734430836</v>
      </c>
      <c r="G197" s="204">
        <f>Prevalence!G194*BC197</f>
        <v>596.50912257794698</v>
      </c>
      <c r="H197" s="204">
        <f>Prevalence!H194*BD197</f>
        <v>1389.2046434422027</v>
      </c>
      <c r="I197" s="204">
        <f>Prevalence!I194*BE197</f>
        <v>1345.2185481549691</v>
      </c>
      <c r="J197" s="204">
        <f>Prevalence!J194*BF197</f>
        <v>791.7015192045684</v>
      </c>
      <c r="K197" s="204">
        <f>Prevalence!K194*BG197</f>
        <v>696.29104633394365</v>
      </c>
      <c r="L197" s="204">
        <f>Prevalence!L194*BH197</f>
        <v>1729.3453129672325</v>
      </c>
      <c r="M197" s="204">
        <f>Prevalence!M194*BI197</f>
        <v>92.258519982818555</v>
      </c>
      <c r="N197" s="204">
        <f>Prevalence!N194*BJ197</f>
        <v>106.90021724137846</v>
      </c>
      <c r="O197" s="204">
        <f>Prevalence!O194*BK197</f>
        <v>922.6152775163107</v>
      </c>
      <c r="P197" s="204">
        <f>Prevalence!P194*BL197</f>
        <v>2.0804823567900006</v>
      </c>
      <c r="Q197" s="204">
        <f>Prevalence!Q194*BM197</f>
        <v>326.24052683823533</v>
      </c>
      <c r="R197" s="204">
        <f>Prevalence!R194*BN197</f>
        <v>786.8455610294119</v>
      </c>
      <c r="S197" s="204">
        <f>Prevalence!S194*BO197</f>
        <v>283.6542341911765</v>
      </c>
      <c r="T197" s="204">
        <f>Prevalence!T194*BP197</f>
        <v>168.98463612132352</v>
      </c>
      <c r="U197" s="204">
        <f>Prevalence!U194*BQ197</f>
        <v>86.97099292279411</v>
      </c>
      <c r="V197" s="204">
        <f>Prevalence!V194*BR197</f>
        <v>214.43899797794117</v>
      </c>
      <c r="W197" s="204">
        <f>Prevalence!W194*BS197</f>
        <v>148.43170395220588</v>
      </c>
      <c r="X197" s="204">
        <f>Prevalence!X194*BT197</f>
        <v>169.73840349264708</v>
      </c>
      <c r="Y197" s="204">
        <f>Prevalence!Y194*BU197</f>
        <v>148.43900183823533</v>
      </c>
      <c r="Z197" s="204">
        <f>Prevalence!Z194*BV197</f>
        <v>334.88122389705887</v>
      </c>
      <c r="AA197" s="204">
        <f>Prevalence!AA194*BW197</f>
        <v>136.61642647058827</v>
      </c>
      <c r="AB197" s="204">
        <f>Prevalence!AB194*BX197</f>
        <v>910.12562205882352</v>
      </c>
      <c r="AC197" s="204">
        <f>Prevalence!AC194*BY197</f>
        <v>2.0851102941176474</v>
      </c>
      <c r="AD197" s="204">
        <f>Prevalence!AD194*BZ197</f>
        <v>317.56646801470595</v>
      </c>
      <c r="AE197" s="204">
        <f>Prevalence!AE194*CA197</f>
        <v>584.94537380514703</v>
      </c>
      <c r="AF197" s="204">
        <f>Prevalence!AF194*CB197</f>
        <v>550.99456544117652</v>
      </c>
      <c r="AG197" s="204">
        <f>Prevalence!AG194*CC197</f>
        <v>589.04365808823536</v>
      </c>
      <c r="AH197" s="204">
        <f>Prevalence!AH194*CD197</f>
        <v>77.419102665441187</v>
      </c>
      <c r="AI197" s="204">
        <f>Prevalence!AI194*CE197</f>
        <v>173.4498998161765</v>
      </c>
      <c r="AJ197" s="204">
        <f>Prevalence!AJ194*CF197</f>
        <v>229.11713189338241</v>
      </c>
      <c r="AK197" s="204">
        <f>Prevalence!AK194*CG197</f>
        <v>188.74522637867648</v>
      </c>
      <c r="AL197" s="204">
        <f>Prevalence!AL194*CH197</f>
        <v>350.54561498161775</v>
      </c>
      <c r="AM197" s="204">
        <f>Prevalence!AM194*CI197</f>
        <v>92.348492371323545</v>
      </c>
      <c r="AN197" s="204">
        <f>Prevalence!AN194*CJ197</f>
        <v>459.9628202205883</v>
      </c>
      <c r="AO197" s="204">
        <f>Prevalence!AO194*CK197</f>
        <v>205.53140680147064</v>
      </c>
      <c r="AP197" s="204">
        <f>Prevalence!AP194*CL197</f>
        <v>330.84549292279416</v>
      </c>
      <c r="AQ197" s="204">
        <f>Prevalence!AQ194*CM197</f>
        <v>106.72220018382352</v>
      </c>
      <c r="AR197" s="204">
        <f>Prevalence!AR194*CN197</f>
        <v>101.8847443014706</v>
      </c>
      <c r="AS197" s="204">
        <f>Prevalence!AS194*CO197</f>
        <v>540.04356617647079</v>
      </c>
      <c r="AT197" s="204">
        <f>Prevalence!AT194*CP197</f>
        <v>183.22176920955886</v>
      </c>
      <c r="AU197" s="204">
        <f>Prevalence!AU194*CQ197</f>
        <v>43.708081985294122</v>
      </c>
      <c r="AV197" s="204">
        <f>Prevalence!AV194*CR197</f>
        <v>282.70029623161764</v>
      </c>
      <c r="AW197">
        <v>196</v>
      </c>
      <c r="AX197">
        <v>32509</v>
      </c>
      <c r="AY197">
        <v>1675</v>
      </c>
      <c r="AZ197">
        <v>1171</v>
      </c>
      <c r="BA197">
        <v>879</v>
      </c>
      <c r="BB197">
        <v>2011</v>
      </c>
      <c r="BC197">
        <v>2004</v>
      </c>
      <c r="BD197">
        <v>5033</v>
      </c>
      <c r="BE197">
        <v>4863</v>
      </c>
      <c r="BF197">
        <v>2817</v>
      </c>
      <c r="BG197">
        <v>2489</v>
      </c>
      <c r="BH197">
        <v>5572</v>
      </c>
      <c r="BI197">
        <v>313</v>
      </c>
      <c r="BJ197">
        <v>423</v>
      </c>
      <c r="BK197">
        <v>3249</v>
      </c>
      <c r="BL197">
        <v>10</v>
      </c>
      <c r="BM197">
        <v>1068</v>
      </c>
      <c r="BN197">
        <v>3068</v>
      </c>
      <c r="BO197">
        <v>1148</v>
      </c>
      <c r="BP197">
        <v>557</v>
      </c>
      <c r="BQ197">
        <v>299</v>
      </c>
      <c r="BR197">
        <v>879</v>
      </c>
      <c r="BS197">
        <v>473</v>
      </c>
      <c r="BT197">
        <v>603</v>
      </c>
      <c r="BU197">
        <v>452</v>
      </c>
      <c r="BV197">
        <v>1226</v>
      </c>
      <c r="BW197">
        <v>416</v>
      </c>
      <c r="BX197">
        <v>2798</v>
      </c>
      <c r="BY197">
        <v>10</v>
      </c>
      <c r="BZ197">
        <v>1084</v>
      </c>
      <c r="CA197">
        <v>2011</v>
      </c>
      <c r="CB197">
        <v>2166</v>
      </c>
      <c r="CC197">
        <v>2260</v>
      </c>
      <c r="CD197">
        <v>333</v>
      </c>
      <c r="CE197">
        <v>635</v>
      </c>
      <c r="CF197">
        <v>897</v>
      </c>
      <c r="CG197">
        <v>699</v>
      </c>
      <c r="CH197">
        <v>1329</v>
      </c>
      <c r="CI197">
        <v>313</v>
      </c>
      <c r="CJ197">
        <v>1628</v>
      </c>
      <c r="CK197">
        <v>618</v>
      </c>
      <c r="CL197">
        <v>1171</v>
      </c>
      <c r="CM197">
        <v>423</v>
      </c>
      <c r="CN197">
        <v>373</v>
      </c>
      <c r="CO197">
        <v>1850</v>
      </c>
      <c r="CP197">
        <v>621</v>
      </c>
      <c r="CQ197">
        <v>188</v>
      </c>
      <c r="CR197">
        <v>913</v>
      </c>
    </row>
    <row r="198" spans="1:96" x14ac:dyDescent="0.2">
      <c r="A198" s="112" t="s">
        <v>30</v>
      </c>
      <c r="B198" s="204">
        <f>Prevalence!B195*AX198</f>
        <v>11407.371525</v>
      </c>
      <c r="C198" s="204">
        <f>Prevalence!C195*AY198</f>
        <v>589.67963138597463</v>
      </c>
      <c r="D198" s="204">
        <f>Prevalence!D195*AZ198</f>
        <v>510.79179444463608</v>
      </c>
      <c r="E198" s="204">
        <f>Prevalence!E195*BA198</f>
        <v>308.75710441103047</v>
      </c>
      <c r="F198" s="204">
        <f>Prevalence!F195*BB198</f>
        <v>762.09242229210952</v>
      </c>
      <c r="G198" s="204">
        <f>Prevalence!G195*BC198</f>
        <v>764.9842540046526</v>
      </c>
      <c r="H198" s="204">
        <f>Prevalence!H195*BD198</f>
        <v>1569.9972207230776</v>
      </c>
      <c r="I198" s="204">
        <f>Prevalence!I195*BE198</f>
        <v>1653.3767761304237</v>
      </c>
      <c r="J198" s="204">
        <f>Prevalence!J195*BF198</f>
        <v>1008.1055553378726</v>
      </c>
      <c r="K198" s="204">
        <f>Prevalence!K195*BG198</f>
        <v>913.09520901325516</v>
      </c>
      <c r="L198" s="204">
        <f>Prevalence!L195*BH198</f>
        <v>1857.525430385658</v>
      </c>
      <c r="M198" s="204">
        <f>Prevalence!M195*BI198</f>
        <v>138.53515780167641</v>
      </c>
      <c r="N198" s="204">
        <f>Prevalence!N195*BJ198</f>
        <v>104.37302534441916</v>
      </c>
      <c r="O198" s="204">
        <f>Prevalence!O195*BK198</f>
        <v>1252.3032852714466</v>
      </c>
      <c r="P198" s="204">
        <f>Prevalence!P195*BL198</f>
        <v>4.3690129492590009</v>
      </c>
      <c r="Q198" s="204">
        <f>Prevalence!Q195*BM198</f>
        <v>288.97335055147062</v>
      </c>
      <c r="R198" s="204">
        <f>Prevalence!R195*BN198</f>
        <v>910.97634705882365</v>
      </c>
      <c r="S198" s="204">
        <f>Prevalence!S195*BO198</f>
        <v>392.8660560661765</v>
      </c>
      <c r="T198" s="204">
        <f>Prevalence!T195*BP198</f>
        <v>231.17826341911763</v>
      </c>
      <c r="U198" s="204">
        <f>Prevalence!U195*BQ198</f>
        <v>105.29598474264705</v>
      </c>
      <c r="V198" s="204">
        <f>Prevalence!V195*BR198</f>
        <v>308.11883327205885</v>
      </c>
      <c r="W198" s="204">
        <f>Prevalence!W195*BS198</f>
        <v>184.83355946691177</v>
      </c>
      <c r="X198" s="204">
        <f>Prevalence!X195*BT198</f>
        <v>211.39890716911768</v>
      </c>
      <c r="Y198" s="204">
        <f>Prevalence!Y195*BU198</f>
        <v>201.96899586397063</v>
      </c>
      <c r="Z198" s="204">
        <f>Prevalence!Z195*BV198</f>
        <v>412.72881672794125</v>
      </c>
      <c r="AA198" s="204">
        <f>Prevalence!AA195*BW198</f>
        <v>181.27948897058826</v>
      </c>
      <c r="AB198" s="204">
        <f>Prevalence!AB195*BX198</f>
        <v>813.84356911764701</v>
      </c>
      <c r="AC198" s="204">
        <f>Prevalence!AC195*BY198</f>
        <v>4.3787316176470599</v>
      </c>
      <c r="AD198" s="204">
        <f>Prevalence!AD195*BZ198</f>
        <v>381.13835321691187</v>
      </c>
      <c r="AE198" s="204">
        <f>Prevalence!AE195*CA198</f>
        <v>762.37783428308819</v>
      </c>
      <c r="AF198" s="204">
        <f>Prevalence!AF195*CB198</f>
        <v>613.82727904411763</v>
      </c>
      <c r="AG198" s="204">
        <f>Prevalence!AG195*CC198</f>
        <v>736.30457261029426</v>
      </c>
      <c r="AH198" s="204">
        <f>Prevalence!AH195*CD198</f>
        <v>107.41028658088237</v>
      </c>
      <c r="AI198" s="204">
        <f>Prevalence!AI195*CE198</f>
        <v>195.84815459558826</v>
      </c>
      <c r="AJ198" s="204">
        <f>Prevalence!AJ195*CF198</f>
        <v>303.95695312500004</v>
      </c>
      <c r="AK198" s="204">
        <f>Prevalence!AK195*CG198</f>
        <v>237.07912555147061</v>
      </c>
      <c r="AL198" s="204">
        <f>Prevalence!AL195*CH198</f>
        <v>454.46959715073541</v>
      </c>
      <c r="AM198" s="204">
        <f>Prevalence!AM195*CI198</f>
        <v>138.67026011029412</v>
      </c>
      <c r="AN198" s="204">
        <f>Prevalence!AN195*CJ198</f>
        <v>630.32988446691184</v>
      </c>
      <c r="AO198" s="204">
        <f>Prevalence!AO195*CK198</f>
        <v>271.04869990808828</v>
      </c>
      <c r="AP198" s="204">
        <f>Prevalence!AP195*CL198</f>
        <v>511.10119273897067</v>
      </c>
      <c r="AQ198" s="204">
        <f>Prevalence!AQ195*CM198</f>
        <v>104.19921672794116</v>
      </c>
      <c r="AR198" s="204">
        <f>Prevalence!AR195*CN198</f>
        <v>142.03771323529415</v>
      </c>
      <c r="AS198" s="204">
        <f>Prevalence!AS195*CO198</f>
        <v>696.8021580882355</v>
      </c>
      <c r="AT198" s="204">
        <f>Prevalence!AT195*CP198</f>
        <v>267.60409770220593</v>
      </c>
      <c r="AU198" s="204">
        <f>Prevalence!AU195*CQ198</f>
        <v>63.702204595588249</v>
      </c>
      <c r="AV198" s="204">
        <f>Prevalence!AV195*CR198</f>
        <v>388.59679273897063</v>
      </c>
      <c r="AW198">
        <v>197</v>
      </c>
      <c r="AX198">
        <v>40227</v>
      </c>
      <c r="AY198">
        <v>2149</v>
      </c>
      <c r="AZ198">
        <v>1809</v>
      </c>
      <c r="BA198">
        <v>1263</v>
      </c>
      <c r="BB198">
        <v>2621</v>
      </c>
      <c r="BC198">
        <v>2570</v>
      </c>
      <c r="BD198">
        <v>5688</v>
      </c>
      <c r="BE198">
        <v>5977</v>
      </c>
      <c r="BF198">
        <v>3587</v>
      </c>
      <c r="BG198">
        <v>3264</v>
      </c>
      <c r="BH198">
        <v>5985</v>
      </c>
      <c r="BI198">
        <v>470</v>
      </c>
      <c r="BJ198">
        <v>413</v>
      </c>
      <c r="BK198">
        <v>4410</v>
      </c>
      <c r="BL198">
        <v>21</v>
      </c>
      <c r="BM198">
        <v>946</v>
      </c>
      <c r="BN198">
        <v>3552</v>
      </c>
      <c r="BO198">
        <v>1590</v>
      </c>
      <c r="BP198">
        <v>762</v>
      </c>
      <c r="BQ198">
        <v>362</v>
      </c>
      <c r="BR198">
        <v>1263</v>
      </c>
      <c r="BS198">
        <v>589</v>
      </c>
      <c r="BT198">
        <v>751</v>
      </c>
      <c r="BU198">
        <v>615</v>
      </c>
      <c r="BV198">
        <v>1511</v>
      </c>
      <c r="BW198">
        <v>552</v>
      </c>
      <c r="BX198">
        <v>2502</v>
      </c>
      <c r="BY198">
        <v>21</v>
      </c>
      <c r="BZ198">
        <v>1301</v>
      </c>
      <c r="CA198">
        <v>2621</v>
      </c>
      <c r="CB198">
        <v>2413</v>
      </c>
      <c r="CC198">
        <v>2825</v>
      </c>
      <c r="CD198">
        <v>462</v>
      </c>
      <c r="CE198">
        <v>717</v>
      </c>
      <c r="CF198">
        <v>1190</v>
      </c>
      <c r="CG198">
        <v>878</v>
      </c>
      <c r="CH198">
        <v>1723</v>
      </c>
      <c r="CI198">
        <v>470</v>
      </c>
      <c r="CJ198">
        <v>2231</v>
      </c>
      <c r="CK198">
        <v>815</v>
      </c>
      <c r="CL198">
        <v>1809</v>
      </c>
      <c r="CM198">
        <v>413</v>
      </c>
      <c r="CN198">
        <v>520</v>
      </c>
      <c r="CO198">
        <v>2387</v>
      </c>
      <c r="CP198">
        <v>907</v>
      </c>
      <c r="CQ198">
        <v>274</v>
      </c>
      <c r="CR198">
        <v>1255</v>
      </c>
    </row>
    <row r="199" spans="1:96" x14ac:dyDescent="0.2">
      <c r="A199" s="112" t="s">
        <v>31</v>
      </c>
      <c r="B199" s="204">
        <f>Prevalence!B196*AX199</f>
        <v>12044.085228999998</v>
      </c>
      <c r="C199" s="204">
        <f>Prevalence!C196*AY199</f>
        <v>605.76360299696626</v>
      </c>
      <c r="D199" s="204">
        <f>Prevalence!D196*AZ199</f>
        <v>553.65808235547365</v>
      </c>
      <c r="E199" s="204">
        <f>Prevalence!E196*BA199</f>
        <v>373.88106748714159</v>
      </c>
      <c r="F199" s="204">
        <f>Prevalence!F196*BB199</f>
        <v>872.43494193401841</v>
      </c>
      <c r="G199" s="204">
        <f>Prevalence!G196*BC199</f>
        <v>778.59133363917533</v>
      </c>
      <c r="H199" s="204">
        <f>Prevalence!H196*BD199</f>
        <v>1646.9997392750083</v>
      </c>
      <c r="I199" s="204">
        <f>Prevalence!I196*BE199</f>
        <v>1668.6122310320809</v>
      </c>
      <c r="J199" s="204">
        <f>Prevalence!J196*BF199</f>
        <v>1116.0776369772927</v>
      </c>
      <c r="K199" s="204">
        <f>Prevalence!K196*BG199</f>
        <v>914.40172832554185</v>
      </c>
      <c r="L199" s="204">
        <f>Prevalence!L196*BH199</f>
        <v>1840.1700326125383</v>
      </c>
      <c r="M199" s="204">
        <f>Prevalence!M196*BI199</f>
        <v>156.94874287332766</v>
      </c>
      <c r="N199" s="204">
        <f>Prevalence!N196*BJ199</f>
        <v>120.07766017423097</v>
      </c>
      <c r="O199" s="204">
        <f>Prevalence!O196*BK199</f>
        <v>1408.8568829456656</v>
      </c>
      <c r="P199" s="204">
        <f>Prevalence!P196*BL199</f>
        <v>4.44735559141896</v>
      </c>
      <c r="Q199" s="204">
        <f>Prevalence!Q196*BM199</f>
        <v>288.20467690073525</v>
      </c>
      <c r="R199" s="204">
        <f>Prevalence!R196*BN199</f>
        <v>962.16395380147071</v>
      </c>
      <c r="S199" s="204">
        <f>Prevalence!S196*BO199</f>
        <v>434.31125767279411</v>
      </c>
      <c r="T199" s="204">
        <f>Prevalence!T196*BP199</f>
        <v>290.9539888345588</v>
      </c>
      <c r="U199" s="204">
        <f>Prevalence!U196*BQ199</f>
        <v>101.74682779411762</v>
      </c>
      <c r="V199" s="204">
        <f>Prevalence!V196*BR199</f>
        <v>373.1081703088235</v>
      </c>
      <c r="W199" s="204">
        <f>Prevalence!W196*BS199</f>
        <v>202.46443638235291</v>
      </c>
      <c r="X199" s="204">
        <f>Prevalence!X196*BT199</f>
        <v>207.59635025735292</v>
      </c>
      <c r="Y199" s="204">
        <f>Prevalence!Y196*BU199</f>
        <v>234.85647705882354</v>
      </c>
      <c r="Z199" s="204">
        <f>Prevalence!Z196*BV199</f>
        <v>406.07560124999998</v>
      </c>
      <c r="AA199" s="204">
        <f>Prevalence!AA196*BW199</f>
        <v>183.8007211764706</v>
      </c>
      <c r="AB199" s="204">
        <f>Prevalence!AB196*BX199</f>
        <v>797.41797008823517</v>
      </c>
      <c r="AC199" s="204">
        <f>Prevalence!AC196*BY199</f>
        <v>4.457248529411765</v>
      </c>
      <c r="AD199" s="204">
        <f>Prevalence!AD196*BZ199</f>
        <v>372.61483393749995</v>
      </c>
      <c r="AE199" s="204">
        <f>Prevalence!AE196*CA199</f>
        <v>872.76167841176448</v>
      </c>
      <c r="AF199" s="204">
        <f>Prevalence!AF196*CB199</f>
        <v>586.05119277941162</v>
      </c>
      <c r="AG199" s="204">
        <f>Prevalence!AG196*CC199</f>
        <v>785.08354779411764</v>
      </c>
      <c r="AH199" s="204">
        <f>Prevalence!AH196*CD199</f>
        <v>126.95662027205883</v>
      </c>
      <c r="AI199" s="204">
        <f>Prevalence!AI196*CE199</f>
        <v>202.50698284558823</v>
      </c>
      <c r="AJ199" s="204">
        <f>Prevalence!AJ196*CF199</f>
        <v>324.87770218750001</v>
      </c>
      <c r="AK199" s="204">
        <f>Prevalence!AK196*CG199</f>
        <v>250.30084321323523</v>
      </c>
      <c r="AL199" s="204">
        <f>Prevalence!AL196*CH199</f>
        <v>440.30929597794113</v>
      </c>
      <c r="AM199" s="204">
        <f>Prevalence!AM196*CI199</f>
        <v>157.10180248529414</v>
      </c>
      <c r="AN199" s="204">
        <f>Prevalence!AN196*CJ199</f>
        <v>722.82692895955893</v>
      </c>
      <c r="AO199" s="204">
        <f>Prevalence!AO196*CK199</f>
        <v>290.18916550735293</v>
      </c>
      <c r="AP199" s="204">
        <f>Prevalence!AP196*CL199</f>
        <v>553.99344574264717</v>
      </c>
      <c r="AQ199" s="204">
        <f>Prevalence!AQ196*CM199</f>
        <v>119.87769919852938</v>
      </c>
      <c r="AR199" s="204">
        <f>Prevalence!AR196*CN199</f>
        <v>148.36356934558822</v>
      </c>
      <c r="AS199" s="204">
        <f>Prevalence!AS196*CO199</f>
        <v>675.35419308823532</v>
      </c>
      <c r="AT199" s="204">
        <f>Prevalence!AT196*CP199</f>
        <v>293.27581011397064</v>
      </c>
      <c r="AU199" s="204">
        <f>Prevalence!AU196*CQ199</f>
        <v>74.547481654411769</v>
      </c>
      <c r="AV199" s="204">
        <f>Prevalence!AV196*CR199</f>
        <v>386.91145859558816</v>
      </c>
      <c r="AW199">
        <v>198</v>
      </c>
      <c r="AX199">
        <v>43711</v>
      </c>
      <c r="AY199">
        <v>2272</v>
      </c>
      <c r="AZ199">
        <v>2018</v>
      </c>
      <c r="BA199">
        <v>1574</v>
      </c>
      <c r="BB199">
        <v>3088</v>
      </c>
      <c r="BC199">
        <v>2692</v>
      </c>
      <c r="BD199">
        <v>6141</v>
      </c>
      <c r="BE199">
        <v>6208</v>
      </c>
      <c r="BF199">
        <v>4087</v>
      </c>
      <c r="BG199">
        <v>3364</v>
      </c>
      <c r="BH199">
        <v>6102</v>
      </c>
      <c r="BI199">
        <v>548</v>
      </c>
      <c r="BJ199">
        <v>489</v>
      </c>
      <c r="BK199">
        <v>5106</v>
      </c>
      <c r="BL199">
        <v>22</v>
      </c>
      <c r="BM199">
        <v>971</v>
      </c>
      <c r="BN199">
        <v>3861</v>
      </c>
      <c r="BO199">
        <v>1809</v>
      </c>
      <c r="BP199">
        <v>987</v>
      </c>
      <c r="BQ199">
        <v>360</v>
      </c>
      <c r="BR199">
        <v>1574</v>
      </c>
      <c r="BS199">
        <v>664</v>
      </c>
      <c r="BT199">
        <v>759</v>
      </c>
      <c r="BU199">
        <v>736</v>
      </c>
      <c r="BV199">
        <v>1530</v>
      </c>
      <c r="BW199">
        <v>576</v>
      </c>
      <c r="BX199">
        <v>2523</v>
      </c>
      <c r="BY199">
        <v>22</v>
      </c>
      <c r="BZ199">
        <v>1309</v>
      </c>
      <c r="CA199">
        <v>3088</v>
      </c>
      <c r="CB199">
        <v>2371</v>
      </c>
      <c r="CC199">
        <v>3100</v>
      </c>
      <c r="CD199">
        <v>562</v>
      </c>
      <c r="CE199">
        <v>763</v>
      </c>
      <c r="CF199">
        <v>1309</v>
      </c>
      <c r="CG199">
        <v>954</v>
      </c>
      <c r="CH199">
        <v>1718</v>
      </c>
      <c r="CI199">
        <v>548</v>
      </c>
      <c r="CJ199">
        <v>2633</v>
      </c>
      <c r="CK199">
        <v>898</v>
      </c>
      <c r="CL199">
        <v>2018</v>
      </c>
      <c r="CM199">
        <v>489</v>
      </c>
      <c r="CN199">
        <v>559</v>
      </c>
      <c r="CO199">
        <v>2381</v>
      </c>
      <c r="CP199">
        <v>1023</v>
      </c>
      <c r="CQ199">
        <v>330</v>
      </c>
      <c r="CR199">
        <v>1286</v>
      </c>
    </row>
    <row r="200" spans="1:96" x14ac:dyDescent="0.2">
      <c r="A200" s="112" t="s">
        <v>32</v>
      </c>
      <c r="B200" s="204">
        <f>Prevalence!B197*AX200</f>
        <v>11415.029691999998</v>
      </c>
      <c r="C200" s="204">
        <f>Prevalence!C197*AY200</f>
        <v>616.9616977706778</v>
      </c>
      <c r="D200" s="204">
        <f>Prevalence!D197*AZ200</f>
        <v>534.72725595184249</v>
      </c>
      <c r="E200" s="204">
        <f>Prevalence!E197*BA200</f>
        <v>353.92807532137289</v>
      </c>
      <c r="F200" s="204">
        <f>Prevalence!F197*BB200</f>
        <v>825.25338905092872</v>
      </c>
      <c r="G200" s="204">
        <f>Prevalence!G197*BC200</f>
        <v>709.17754460745084</v>
      </c>
      <c r="H200" s="204">
        <f>Prevalence!H197*BD200</f>
        <v>1514.5102634238679</v>
      </c>
      <c r="I200" s="204">
        <f>Prevalence!I197*BE200</f>
        <v>1685.8144189808652</v>
      </c>
      <c r="J200" s="204">
        <f>Prevalence!J197*BF200</f>
        <v>1079.2118476472378</v>
      </c>
      <c r="K200" s="204">
        <f>Prevalence!K197*BG200</f>
        <v>810.83839345870729</v>
      </c>
      <c r="L200" s="204">
        <f>Prevalence!L197*BH200</f>
        <v>1727.0819037646684</v>
      </c>
      <c r="M200" s="204">
        <f>Prevalence!M197*BI200</f>
        <v>138.33255986827967</v>
      </c>
      <c r="N200" s="204">
        <f>Prevalence!N197*BJ200</f>
        <v>112.95649014344835</v>
      </c>
      <c r="O200" s="204">
        <f>Prevalence!O197*BK200</f>
        <v>1312.8360848130587</v>
      </c>
      <c r="P200" s="204">
        <f>Prevalence!P197*BL200</f>
        <v>4.0430505376535999</v>
      </c>
      <c r="Q200" s="204">
        <f>Prevalence!Q197*BM200</f>
        <v>264.4596983713235</v>
      </c>
      <c r="R200" s="204">
        <f>Prevalence!R197*BN200</f>
        <v>875.69130630882364</v>
      </c>
      <c r="S200" s="204">
        <f>Prevalence!S197*BO200</f>
        <v>406.70164206617648</v>
      </c>
      <c r="T200" s="204">
        <f>Prevalence!T197*BP200</f>
        <v>280.93125770955879</v>
      </c>
      <c r="U200" s="204">
        <f>Prevalence!U197*BQ200</f>
        <v>99.203157099264686</v>
      </c>
      <c r="V200" s="204">
        <f>Prevalence!V197*BR200</f>
        <v>353.19642551470582</v>
      </c>
      <c r="W200" s="204">
        <f>Prevalence!W197*BS200</f>
        <v>211.30700965808822</v>
      </c>
      <c r="X200" s="204">
        <f>Prevalence!X197*BT200</f>
        <v>209.23742812499998</v>
      </c>
      <c r="Y200" s="204">
        <f>Prevalence!Y197*BU200</f>
        <v>256.55517330882356</v>
      </c>
      <c r="Z200" s="204">
        <f>Prevalence!Z197*BV200</f>
        <v>378.47307672058821</v>
      </c>
      <c r="AA200" s="204">
        <f>Prevalence!AA197*BW200</f>
        <v>194.01187235294117</v>
      </c>
      <c r="AB200" s="204">
        <f>Prevalence!AB197*BX200</f>
        <v>742.42362732352933</v>
      </c>
      <c r="AC200" s="204">
        <f>Prevalence!AC197*BY200</f>
        <v>4.0520441176470587</v>
      </c>
      <c r="AD200" s="204">
        <f>Prevalence!AD197*BZ200</f>
        <v>332.19366784191175</v>
      </c>
      <c r="AE200" s="204">
        <f>Prevalence!AE197*CA200</f>
        <v>825.56245551838219</v>
      </c>
      <c r="AF200" s="204">
        <f>Prevalence!AF197*CB200</f>
        <v>551.19956132352934</v>
      </c>
      <c r="AG200" s="204">
        <f>Prevalence!AG197*CC200</f>
        <v>759.50501930147061</v>
      </c>
      <c r="AH200" s="204">
        <f>Prevalence!AH197*CD200</f>
        <v>136.67038303308826</v>
      </c>
      <c r="AI200" s="204">
        <f>Prevalence!AI197*CE200</f>
        <v>192.68685392647058</v>
      </c>
      <c r="AJ200" s="204">
        <f>Prevalence!AJ197*CF200</f>
        <v>308.24912613970588</v>
      </c>
      <c r="AK200" s="204">
        <f>Prevalence!AK197*CG200</f>
        <v>246.10292550735289</v>
      </c>
      <c r="AL200" s="204">
        <f>Prevalence!AL197*CH200</f>
        <v>387.25689535661763</v>
      </c>
      <c r="AM200" s="204">
        <f>Prevalence!AM197*CI200</f>
        <v>138.46746459926473</v>
      </c>
      <c r="AN200" s="204">
        <f>Prevalence!AN197*CJ200</f>
        <v>650.90111984926477</v>
      </c>
      <c r="AO200" s="204">
        <f>Prevalence!AO197*CK200</f>
        <v>314.4254543860294</v>
      </c>
      <c r="AP200" s="204">
        <f>Prevalence!AP197*CL200</f>
        <v>535.05115250367658</v>
      </c>
      <c r="AQ200" s="204">
        <f>Prevalence!AQ197*CM200</f>
        <v>112.76838779411763</v>
      </c>
      <c r="AR200" s="204">
        <f>Prevalence!AR197*CN200</f>
        <v>162.1648316102941</v>
      </c>
      <c r="AS200" s="204">
        <f>Prevalence!AS197*CO200</f>
        <v>609.54899661764705</v>
      </c>
      <c r="AT200" s="204">
        <f>Prevalence!AT197*CP200</f>
        <v>267.76110131617651</v>
      </c>
      <c r="AU200" s="204">
        <f>Prevalence!AU197*CQ200</f>
        <v>84.713047334558823</v>
      </c>
      <c r="AV200" s="204">
        <f>Prevalence!AV197*CR200</f>
        <v>368.85960205147052</v>
      </c>
      <c r="AW200">
        <v>199</v>
      </c>
      <c r="AX200">
        <v>41428</v>
      </c>
      <c r="AY200">
        <v>2314</v>
      </c>
      <c r="AZ200">
        <v>1949</v>
      </c>
      <c r="BA200">
        <v>1490</v>
      </c>
      <c r="BB200">
        <v>2921</v>
      </c>
      <c r="BC200">
        <v>2452</v>
      </c>
      <c r="BD200">
        <v>5647</v>
      </c>
      <c r="BE200">
        <v>6272</v>
      </c>
      <c r="BF200">
        <v>3952</v>
      </c>
      <c r="BG200">
        <v>2983</v>
      </c>
      <c r="BH200">
        <v>5727</v>
      </c>
      <c r="BI200">
        <v>483</v>
      </c>
      <c r="BJ200">
        <v>460</v>
      </c>
      <c r="BK200">
        <v>4758</v>
      </c>
      <c r="BL200">
        <v>20</v>
      </c>
      <c r="BM200">
        <v>891</v>
      </c>
      <c r="BN200">
        <v>3514</v>
      </c>
      <c r="BO200">
        <v>1694</v>
      </c>
      <c r="BP200">
        <v>953</v>
      </c>
      <c r="BQ200">
        <v>351</v>
      </c>
      <c r="BR200">
        <v>1490</v>
      </c>
      <c r="BS200">
        <v>693</v>
      </c>
      <c r="BT200">
        <v>765</v>
      </c>
      <c r="BU200">
        <v>804</v>
      </c>
      <c r="BV200">
        <v>1426</v>
      </c>
      <c r="BW200">
        <v>608</v>
      </c>
      <c r="BX200">
        <v>2349</v>
      </c>
      <c r="BY200">
        <v>20</v>
      </c>
      <c r="BZ200">
        <v>1167</v>
      </c>
      <c r="CA200">
        <v>2921</v>
      </c>
      <c r="CB200">
        <v>2230</v>
      </c>
      <c r="CC200">
        <v>2999</v>
      </c>
      <c r="CD200">
        <v>605</v>
      </c>
      <c r="CE200">
        <v>726</v>
      </c>
      <c r="CF200">
        <v>1242</v>
      </c>
      <c r="CG200">
        <v>938</v>
      </c>
      <c r="CH200">
        <v>1511</v>
      </c>
      <c r="CI200">
        <v>483</v>
      </c>
      <c r="CJ200">
        <v>2371</v>
      </c>
      <c r="CK200">
        <v>973</v>
      </c>
      <c r="CL200">
        <v>1949</v>
      </c>
      <c r="CM200">
        <v>460</v>
      </c>
      <c r="CN200">
        <v>611</v>
      </c>
      <c r="CO200">
        <v>2149</v>
      </c>
      <c r="CP200">
        <v>934</v>
      </c>
      <c r="CQ200">
        <v>375</v>
      </c>
      <c r="CR200">
        <v>1226</v>
      </c>
    </row>
    <row r="201" spans="1:96" x14ac:dyDescent="0.2">
      <c r="A201" s="112" t="s">
        <v>33</v>
      </c>
      <c r="B201" s="204">
        <f>Prevalence!B198*AX201</f>
        <v>11148.382672000002</v>
      </c>
      <c r="C201" s="204">
        <f>Prevalence!C198*AY201</f>
        <v>602.14003272979278</v>
      </c>
      <c r="D201" s="204">
        <f>Prevalence!D198*AZ201</f>
        <v>551.9950968587483</v>
      </c>
      <c r="E201" s="204">
        <f>Prevalence!E198*BA201</f>
        <v>378.61177801498519</v>
      </c>
      <c r="F201" s="204">
        <f>Prevalence!F198*BB201</f>
        <v>783.45845354099788</v>
      </c>
      <c r="G201" s="204">
        <f>Prevalence!G198*BC201</f>
        <v>664.49159445472912</v>
      </c>
      <c r="H201" s="204">
        <f>Prevalence!H198*BD201</f>
        <v>1557.3461376888888</v>
      </c>
      <c r="I201" s="204">
        <f>Prevalence!I198*BE201</f>
        <v>1579.7234317536816</v>
      </c>
      <c r="J201" s="204">
        <f>Prevalence!J198*BF201</f>
        <v>1097.3575906074248</v>
      </c>
      <c r="K201" s="204">
        <f>Prevalence!K198*BG201</f>
        <v>759.08661555635433</v>
      </c>
      <c r="L201" s="204">
        <f>Prevalence!L198*BH201</f>
        <v>1594.6083367623398</v>
      </c>
      <c r="M201" s="204">
        <f>Prevalence!M198*BI201</f>
        <v>142.42363946924192</v>
      </c>
      <c r="N201" s="204">
        <f>Prevalence!N198*BJ201</f>
        <v>105.58150832409274</v>
      </c>
      <c r="O201" s="204">
        <f>Prevalence!O198*BK201</f>
        <v>1321.785215477905</v>
      </c>
      <c r="P201" s="204">
        <f>Prevalence!P198*BL201</f>
        <v>5.048313640815481</v>
      </c>
      <c r="Q201" s="204">
        <f>Prevalence!Q198*BM201</f>
        <v>278.4420709411765</v>
      </c>
      <c r="R201" s="204">
        <f>Prevalence!R198*BN201</f>
        <v>882.07639367647084</v>
      </c>
      <c r="S201" s="204">
        <f>Prevalence!S198*BO201</f>
        <v>399.87771152205886</v>
      </c>
      <c r="T201" s="204">
        <f>Prevalence!T198*BP201</f>
        <v>292.86506928308825</v>
      </c>
      <c r="U201" s="204">
        <f>Prevalence!U198*BQ201</f>
        <v>94.516669985294115</v>
      </c>
      <c r="V201" s="204">
        <f>Prevalence!V198*BR201</f>
        <v>377.82910138235297</v>
      </c>
      <c r="W201" s="204">
        <f>Prevalence!W198*BS201</f>
        <v>213.87129837500004</v>
      </c>
      <c r="X201" s="204">
        <f>Prevalence!X198*BT201</f>
        <v>201.64480180147061</v>
      </c>
      <c r="Y201" s="204">
        <f>Prevalence!Y198*BU201</f>
        <v>245.29986198529417</v>
      </c>
      <c r="Z201" s="204">
        <f>Prevalence!Z198*BV201</f>
        <v>363.3874047279412</v>
      </c>
      <c r="AA201" s="204">
        <f>Prevalence!AA198*BW201</f>
        <v>175.31317819852944</v>
      </c>
      <c r="AB201" s="204">
        <f>Prevalence!AB198*BX201</f>
        <v>686.68122785294111</v>
      </c>
      <c r="AC201" s="204">
        <f>Prevalence!AC198*BY201</f>
        <v>5.0595433823529419</v>
      </c>
      <c r="AD201" s="204">
        <f>Prevalence!AD198*BZ201</f>
        <v>282.49190544852945</v>
      </c>
      <c r="AE201" s="204">
        <f>Prevalence!AE198*CA201</f>
        <v>783.75186734558827</v>
      </c>
      <c r="AF201" s="204">
        <f>Prevalence!AF198*CB201</f>
        <v>517.69687848529418</v>
      </c>
      <c r="AG201" s="204">
        <f>Prevalence!AG198*CC201</f>
        <v>766.0808621323531</v>
      </c>
      <c r="AH201" s="204">
        <f>Prevalence!AH198*CD201</f>
        <v>123.12948771323532</v>
      </c>
      <c r="AI201" s="204">
        <f>Prevalence!AI198*CE201</f>
        <v>187.02492122794118</v>
      </c>
      <c r="AJ201" s="204">
        <f>Prevalence!AJ198*CF201</f>
        <v>329.83823250000006</v>
      </c>
      <c r="AK201" s="204">
        <f>Prevalence!AK198*CG201</f>
        <v>241.85827258455882</v>
      </c>
      <c r="AL201" s="204">
        <f>Prevalence!AL198*CH201</f>
        <v>363.42700115441181</v>
      </c>
      <c r="AM201" s="204">
        <f>Prevalence!AM198*CI201</f>
        <v>142.56253390441179</v>
      </c>
      <c r="AN201" s="204">
        <f>Prevalence!AN198*CJ201</f>
        <v>665.29915755882359</v>
      </c>
      <c r="AO201" s="204">
        <f>Prevalence!AO198*CK201</f>
        <v>305.60631940073529</v>
      </c>
      <c r="AP201" s="204">
        <f>Prevalence!AP198*CL201</f>
        <v>552.32945293750004</v>
      </c>
      <c r="AQ201" s="204">
        <f>Prevalence!AQ198*CM201</f>
        <v>105.40568726470589</v>
      </c>
      <c r="AR201" s="204">
        <f>Prevalence!AR198*CN201</f>
        <v>159.07204394117647</v>
      </c>
      <c r="AS201" s="204">
        <f>Prevalence!AS198*CO201</f>
        <v>573.136275147059</v>
      </c>
      <c r="AT201" s="204">
        <f>Prevalence!AT198*CP201</f>
        <v>278.27708583088241</v>
      </c>
      <c r="AU201" s="204">
        <f>Prevalence!AU198*CQ201</f>
        <v>74.073914919117669</v>
      </c>
      <c r="AV201" s="204">
        <f>Prevalence!AV198*CR201</f>
        <v>313.27702712867648</v>
      </c>
      <c r="AW201">
        <v>200</v>
      </c>
      <c r="AX201">
        <v>37264</v>
      </c>
      <c r="AY201">
        <v>2080</v>
      </c>
      <c r="AZ201">
        <v>1853</v>
      </c>
      <c r="BA201">
        <v>1468</v>
      </c>
      <c r="BB201">
        <v>2554</v>
      </c>
      <c r="BC201">
        <v>2116</v>
      </c>
      <c r="BD201">
        <v>5348</v>
      </c>
      <c r="BE201">
        <v>5413</v>
      </c>
      <c r="BF201">
        <v>3701</v>
      </c>
      <c r="BG201">
        <v>2572</v>
      </c>
      <c r="BH201">
        <v>4870</v>
      </c>
      <c r="BI201">
        <v>458</v>
      </c>
      <c r="BJ201">
        <v>396</v>
      </c>
      <c r="BK201">
        <v>4412</v>
      </c>
      <c r="BL201">
        <v>23</v>
      </c>
      <c r="BM201">
        <v>864</v>
      </c>
      <c r="BN201">
        <v>3260</v>
      </c>
      <c r="BO201">
        <v>1534</v>
      </c>
      <c r="BP201">
        <v>915</v>
      </c>
      <c r="BQ201">
        <v>308</v>
      </c>
      <c r="BR201">
        <v>1468</v>
      </c>
      <c r="BS201">
        <v>646</v>
      </c>
      <c r="BT201">
        <v>679</v>
      </c>
      <c r="BU201">
        <v>708</v>
      </c>
      <c r="BV201">
        <v>1261</v>
      </c>
      <c r="BW201">
        <v>506</v>
      </c>
      <c r="BX201">
        <v>2001</v>
      </c>
      <c r="BY201">
        <v>23</v>
      </c>
      <c r="BZ201">
        <v>914</v>
      </c>
      <c r="CA201">
        <v>2554</v>
      </c>
      <c r="CB201">
        <v>1929</v>
      </c>
      <c r="CC201">
        <v>2786</v>
      </c>
      <c r="CD201">
        <v>502</v>
      </c>
      <c r="CE201">
        <v>649</v>
      </c>
      <c r="CF201">
        <v>1224</v>
      </c>
      <c r="CG201">
        <v>849</v>
      </c>
      <c r="CH201">
        <v>1306</v>
      </c>
      <c r="CI201">
        <v>458</v>
      </c>
      <c r="CJ201">
        <v>2232</v>
      </c>
      <c r="CK201">
        <v>871</v>
      </c>
      <c r="CL201">
        <v>1853</v>
      </c>
      <c r="CM201">
        <v>396</v>
      </c>
      <c r="CN201">
        <v>552</v>
      </c>
      <c r="CO201">
        <v>1861</v>
      </c>
      <c r="CP201">
        <v>894</v>
      </c>
      <c r="CQ201">
        <v>302</v>
      </c>
      <c r="CR201">
        <v>959</v>
      </c>
    </row>
    <row r="202" spans="1:96" x14ac:dyDescent="0.2">
      <c r="A202" s="112" t="s">
        <v>34</v>
      </c>
      <c r="B202" s="204">
        <f>Prevalence!B199*AX202</f>
        <v>10742.105738</v>
      </c>
      <c r="C202" s="204">
        <f>Prevalence!C199*AY202</f>
        <v>586.21806071049537</v>
      </c>
      <c r="D202" s="204">
        <f>Prevalence!D199*AZ202</f>
        <v>554.97402344730062</v>
      </c>
      <c r="E202" s="204">
        <f>Prevalence!E199*BA202</f>
        <v>398.21293273510702</v>
      </c>
      <c r="F202" s="204">
        <f>Prevalence!F199*BB202</f>
        <v>800.63686912372918</v>
      </c>
      <c r="G202" s="204">
        <f>Prevalence!G199*BC202</f>
        <v>634.34452778759589</v>
      </c>
      <c r="H202" s="204">
        <f>Prevalence!H199*BD202</f>
        <v>1517.4515189784593</v>
      </c>
      <c r="I202" s="204">
        <f>Prevalence!I199*BE202</f>
        <v>1394.1139540896613</v>
      </c>
      <c r="J202" s="204">
        <f>Prevalence!J199*BF202</f>
        <v>1091.7240336710452</v>
      </c>
      <c r="K202" s="204">
        <f>Prevalence!K199*BG202</f>
        <v>689.13967625353314</v>
      </c>
      <c r="L202" s="204">
        <f>Prevalence!L199*BH202</f>
        <v>1457.4130815049639</v>
      </c>
      <c r="M202" s="204">
        <f>Prevalence!M199*BI202</f>
        <v>139.31395301794845</v>
      </c>
      <c r="N202" s="204">
        <f>Prevalence!N199*BJ202</f>
        <v>111.44714767543122</v>
      </c>
      <c r="O202" s="204">
        <f>Prevalence!O199*BK202</f>
        <v>1344.5539544571254</v>
      </c>
      <c r="P202" s="204">
        <f>Prevalence!P199*BL202</f>
        <v>7.4627245125098414</v>
      </c>
      <c r="Q202" s="204">
        <f>Prevalence!Q199*BM202</f>
        <v>247.82633397426471</v>
      </c>
      <c r="R202" s="204">
        <f>Prevalence!R199*BN202</f>
        <v>879.64121344852958</v>
      </c>
      <c r="S202" s="204">
        <f>Prevalence!S199*BO202</f>
        <v>407.95868222426475</v>
      </c>
      <c r="T202" s="204">
        <f>Prevalence!T199*BP202</f>
        <v>303.10734493014706</v>
      </c>
      <c r="U202" s="204">
        <f>Prevalence!U199*BQ202</f>
        <v>94.823542290441182</v>
      </c>
      <c r="V202" s="204">
        <f>Prevalence!V199*BR202</f>
        <v>397.38973605882353</v>
      </c>
      <c r="W202" s="204">
        <f>Prevalence!W199*BS202</f>
        <v>187.71675879044122</v>
      </c>
      <c r="X202" s="204">
        <f>Prevalence!X199*BT202</f>
        <v>187.39008827205885</v>
      </c>
      <c r="Y202" s="204">
        <f>Prevalence!Y199*BU202</f>
        <v>232.82698764705887</v>
      </c>
      <c r="Z202" s="204">
        <f>Prevalence!Z199*BV202</f>
        <v>314.39782597794118</v>
      </c>
      <c r="AA202" s="204">
        <f>Prevalence!AA199*BW202</f>
        <v>153.83211683823532</v>
      </c>
      <c r="AB202" s="204">
        <f>Prevalence!AB199*BX202</f>
        <v>622.85178838235288</v>
      </c>
      <c r="AC202" s="204">
        <f>Prevalence!AC199*BY202</f>
        <v>7.4793250000000011</v>
      </c>
      <c r="AD202" s="204">
        <f>Prevalence!AD199*BZ202</f>
        <v>292.69128496691184</v>
      </c>
      <c r="AE202" s="204">
        <f>Prevalence!AE199*CA202</f>
        <v>800.93671643382356</v>
      </c>
      <c r="AF202" s="204">
        <f>Prevalence!AF199*CB202</f>
        <v>445.23541804411764</v>
      </c>
      <c r="AG202" s="204">
        <f>Prevalence!AG199*CC202</f>
        <v>752.0571277573531</v>
      </c>
      <c r="AH202" s="204">
        <f>Prevalence!AH199*CD202</f>
        <v>111.84670597058826</v>
      </c>
      <c r="AI202" s="204">
        <f>Prevalence!AI199*CE202</f>
        <v>190.4830091397059</v>
      </c>
      <c r="AJ202" s="204">
        <f>Prevalence!AJ199*CF202</f>
        <v>320.9455350551471</v>
      </c>
      <c r="AK202" s="204">
        <f>Prevalence!AK199*CG202</f>
        <v>236.73053535661765</v>
      </c>
      <c r="AL202" s="204">
        <f>Prevalence!AL199*CH202</f>
        <v>321.96404313602943</v>
      </c>
      <c r="AM202" s="204">
        <f>Prevalence!AM199*CI202</f>
        <v>139.44981482352944</v>
      </c>
      <c r="AN202" s="204">
        <f>Prevalence!AN199*CJ202</f>
        <v>702.26022186764715</v>
      </c>
      <c r="AO202" s="204">
        <f>Prevalence!AO199*CK202</f>
        <v>269.4668809411765</v>
      </c>
      <c r="AP202" s="204">
        <f>Prevalence!AP199*CL202</f>
        <v>555.3101839301471</v>
      </c>
      <c r="AQ202" s="204">
        <f>Prevalence!AQ199*CM202</f>
        <v>111.26155877941177</v>
      </c>
      <c r="AR202" s="204">
        <f>Prevalence!AR199*CN202</f>
        <v>162.24195786029412</v>
      </c>
      <c r="AS202" s="204">
        <f>Prevalence!AS199*CO202</f>
        <v>505.69036205882367</v>
      </c>
      <c r="AT202" s="204">
        <f>Prevalence!AT199*CP202</f>
        <v>237.8117377794118</v>
      </c>
      <c r="AU202" s="204">
        <f>Prevalence!AU199*CQ202</f>
        <v>77.017249286764724</v>
      </c>
      <c r="AV202" s="204">
        <f>Prevalence!AV199*CR202</f>
        <v>288.77673824999999</v>
      </c>
      <c r="AW202">
        <v>201</v>
      </c>
      <c r="AX202">
        <v>35906</v>
      </c>
      <c r="AY202">
        <v>2025</v>
      </c>
      <c r="AZ202">
        <v>1863</v>
      </c>
      <c r="BA202">
        <v>1544</v>
      </c>
      <c r="BB202">
        <v>2610</v>
      </c>
      <c r="BC202">
        <v>2020</v>
      </c>
      <c r="BD202">
        <v>5211</v>
      </c>
      <c r="BE202">
        <v>4777</v>
      </c>
      <c r="BF202">
        <v>3682</v>
      </c>
      <c r="BG202">
        <v>2335</v>
      </c>
      <c r="BH202">
        <v>4451</v>
      </c>
      <c r="BI202">
        <v>448</v>
      </c>
      <c r="BJ202">
        <v>418</v>
      </c>
      <c r="BK202">
        <v>4488</v>
      </c>
      <c r="BL202">
        <v>34</v>
      </c>
      <c r="BM202">
        <v>769</v>
      </c>
      <c r="BN202">
        <v>3251</v>
      </c>
      <c r="BO202">
        <v>1565</v>
      </c>
      <c r="BP202">
        <v>947</v>
      </c>
      <c r="BQ202">
        <v>309</v>
      </c>
      <c r="BR202">
        <v>1544</v>
      </c>
      <c r="BS202">
        <v>567</v>
      </c>
      <c r="BT202">
        <v>631</v>
      </c>
      <c r="BU202">
        <v>672</v>
      </c>
      <c r="BV202">
        <v>1091</v>
      </c>
      <c r="BW202">
        <v>444</v>
      </c>
      <c r="BX202">
        <v>1815</v>
      </c>
      <c r="BY202">
        <v>34</v>
      </c>
      <c r="BZ202">
        <v>947</v>
      </c>
      <c r="CA202">
        <v>2610</v>
      </c>
      <c r="CB202">
        <v>1659</v>
      </c>
      <c r="CC202">
        <v>2735</v>
      </c>
      <c r="CD202">
        <v>456</v>
      </c>
      <c r="CE202">
        <v>661</v>
      </c>
      <c r="CF202">
        <v>1191</v>
      </c>
      <c r="CG202">
        <v>831</v>
      </c>
      <c r="CH202">
        <v>1157</v>
      </c>
      <c r="CI202">
        <v>448</v>
      </c>
      <c r="CJ202">
        <v>2356</v>
      </c>
      <c r="CK202">
        <v>768</v>
      </c>
      <c r="CL202">
        <v>1863</v>
      </c>
      <c r="CM202">
        <v>418</v>
      </c>
      <c r="CN202">
        <v>563</v>
      </c>
      <c r="CO202">
        <v>1642</v>
      </c>
      <c r="CP202">
        <v>764</v>
      </c>
      <c r="CQ202">
        <v>314</v>
      </c>
      <c r="CR202">
        <v>884</v>
      </c>
    </row>
    <row r="203" spans="1:96" x14ac:dyDescent="0.2">
      <c r="A203" s="112" t="s">
        <v>35</v>
      </c>
      <c r="B203" s="204">
        <f>Prevalence!B200*AX203</f>
        <v>7887.1056300000009</v>
      </c>
      <c r="C203" s="204">
        <f>Prevalence!C200*AY203</f>
        <v>472.77764874515503</v>
      </c>
      <c r="D203" s="204">
        <f>Prevalence!D200*AZ203</f>
        <v>441.17985520825266</v>
      </c>
      <c r="E203" s="204">
        <f>Prevalence!E200*BA203</f>
        <v>306.52608820943726</v>
      </c>
      <c r="F203" s="204">
        <f>Prevalence!F200*BB203</f>
        <v>625.77012179023802</v>
      </c>
      <c r="G203" s="204">
        <f>Prevalence!G200*BC203</f>
        <v>481.97506489019025</v>
      </c>
      <c r="H203" s="204">
        <f>Prevalence!H200*BD203</f>
        <v>1022.8597556526262</v>
      </c>
      <c r="I203" s="204">
        <f>Prevalence!I200*BE203</f>
        <v>985.85037979210733</v>
      </c>
      <c r="J203" s="204">
        <f>Prevalence!J200*BF203</f>
        <v>836.3749330375606</v>
      </c>
      <c r="K203" s="204">
        <f>Prevalence!K200*BG203</f>
        <v>465.37513225540306</v>
      </c>
      <c r="L203" s="204">
        <f>Prevalence!L200*BH203</f>
        <v>1039.4940861057319</v>
      </c>
      <c r="M203" s="204">
        <f>Prevalence!M200*BI203</f>
        <v>107.16437295819384</v>
      </c>
      <c r="N203" s="204">
        <f>Prevalence!N200*BJ203</f>
        <v>73.504933454699113</v>
      </c>
      <c r="O203" s="204">
        <f>Prevalence!O200*BK203</f>
        <v>1016.3107343037881</v>
      </c>
      <c r="P203" s="204">
        <f>Prevalence!P200*BL203</f>
        <v>2.2138577282332803</v>
      </c>
      <c r="Q203" s="204">
        <f>Prevalence!Q200*BM203</f>
        <v>163.60931273529414</v>
      </c>
      <c r="R203" s="204">
        <f>Prevalence!R200*BN203</f>
        <v>572.65663138235311</v>
      </c>
      <c r="S203" s="204">
        <f>Prevalence!S200*BO203</f>
        <v>315.29174583088235</v>
      </c>
      <c r="T203" s="204">
        <f>Prevalence!T200*BP203</f>
        <v>255.57599227941179</v>
      </c>
      <c r="U203" s="204">
        <f>Prevalence!U200*BQ203</f>
        <v>69.899964551470589</v>
      </c>
      <c r="V203" s="204">
        <f>Prevalence!V200*BR203</f>
        <v>305.8924290882353</v>
      </c>
      <c r="W203" s="204">
        <f>Prevalence!W200*BS203</f>
        <v>136.3534205147059</v>
      </c>
      <c r="X203" s="204">
        <f>Prevalence!X200*BT203</f>
        <v>148.51974375</v>
      </c>
      <c r="Y203" s="204">
        <f>Prevalence!Y200*BU203</f>
        <v>163.95414849264708</v>
      </c>
      <c r="Z203" s="204">
        <f>Prevalence!Z200*BV203</f>
        <v>243.67037597058828</v>
      </c>
      <c r="AA203" s="204">
        <f>Prevalence!AA200*BW203</f>
        <v>104.25503580882355</v>
      </c>
      <c r="AB203" s="204">
        <f>Prevalence!AB200*BX203</f>
        <v>410.45254747058829</v>
      </c>
      <c r="AC203" s="204">
        <f>Prevalence!AC200*BY203</f>
        <v>2.2187823529411768</v>
      </c>
      <c r="AD203" s="204">
        <f>Prevalence!AD200*BZ203</f>
        <v>215.61942007352945</v>
      </c>
      <c r="AE203" s="204">
        <f>Prevalence!AE200*CA203</f>
        <v>626.00447958088228</v>
      </c>
      <c r="AF203" s="204">
        <f>Prevalence!AF200*CB203</f>
        <v>281.74468114705883</v>
      </c>
      <c r="AG203" s="204">
        <f>Prevalence!AG200*CC203</f>
        <v>556.08232720588239</v>
      </c>
      <c r="AH203" s="204">
        <f>Prevalence!AH200*CD203</f>
        <v>91.535865970588247</v>
      </c>
      <c r="AI203" s="204">
        <f>Prevalence!AI200*CE203</f>
        <v>143.63472460294119</v>
      </c>
      <c r="AJ203" s="204">
        <f>Prevalence!AJ200*CF203</f>
        <v>239.41123834558826</v>
      </c>
      <c r="AK203" s="204">
        <f>Prevalence!AK200*CG203</f>
        <v>199.69595872058824</v>
      </c>
      <c r="AL203" s="204">
        <f>Prevalence!AL200*CH203</f>
        <v>211.67645893382354</v>
      </c>
      <c r="AM203" s="204">
        <f>Prevalence!AM200*CI203</f>
        <v>107.2688818382353</v>
      </c>
      <c r="AN203" s="204">
        <f>Prevalence!AN200*CJ203</f>
        <v>527.88252799264717</v>
      </c>
      <c r="AO203" s="204">
        <f>Prevalence!AO200*CK203</f>
        <v>222.06960527205885</v>
      </c>
      <c r="AP203" s="204">
        <f>Prevalence!AP200*CL203</f>
        <v>441.44708795588241</v>
      </c>
      <c r="AQ203" s="204">
        <f>Prevalence!AQ200*CM203</f>
        <v>73.382528352941179</v>
      </c>
      <c r="AR203" s="204">
        <f>Prevalence!AR200*CN203</f>
        <v>124.49957579411766</v>
      </c>
      <c r="AS203" s="204">
        <f>Prevalence!AS200*CO203</f>
        <v>354.11766352941186</v>
      </c>
      <c r="AT203" s="204">
        <f>Prevalence!AT200*CP203</f>
        <v>189.68277886029415</v>
      </c>
      <c r="AU203" s="204">
        <f>Prevalence!AU200*CQ203</f>
        <v>52.571274375000009</v>
      </c>
      <c r="AV203" s="204">
        <f>Prevalence!AV200*CR203</f>
        <v>207.30360871323529</v>
      </c>
      <c r="AW203">
        <v>202</v>
      </c>
      <c r="AX203">
        <v>31365</v>
      </c>
      <c r="AY203">
        <v>1943</v>
      </c>
      <c r="AZ203">
        <v>1762</v>
      </c>
      <c r="BA203">
        <v>1414</v>
      </c>
      <c r="BB203">
        <v>2427</v>
      </c>
      <c r="BC203">
        <v>1826</v>
      </c>
      <c r="BD203">
        <v>4179</v>
      </c>
      <c r="BE203">
        <v>4019</v>
      </c>
      <c r="BF203">
        <v>3356</v>
      </c>
      <c r="BG203">
        <v>1876</v>
      </c>
      <c r="BH203">
        <v>3777</v>
      </c>
      <c r="BI203">
        <v>410</v>
      </c>
      <c r="BJ203">
        <v>328</v>
      </c>
      <c r="BK203">
        <v>4036</v>
      </c>
      <c r="BL203">
        <v>12</v>
      </c>
      <c r="BM203">
        <v>604</v>
      </c>
      <c r="BN203">
        <v>2518</v>
      </c>
      <c r="BO203">
        <v>1439</v>
      </c>
      <c r="BP203">
        <v>950</v>
      </c>
      <c r="BQ203">
        <v>271</v>
      </c>
      <c r="BR203">
        <v>1414</v>
      </c>
      <c r="BS203">
        <v>490</v>
      </c>
      <c r="BT203">
        <v>595</v>
      </c>
      <c r="BU203">
        <v>563</v>
      </c>
      <c r="BV203">
        <v>1006</v>
      </c>
      <c r="BW203">
        <v>358</v>
      </c>
      <c r="BX203">
        <v>1423</v>
      </c>
      <c r="BY203">
        <v>12</v>
      </c>
      <c r="BZ203">
        <v>830</v>
      </c>
      <c r="CA203">
        <v>2427</v>
      </c>
      <c r="CB203">
        <v>1249</v>
      </c>
      <c r="CC203">
        <v>2406</v>
      </c>
      <c r="CD203">
        <v>444</v>
      </c>
      <c r="CE203">
        <v>593</v>
      </c>
      <c r="CF203">
        <v>1057</v>
      </c>
      <c r="CG203">
        <v>834</v>
      </c>
      <c r="CH203">
        <v>905</v>
      </c>
      <c r="CI203">
        <v>410</v>
      </c>
      <c r="CJ203">
        <v>2107</v>
      </c>
      <c r="CK203">
        <v>753</v>
      </c>
      <c r="CL203">
        <v>1762</v>
      </c>
      <c r="CM203">
        <v>328</v>
      </c>
      <c r="CN203">
        <v>514</v>
      </c>
      <c r="CO203">
        <v>1368</v>
      </c>
      <c r="CP203">
        <v>725</v>
      </c>
      <c r="CQ203">
        <v>255</v>
      </c>
      <c r="CR203">
        <v>755</v>
      </c>
    </row>
    <row r="204" spans="1:96" x14ac:dyDescent="0.2">
      <c r="A204" s="112" t="s">
        <v>36</v>
      </c>
      <c r="B204" s="204">
        <f>Prevalence!B201*AX204</f>
        <v>5720.5090380000001</v>
      </c>
      <c r="C204" s="204">
        <f>Prevalence!C201*AY204</f>
        <v>320.21378576872058</v>
      </c>
      <c r="D204" s="204">
        <f>Prevalence!D201*AZ204</f>
        <v>322.99773735450958</v>
      </c>
      <c r="E204" s="204">
        <f>Prevalence!E201*BA204</f>
        <v>235.20566174486524</v>
      </c>
      <c r="F204" s="204">
        <f>Prevalence!F201*BB204</f>
        <v>447.34699682985701</v>
      </c>
      <c r="G204" s="204">
        <f>Prevalence!G201*BC204</f>
        <v>350.26336862501779</v>
      </c>
      <c r="H204" s="204">
        <f>Prevalence!H201*BD204</f>
        <v>754.84553396331637</v>
      </c>
      <c r="I204" s="204">
        <f>Prevalence!I201*BE204</f>
        <v>685.11572798192481</v>
      </c>
      <c r="J204" s="204">
        <f>Prevalence!J201*BF204</f>
        <v>573.94859081808761</v>
      </c>
      <c r="K204" s="204">
        <f>Prevalence!K201*BG204</f>
        <v>343.07772276611007</v>
      </c>
      <c r="L204" s="204">
        <f>Prevalence!L201*BH204</f>
        <v>779.68936879468845</v>
      </c>
      <c r="M204" s="204">
        <f>Prevalence!M201*BI204</f>
        <v>84.163239250093696</v>
      </c>
      <c r="N204" s="204">
        <f>Prevalence!N201*BJ204</f>
        <v>49.526189919172261</v>
      </c>
      <c r="O204" s="204">
        <f>Prevalence!O201*BK204</f>
        <v>767.01746696960811</v>
      </c>
      <c r="P204" s="204">
        <f>Prevalence!P201*BL204</f>
        <v>2.0293695842138404</v>
      </c>
      <c r="Q204" s="204">
        <f>Prevalence!Q201*BM204</f>
        <v>127.04100608088235</v>
      </c>
      <c r="R204" s="204">
        <f>Prevalence!R201*BN204</f>
        <v>412.09444641176481</v>
      </c>
      <c r="S204" s="204">
        <f>Prevalence!S201*BO204</f>
        <v>246.49285202205883</v>
      </c>
      <c r="T204" s="204">
        <f>Prevalence!T201*BP204</f>
        <v>177.02000307352944</v>
      </c>
      <c r="U204" s="204">
        <f>Prevalence!U201*BQ204</f>
        <v>44.364553147058821</v>
      </c>
      <c r="V204" s="204">
        <f>Prevalence!V201*BR204</f>
        <v>234.71943816176471</v>
      </c>
      <c r="W204" s="204">
        <f>Prevalence!W201*BS204</f>
        <v>91.273310058823554</v>
      </c>
      <c r="X204" s="204">
        <f>Prevalence!X201*BT204</f>
        <v>90.85913735294119</v>
      </c>
      <c r="Y204" s="204">
        <f>Prevalence!Y201*BU204</f>
        <v>114.44756724264708</v>
      </c>
      <c r="Z204" s="204">
        <f>Prevalence!Z201*BV204</f>
        <v>170.2786026911765</v>
      </c>
      <c r="AA204" s="204">
        <f>Prevalence!AA201*BW204</f>
        <v>90.85913735294119</v>
      </c>
      <c r="AB204" s="204">
        <f>Prevalence!AB201*BX204</f>
        <v>340.07277123529417</v>
      </c>
      <c r="AC204" s="204">
        <f>Prevalence!AC201*BY204</f>
        <v>2.0338838235294121</v>
      </c>
      <c r="AD204" s="204">
        <f>Prevalence!AD201*BZ204</f>
        <v>158.46728463235297</v>
      </c>
      <c r="AE204" s="204">
        <f>Prevalence!AE201*CA204</f>
        <v>447.51453319852936</v>
      </c>
      <c r="AF204" s="204">
        <f>Prevalence!AF201*CB204</f>
        <v>199.18378979411764</v>
      </c>
      <c r="AG204" s="204">
        <f>Prevalence!AG201*CC204</f>
        <v>380.19760110294123</v>
      </c>
      <c r="AH204" s="204">
        <f>Prevalence!AH201*CD204</f>
        <v>63.910176691176481</v>
      </c>
      <c r="AI204" s="204">
        <f>Prevalence!AI201*CE204</f>
        <v>96.886829411764722</v>
      </c>
      <c r="AJ204" s="204">
        <f>Prevalence!AJ201*CF204</f>
        <v>181.88006091911768</v>
      </c>
      <c r="AK204" s="204">
        <f>Prevalence!AK201*CG204</f>
        <v>132.65175195588236</v>
      </c>
      <c r="AL204" s="204">
        <f>Prevalence!AL201*CH204</f>
        <v>158.58192172058824</v>
      </c>
      <c r="AM204" s="204">
        <f>Prevalence!AM201*CI204</f>
        <v>84.245316955882359</v>
      </c>
      <c r="AN204" s="204">
        <f>Prevalence!AN201*CJ204</f>
        <v>399.10624921323534</v>
      </c>
      <c r="AO204" s="204">
        <f>Prevalence!AO201*CK204</f>
        <v>148.93114297794119</v>
      </c>
      <c r="AP204" s="204">
        <f>Prevalence!AP201*CL204</f>
        <v>323.19338448529419</v>
      </c>
      <c r="AQ204" s="204">
        <f>Prevalence!AQ201*CM204</f>
        <v>49.443715750000003</v>
      </c>
      <c r="AR204" s="204">
        <f>Prevalence!AR201*CN204</f>
        <v>96.402395264705902</v>
      </c>
      <c r="AS204" s="204">
        <f>Prevalence!AS201*CO204</f>
        <v>241.51445911764711</v>
      </c>
      <c r="AT204" s="204">
        <f>Prevalence!AT201*CP204</f>
        <v>142.58912341911767</v>
      </c>
      <c r="AU204" s="204">
        <f>Prevalence!AU201*CQ204</f>
        <v>33.398221367647061</v>
      </c>
      <c r="AV204" s="204">
        <f>Prevalence!AV201*CR204</f>
        <v>151.29044821323529</v>
      </c>
      <c r="AW204">
        <v>203</v>
      </c>
      <c r="AX204">
        <v>22749</v>
      </c>
      <c r="AY204">
        <v>1316</v>
      </c>
      <c r="AZ204">
        <v>1290</v>
      </c>
      <c r="BA204">
        <v>1085</v>
      </c>
      <c r="BB204">
        <v>1735</v>
      </c>
      <c r="BC204">
        <v>1327</v>
      </c>
      <c r="BD204">
        <v>3084</v>
      </c>
      <c r="BE204">
        <v>2793</v>
      </c>
      <c r="BF204">
        <v>2303</v>
      </c>
      <c r="BG204">
        <v>1383</v>
      </c>
      <c r="BH204">
        <v>2833</v>
      </c>
      <c r="BI204">
        <v>322</v>
      </c>
      <c r="BJ204">
        <v>221</v>
      </c>
      <c r="BK204">
        <v>3046</v>
      </c>
      <c r="BL204">
        <v>11</v>
      </c>
      <c r="BM204">
        <v>469</v>
      </c>
      <c r="BN204">
        <v>1812</v>
      </c>
      <c r="BO204">
        <v>1125</v>
      </c>
      <c r="BP204">
        <v>658</v>
      </c>
      <c r="BQ204">
        <v>172</v>
      </c>
      <c r="BR204">
        <v>1085</v>
      </c>
      <c r="BS204">
        <v>328</v>
      </c>
      <c r="BT204">
        <v>364</v>
      </c>
      <c r="BU204">
        <v>393</v>
      </c>
      <c r="BV204">
        <v>703</v>
      </c>
      <c r="BW204">
        <v>312</v>
      </c>
      <c r="BX204">
        <v>1179</v>
      </c>
      <c r="BY204">
        <v>11</v>
      </c>
      <c r="BZ204">
        <v>610</v>
      </c>
      <c r="CA204">
        <v>1735</v>
      </c>
      <c r="CB204">
        <v>883</v>
      </c>
      <c r="CC204">
        <v>1645</v>
      </c>
      <c r="CD204">
        <v>310</v>
      </c>
      <c r="CE204">
        <v>400</v>
      </c>
      <c r="CF204">
        <v>803</v>
      </c>
      <c r="CG204">
        <v>554</v>
      </c>
      <c r="CH204">
        <v>678</v>
      </c>
      <c r="CI204">
        <v>322</v>
      </c>
      <c r="CJ204">
        <v>1593</v>
      </c>
      <c r="CK204">
        <v>505</v>
      </c>
      <c r="CL204">
        <v>1290</v>
      </c>
      <c r="CM204">
        <v>221</v>
      </c>
      <c r="CN204">
        <v>398</v>
      </c>
      <c r="CO204">
        <v>933</v>
      </c>
      <c r="CP204">
        <v>545</v>
      </c>
      <c r="CQ204">
        <v>162</v>
      </c>
      <c r="CR204">
        <v>551</v>
      </c>
    </row>
    <row r="205" spans="1:96" x14ac:dyDescent="0.2">
      <c r="A205" s="112" t="s">
        <v>37</v>
      </c>
      <c r="B205" s="204">
        <f>Prevalence!B202*AX205</f>
        <v>3361.4717009999999</v>
      </c>
      <c r="C205" s="204">
        <f>Prevalence!C202*AY205</f>
        <v>196.16251279311962</v>
      </c>
      <c r="D205" s="204">
        <f>Prevalence!D202*AZ205</f>
        <v>184.02211487872012</v>
      </c>
      <c r="E205" s="204">
        <f>Prevalence!E202*BA205</f>
        <v>153.04502847566522</v>
      </c>
      <c r="F205" s="204">
        <f>Prevalence!F202*BB205</f>
        <v>249.63725713565239</v>
      </c>
      <c r="G205" s="204">
        <f>Prevalence!G202*BC205</f>
        <v>207.00754473537677</v>
      </c>
      <c r="H205" s="204">
        <f>Prevalence!H202*BD205</f>
        <v>422.99715372577708</v>
      </c>
      <c r="I205" s="204">
        <f>Prevalence!I202*BE205</f>
        <v>409.52320258878825</v>
      </c>
      <c r="J205" s="204">
        <f>Prevalence!J202*BF205</f>
        <v>345.45562821743027</v>
      </c>
      <c r="K205" s="204">
        <f>Prevalence!K202*BG205</f>
        <v>188.143306053999</v>
      </c>
      <c r="L205" s="204">
        <f>Prevalence!L202*BH205</f>
        <v>448.48757809547027</v>
      </c>
      <c r="M205" s="204">
        <f>Prevalence!M202*BI205</f>
        <v>40.302079197807068</v>
      </c>
      <c r="N205" s="204">
        <f>Prevalence!N202*BJ205</f>
        <v>29.116917008420007</v>
      </c>
      <c r="O205" s="204">
        <f>Prevalence!O202*BK205</f>
        <v>479.13177073547473</v>
      </c>
      <c r="P205" s="204">
        <f>Prevalence!P202*BL205</f>
        <v>1.7327837375553601</v>
      </c>
      <c r="Q205" s="204">
        <f>Prevalence!Q202*BM205</f>
        <v>64.664448290441172</v>
      </c>
      <c r="R205" s="204">
        <f>Prevalence!R202*BN205</f>
        <v>232.29707194852944</v>
      </c>
      <c r="S205" s="204">
        <f>Prevalence!S202*BO205</f>
        <v>142.68219741176472</v>
      </c>
      <c r="T205" s="204">
        <f>Prevalence!T202*BP205</f>
        <v>107.81050164705881</v>
      </c>
      <c r="U205" s="204">
        <f>Prevalence!U202*BQ205</f>
        <v>30.484513422794112</v>
      </c>
      <c r="V205" s="204">
        <f>Prevalence!V202*BR205</f>
        <v>152.72864960294118</v>
      </c>
      <c r="W205" s="204">
        <f>Prevalence!W202*BS205</f>
        <v>65.994423738970596</v>
      </c>
      <c r="X205" s="204">
        <f>Prevalence!X202*BT205</f>
        <v>52.55501459558824</v>
      </c>
      <c r="Y205" s="204">
        <f>Prevalence!Y202*BU205</f>
        <v>77.26954748161765</v>
      </c>
      <c r="Z205" s="204">
        <f>Prevalence!Z202*BV205</f>
        <v>99.720661867647053</v>
      </c>
      <c r="AA205" s="204">
        <f>Prevalence!AA202*BW205</f>
        <v>49.917495275735298</v>
      </c>
      <c r="AB205" s="204">
        <f>Prevalence!AB202*BX205</f>
        <v>206.7988810588235</v>
      </c>
      <c r="AC205" s="204">
        <f>Prevalence!AC202*BY205</f>
        <v>1.7366382352941176</v>
      </c>
      <c r="AD205" s="204">
        <f>Prevalence!AD202*BZ205</f>
        <v>89.059150301470595</v>
      </c>
      <c r="AE205" s="204">
        <f>Prevalence!AE202*CA205</f>
        <v>249.73074903308822</v>
      </c>
      <c r="AF205" s="204">
        <f>Prevalence!AF202*CB205</f>
        <v>123.41419619117646</v>
      </c>
      <c r="AG205" s="204">
        <f>Prevalence!AG202*CC205</f>
        <v>227.75286856617649</v>
      </c>
      <c r="AH205" s="204">
        <f>Prevalence!AH202*CD205</f>
        <v>35.983867834558829</v>
      </c>
      <c r="AI205" s="204">
        <f>Prevalence!AI202*CE205</f>
        <v>53.841574088235291</v>
      </c>
      <c r="AJ205" s="204">
        <f>Prevalence!AJ202*CF205</f>
        <v>106.01452827205883</v>
      </c>
      <c r="AK205" s="204">
        <f>Prevalence!AK202*CG205</f>
        <v>76.839005919117639</v>
      </c>
      <c r="AL205" s="204">
        <f>Prevalence!AL202*CH205</f>
        <v>76.157375411764704</v>
      </c>
      <c r="AM205" s="204">
        <f>Prevalence!AM202*CI205</f>
        <v>40.341382606617643</v>
      </c>
      <c r="AN205" s="204">
        <f>Prevalence!AN202*CJ205</f>
        <v>254.1396393529412</v>
      </c>
      <c r="AO205" s="204">
        <f>Prevalence!AO202*CK205</f>
        <v>81.943998731617654</v>
      </c>
      <c r="AP205" s="204">
        <f>Prevalence!AP202*CL205</f>
        <v>184.13358129044119</v>
      </c>
      <c r="AQ205" s="204">
        <f>Prevalence!AQ202*CM205</f>
        <v>29.068429661764704</v>
      </c>
      <c r="AR205" s="204">
        <f>Prevalence!AR202*CN205</f>
        <v>66.543635580882352</v>
      </c>
      <c r="AS205" s="204">
        <f>Prevalence!AS202*CO205</f>
        <v>143.24371044117649</v>
      </c>
      <c r="AT205" s="204">
        <f>Prevalence!AT202*CP205</f>
        <v>84.573558459558825</v>
      </c>
      <c r="AU205" s="204">
        <f>Prevalence!AU202*CQ205</f>
        <v>23.236219588235297</v>
      </c>
      <c r="AV205" s="204">
        <f>Prevalence!AV202*CR205</f>
        <v>76.507597455882348</v>
      </c>
      <c r="AW205">
        <v>204</v>
      </c>
      <c r="AX205">
        <v>17079</v>
      </c>
      <c r="AY205">
        <v>1030</v>
      </c>
      <c r="AZ205">
        <v>939</v>
      </c>
      <c r="BA205">
        <v>902</v>
      </c>
      <c r="BB205">
        <v>1237</v>
      </c>
      <c r="BC205">
        <v>1002</v>
      </c>
      <c r="BD205">
        <v>2208</v>
      </c>
      <c r="BE205">
        <v>2133</v>
      </c>
      <c r="BF205">
        <v>1771</v>
      </c>
      <c r="BG205">
        <v>969</v>
      </c>
      <c r="BH205">
        <v>2082</v>
      </c>
      <c r="BI205">
        <v>197</v>
      </c>
      <c r="BJ205">
        <v>166</v>
      </c>
      <c r="BK205">
        <v>2431</v>
      </c>
      <c r="BL205">
        <v>12</v>
      </c>
      <c r="BM205">
        <v>305</v>
      </c>
      <c r="BN205">
        <v>1305</v>
      </c>
      <c r="BO205">
        <v>832</v>
      </c>
      <c r="BP205">
        <v>512</v>
      </c>
      <c r="BQ205">
        <v>151</v>
      </c>
      <c r="BR205">
        <v>902</v>
      </c>
      <c r="BS205">
        <v>303</v>
      </c>
      <c r="BT205">
        <v>269</v>
      </c>
      <c r="BU205">
        <v>339</v>
      </c>
      <c r="BV205">
        <v>526</v>
      </c>
      <c r="BW205">
        <v>219</v>
      </c>
      <c r="BX205">
        <v>916</v>
      </c>
      <c r="BY205">
        <v>12</v>
      </c>
      <c r="BZ205">
        <v>438</v>
      </c>
      <c r="CA205">
        <v>1237</v>
      </c>
      <c r="CB205">
        <v>699</v>
      </c>
      <c r="CC205">
        <v>1259</v>
      </c>
      <c r="CD205">
        <v>223</v>
      </c>
      <c r="CE205">
        <v>284</v>
      </c>
      <c r="CF205">
        <v>598</v>
      </c>
      <c r="CG205">
        <v>410</v>
      </c>
      <c r="CH205">
        <v>416</v>
      </c>
      <c r="CI205">
        <v>197</v>
      </c>
      <c r="CJ205">
        <v>1296</v>
      </c>
      <c r="CK205">
        <v>355</v>
      </c>
      <c r="CL205">
        <v>939</v>
      </c>
      <c r="CM205">
        <v>166</v>
      </c>
      <c r="CN205">
        <v>351</v>
      </c>
      <c r="CO205">
        <v>707</v>
      </c>
      <c r="CP205">
        <v>413</v>
      </c>
      <c r="CQ205">
        <v>144</v>
      </c>
      <c r="CR205">
        <v>356</v>
      </c>
    </row>
    <row r="206" spans="1:96" x14ac:dyDescent="0.2">
      <c r="A206" s="112" t="s">
        <v>38</v>
      </c>
      <c r="B206" s="204">
        <f>Prevalence!B203*AX206</f>
        <v>2259.4821200000001</v>
      </c>
      <c r="C206" s="204">
        <f>Prevalence!C203*AY206</f>
        <v>114.840772052671</v>
      </c>
      <c r="D206" s="204">
        <f>Prevalence!D203*AZ206</f>
        <v>126.01301370289353</v>
      </c>
      <c r="E206" s="204">
        <f>Prevalence!E203*BA206</f>
        <v>107.40299670188037</v>
      </c>
      <c r="F206" s="204">
        <f>Prevalence!F203*BB206</f>
        <v>160.63965778494691</v>
      </c>
      <c r="G206" s="204">
        <f>Prevalence!G203*BC206</f>
        <v>130.98082171879128</v>
      </c>
      <c r="H206" s="204">
        <f>Prevalence!H203*BD206</f>
        <v>277.78345693042422</v>
      </c>
      <c r="I206" s="204">
        <f>Prevalence!I203*BE206</f>
        <v>285.49507841046795</v>
      </c>
      <c r="J206" s="204">
        <f>Prevalence!J203*BF206</f>
        <v>235.44039709680311</v>
      </c>
      <c r="K206" s="204">
        <f>Prevalence!K203*BG206</f>
        <v>121.54562393168563</v>
      </c>
      <c r="L206" s="204">
        <f>Prevalence!L203*BH206</f>
        <v>320.7483207416692</v>
      </c>
      <c r="M206" s="204">
        <f>Prevalence!M203*BI206</f>
        <v>29.45938784002141</v>
      </c>
      <c r="N206" s="204">
        <f>Prevalence!N203*BJ206</f>
        <v>18.417327023398197</v>
      </c>
      <c r="O206" s="204">
        <f>Prevalence!O203*BK206</f>
        <v>326.77929900428512</v>
      </c>
      <c r="P206" s="204">
        <f>Prevalence!P203*BL206</f>
        <v>0.72199322398139998</v>
      </c>
      <c r="Q206" s="204">
        <f>Prevalence!Q203*BM206</f>
        <v>55.335806569852942</v>
      </c>
      <c r="R206" s="204">
        <f>Prevalence!R203*BN206</f>
        <v>147.92250328676474</v>
      </c>
      <c r="S206" s="204">
        <f>Prevalence!S203*BO206</f>
        <v>98.608489797794121</v>
      </c>
      <c r="T206" s="204">
        <f>Prevalence!T203*BP206</f>
        <v>67.381563529411764</v>
      </c>
      <c r="U206" s="204">
        <f>Prevalence!U203*BQ206</f>
        <v>14.939430419117645</v>
      </c>
      <c r="V206" s="204">
        <f>Prevalence!V203*BR206</f>
        <v>107.1809702867647</v>
      </c>
      <c r="W206" s="204">
        <f>Prevalence!W203*BS206</f>
        <v>46.827726415441177</v>
      </c>
      <c r="X206" s="204">
        <f>Prevalence!X203*BT206</f>
        <v>27.547424007352944</v>
      </c>
      <c r="Y206" s="204">
        <f>Prevalence!Y203*BU206</f>
        <v>50.829230349264712</v>
      </c>
      <c r="Z206" s="204">
        <f>Prevalence!Z203*BV206</f>
        <v>70.145712720588236</v>
      </c>
      <c r="AA206" s="204">
        <f>Prevalence!AA203*BW206</f>
        <v>34.873866562500005</v>
      </c>
      <c r="AB206" s="204">
        <f>Prevalence!AB203*BX206</f>
        <v>167.7418871470588</v>
      </c>
      <c r="AC206" s="204">
        <f>Prevalence!AC203*BY206</f>
        <v>0.72359926470588243</v>
      </c>
      <c r="AD206" s="204">
        <f>Prevalence!AD203*BZ206</f>
        <v>51.8495053125</v>
      </c>
      <c r="AE206" s="204">
        <f>Prevalence!AE203*CA206</f>
        <v>160.69981910294115</v>
      </c>
      <c r="AF206" s="204">
        <f>Prevalence!AF203*CB206</f>
        <v>89.161901397058813</v>
      </c>
      <c r="AG206" s="204">
        <f>Prevalence!AG203*CC206</f>
        <v>160.45813694852941</v>
      </c>
      <c r="AH206" s="204">
        <f>Prevalence!AH203*CD206</f>
        <v>28.07709866911765</v>
      </c>
      <c r="AI206" s="204">
        <f>Prevalence!AI203*CE206</f>
        <v>34.124941323529413</v>
      </c>
      <c r="AJ206" s="204">
        <f>Prevalence!AJ203*CF206</f>
        <v>63.46689150735294</v>
      </c>
      <c r="AK206" s="204">
        <f>Prevalence!AK203*CG206</f>
        <v>46.103403551470585</v>
      </c>
      <c r="AL206" s="204">
        <f>Prevalence!AL203*CH206</f>
        <v>45.035371036764708</v>
      </c>
      <c r="AM206" s="204">
        <f>Prevalence!AM203*CI206</f>
        <v>29.488117235294116</v>
      </c>
      <c r="AN206" s="204">
        <f>Prevalence!AN203*CJ206</f>
        <v>170.2108078382353</v>
      </c>
      <c r="AO206" s="204">
        <f>Prevalence!AO203*CK206</f>
        <v>57.01455686397059</v>
      </c>
      <c r="AP206" s="204">
        <f>Prevalence!AP203*CL206</f>
        <v>126.08934267279413</v>
      </c>
      <c r="AQ206" s="204">
        <f>Prevalence!AQ203*CM206</f>
        <v>18.386657316176468</v>
      </c>
      <c r="AR206" s="204">
        <f>Prevalence!AR203*CN206</f>
        <v>40.949929588235292</v>
      </c>
      <c r="AS206" s="204">
        <f>Prevalence!AS203*CO206</f>
        <v>95.833486617647068</v>
      </c>
      <c r="AT206" s="204">
        <f>Prevalence!AT203*CP206</f>
        <v>62.457470533088234</v>
      </c>
      <c r="AU206" s="204">
        <f>Prevalence!AU203*CQ206</f>
        <v>14.845362514705885</v>
      </c>
      <c r="AV206" s="204">
        <f>Prevalence!AV203*CR206</f>
        <v>42.122160397058821</v>
      </c>
      <c r="AW206">
        <v>205</v>
      </c>
      <c r="AX206">
        <v>11480</v>
      </c>
      <c r="AY206">
        <v>603</v>
      </c>
      <c r="AZ206">
        <v>643</v>
      </c>
      <c r="BA206">
        <v>633</v>
      </c>
      <c r="BB206">
        <v>796</v>
      </c>
      <c r="BC206">
        <v>634</v>
      </c>
      <c r="BD206">
        <v>1450</v>
      </c>
      <c r="BE206">
        <v>1487</v>
      </c>
      <c r="BF206">
        <v>1207</v>
      </c>
      <c r="BG206">
        <v>626</v>
      </c>
      <c r="BH206">
        <v>1489</v>
      </c>
      <c r="BI206">
        <v>144</v>
      </c>
      <c r="BJ206">
        <v>105</v>
      </c>
      <c r="BK206">
        <v>1658</v>
      </c>
      <c r="BL206">
        <v>5</v>
      </c>
      <c r="BM206">
        <v>261</v>
      </c>
      <c r="BN206">
        <v>831</v>
      </c>
      <c r="BO206">
        <v>575</v>
      </c>
      <c r="BP206">
        <v>320</v>
      </c>
      <c r="BQ206">
        <v>74</v>
      </c>
      <c r="BR206">
        <v>633</v>
      </c>
      <c r="BS206">
        <v>215</v>
      </c>
      <c r="BT206">
        <v>141</v>
      </c>
      <c r="BU206">
        <v>223</v>
      </c>
      <c r="BV206">
        <v>370</v>
      </c>
      <c r="BW206">
        <v>153</v>
      </c>
      <c r="BX206">
        <v>743</v>
      </c>
      <c r="BY206">
        <v>5</v>
      </c>
      <c r="BZ206">
        <v>255</v>
      </c>
      <c r="CA206">
        <v>796</v>
      </c>
      <c r="CB206">
        <v>505</v>
      </c>
      <c r="CC206">
        <v>887</v>
      </c>
      <c r="CD206">
        <v>174</v>
      </c>
      <c r="CE206">
        <v>180</v>
      </c>
      <c r="CF206">
        <v>358</v>
      </c>
      <c r="CG206">
        <v>246</v>
      </c>
      <c r="CH206">
        <v>246</v>
      </c>
      <c r="CI206">
        <v>144</v>
      </c>
      <c r="CJ206">
        <v>868</v>
      </c>
      <c r="CK206">
        <v>247</v>
      </c>
      <c r="CL206">
        <v>643</v>
      </c>
      <c r="CM206">
        <v>105</v>
      </c>
      <c r="CN206">
        <v>216</v>
      </c>
      <c r="CO206">
        <v>473</v>
      </c>
      <c r="CP206">
        <v>305</v>
      </c>
      <c r="CQ206">
        <v>92</v>
      </c>
      <c r="CR206">
        <v>196</v>
      </c>
    </row>
    <row r="207" spans="1:96" x14ac:dyDescent="0.2">
      <c r="A207" s="112" t="s">
        <v>218</v>
      </c>
      <c r="B207" s="204">
        <f>Prevalence!B204*AX207</f>
        <v>1090.37726</v>
      </c>
      <c r="C207" s="204">
        <f>Prevalence!C204*AY207</f>
        <v>58.277406713295733</v>
      </c>
      <c r="D207" s="204">
        <f>Prevalence!D204*AZ207</f>
        <v>62.712541811704405</v>
      </c>
      <c r="E207" s="204">
        <f>Prevalence!E204*BA207</f>
        <v>55.822410608086322</v>
      </c>
      <c r="F207" s="204">
        <f>Prevalence!F204*BB207</f>
        <v>76.889082432242176</v>
      </c>
      <c r="G207" s="204">
        <f>Prevalence!G204*BC207</f>
        <v>65.077222147348976</v>
      </c>
      <c r="H207" s="204">
        <f>Prevalence!H204*BD207</f>
        <v>142.91479922075621</v>
      </c>
      <c r="I207" s="204">
        <f>Prevalence!I204*BE207</f>
        <v>130.5559201877056</v>
      </c>
      <c r="J207" s="204">
        <f>Prevalence!J204*BF207</f>
        <v>109.62510618757527</v>
      </c>
      <c r="K207" s="204">
        <f>Prevalence!K204*BG207</f>
        <v>53.006318423882071</v>
      </c>
      <c r="L207" s="204">
        <f>Prevalence!L204*BH207</f>
        <v>154.88115689272004</v>
      </c>
      <c r="M207" s="204">
        <f>Prevalence!M204*BI207</f>
        <v>14.729693920010705</v>
      </c>
      <c r="N207" s="204">
        <f>Prevalence!N204*BJ207</f>
        <v>8.4193494964106037</v>
      </c>
      <c r="O207" s="204">
        <f>Prevalence!O204*BK207</f>
        <v>154.91467371373227</v>
      </c>
      <c r="P207" s="204">
        <f>Prevalence!P204*BL207</f>
        <v>0.43319593438884002</v>
      </c>
      <c r="Q207" s="204">
        <f>Prevalence!Q204*BM207</f>
        <v>24.381677224264706</v>
      </c>
      <c r="R207" s="204">
        <f>Prevalence!R204*BN207</f>
        <v>79.212411507352954</v>
      </c>
      <c r="S207" s="204">
        <f>Prevalence!S204*BO207</f>
        <v>40.986833150735293</v>
      </c>
      <c r="T207" s="204">
        <f>Prevalence!T204*BP207</f>
        <v>29.268866658088232</v>
      </c>
      <c r="U207" s="204">
        <f>Prevalence!U204*BQ207</f>
        <v>6.6621784301470584</v>
      </c>
      <c r="V207" s="204">
        <f>Prevalence!V204*BR207</f>
        <v>55.707012992647059</v>
      </c>
      <c r="W207" s="204">
        <f>Prevalence!W204*BS207</f>
        <v>27.878832470588236</v>
      </c>
      <c r="X207" s="204">
        <f>Prevalence!X204*BT207</f>
        <v>13.089910698529412</v>
      </c>
      <c r="Y207" s="204">
        <f>Prevalence!Y204*BU207</f>
        <v>24.388913216911767</v>
      </c>
      <c r="Z207" s="204">
        <f>Prevalence!Z204*BV207</f>
        <v>35.831188389705879</v>
      </c>
      <c r="AA207" s="204">
        <f>Prevalence!AA204*BW207</f>
        <v>18.918502775735295</v>
      </c>
      <c r="AB207" s="204">
        <f>Prevalence!AB204*BX207</f>
        <v>80.597380499999986</v>
      </c>
      <c r="AC207" s="204">
        <f>Prevalence!AC204*BY207</f>
        <v>0.43415955882352941</v>
      </c>
      <c r="AD207" s="204">
        <f>Prevalence!AD204*BZ207</f>
        <v>28.059732286764707</v>
      </c>
      <c r="AE207" s="204">
        <f>Prevalence!AE204*CA207</f>
        <v>76.917878238970573</v>
      </c>
      <c r="AF207" s="204">
        <f>Prevalence!AF204*CB207</f>
        <v>42.550531161764702</v>
      </c>
      <c r="AG207" s="204">
        <f>Prevalence!AG204*CC207</f>
        <v>76.520622242647065</v>
      </c>
      <c r="AH207" s="204">
        <f>Prevalence!AH204*CD207</f>
        <v>13.231736154411767</v>
      </c>
      <c r="AI207" s="204">
        <f>Prevalence!AI204*CE207</f>
        <v>14.977057580882352</v>
      </c>
      <c r="AJ207" s="204">
        <f>Prevalence!AJ204*CF207</f>
        <v>32.974418492647061</v>
      </c>
      <c r="AK207" s="204">
        <f>Prevalence!AK204*CG207</f>
        <v>25.300648290441174</v>
      </c>
      <c r="AL207" s="204">
        <f>Prevalence!AL204*CH207</f>
        <v>20.503908764705884</v>
      </c>
      <c r="AM207" s="204">
        <f>Prevalence!AM204*CI207</f>
        <v>14.744058617647058</v>
      </c>
      <c r="AN207" s="204">
        <f>Prevalence!AN204*CJ207</f>
        <v>82.16397290808824</v>
      </c>
      <c r="AO207" s="204">
        <f>Prevalence!AO204*CK207</f>
        <v>22.390332047794118</v>
      </c>
      <c r="AP207" s="204">
        <f>Prevalence!AP204*CL207</f>
        <v>62.750528235294126</v>
      </c>
      <c r="AQ207" s="204">
        <f>Prevalence!AQ204*CM207</f>
        <v>8.4053290588235292</v>
      </c>
      <c r="AR207" s="204">
        <f>Prevalence!AR204*CN207</f>
        <v>19.716632764705881</v>
      </c>
      <c r="AS207" s="204">
        <f>Prevalence!AS204*CO207</f>
        <v>40.724166617647057</v>
      </c>
      <c r="AT207" s="204">
        <f>Prevalence!AT204*CP207</f>
        <v>29.488117235294116</v>
      </c>
      <c r="AU207" s="204">
        <f>Prevalence!AU204*CQ207</f>
        <v>4.8408790808823534</v>
      </c>
      <c r="AV207" s="204">
        <f>Prevalence!AV204*CR207</f>
        <v>20.201444272058822</v>
      </c>
      <c r="AW207">
        <v>206</v>
      </c>
      <c r="AX207">
        <v>5540</v>
      </c>
      <c r="AY207">
        <v>306</v>
      </c>
      <c r="AZ207">
        <v>320</v>
      </c>
      <c r="BA207">
        <v>329</v>
      </c>
      <c r="BB207">
        <v>381</v>
      </c>
      <c r="BC207">
        <v>315</v>
      </c>
      <c r="BD207">
        <v>746</v>
      </c>
      <c r="BE207">
        <v>680</v>
      </c>
      <c r="BF207">
        <v>562</v>
      </c>
      <c r="BG207">
        <v>273</v>
      </c>
      <c r="BH207">
        <v>719</v>
      </c>
      <c r="BI207">
        <v>72</v>
      </c>
      <c r="BJ207">
        <v>48</v>
      </c>
      <c r="BK207">
        <v>786</v>
      </c>
      <c r="BL207">
        <v>3</v>
      </c>
      <c r="BM207">
        <v>115</v>
      </c>
      <c r="BN207">
        <v>445</v>
      </c>
      <c r="BO207">
        <v>239</v>
      </c>
      <c r="BP207">
        <v>139</v>
      </c>
      <c r="BQ207">
        <v>33</v>
      </c>
      <c r="BR207">
        <v>329</v>
      </c>
      <c r="BS207">
        <v>128</v>
      </c>
      <c r="BT207">
        <v>67</v>
      </c>
      <c r="BU207">
        <v>107</v>
      </c>
      <c r="BV207">
        <v>189</v>
      </c>
      <c r="BW207">
        <v>83</v>
      </c>
      <c r="BX207">
        <v>357</v>
      </c>
      <c r="BY207">
        <v>3</v>
      </c>
      <c r="BZ207">
        <v>138</v>
      </c>
      <c r="CA207">
        <v>381</v>
      </c>
      <c r="CB207">
        <v>241</v>
      </c>
      <c r="CC207">
        <v>423</v>
      </c>
      <c r="CD207">
        <v>82</v>
      </c>
      <c r="CE207">
        <v>79</v>
      </c>
      <c r="CF207">
        <v>186</v>
      </c>
      <c r="CG207">
        <v>135</v>
      </c>
      <c r="CH207">
        <v>112</v>
      </c>
      <c r="CI207">
        <v>72</v>
      </c>
      <c r="CJ207">
        <v>419</v>
      </c>
      <c r="CK207">
        <v>97</v>
      </c>
      <c r="CL207">
        <v>320</v>
      </c>
      <c r="CM207">
        <v>48</v>
      </c>
      <c r="CN207">
        <v>104</v>
      </c>
      <c r="CO207">
        <v>201</v>
      </c>
      <c r="CP207">
        <v>144</v>
      </c>
      <c r="CQ207">
        <v>30</v>
      </c>
      <c r="CR207">
        <v>94</v>
      </c>
    </row>
    <row r="208" spans="1:96" x14ac:dyDescent="0.2">
      <c r="A208" s="112" t="s">
        <v>219</v>
      </c>
      <c r="B208" s="204">
        <f>Prevalence!B205*AX208</f>
        <v>439.693646</v>
      </c>
      <c r="C208" s="204">
        <f>Prevalence!C205*AY208</f>
        <v>17.330862780751346</v>
      </c>
      <c r="D208" s="204">
        <f>Prevalence!D205*AZ208</f>
        <v>23.125249793065997</v>
      </c>
      <c r="E208" s="204">
        <f>Prevalence!E205*BA208</f>
        <v>20.191084688031221</v>
      </c>
      <c r="F208" s="204">
        <f>Prevalence!F205*BB208</f>
        <v>33.702038756389612</v>
      </c>
      <c r="G208" s="204">
        <f>Prevalence!G205*BC208</f>
        <v>26.237483214962921</v>
      </c>
      <c r="H208" s="204">
        <f>Prevalence!H205*BD208</f>
        <v>59.771336939511976</v>
      </c>
      <c r="I208" s="204">
        <f>Prevalence!I205*BE208</f>
        <v>55.870254080326951</v>
      </c>
      <c r="J208" s="204">
        <f>Prevalence!J205*BF208</f>
        <v>47.595241832328057</v>
      </c>
      <c r="K208" s="204">
        <f>Prevalence!K205*BG208</f>
        <v>21.940344256039097</v>
      </c>
      <c r="L208" s="204">
        <f>Prevalence!L205*BH208</f>
        <v>62.90027512193916</v>
      </c>
      <c r="M208" s="204">
        <f>Prevalence!M205*BI208</f>
        <v>6.3419515488934977</v>
      </c>
      <c r="N208" s="204">
        <f>Prevalence!N205*BJ208</f>
        <v>2.2802404886112053</v>
      </c>
      <c r="O208" s="204">
        <f>Prevalence!O205*BK208</f>
        <v>62.281217421805849</v>
      </c>
      <c r="P208" s="204">
        <f>Prevalence!P205*BL208</f>
        <v>0</v>
      </c>
      <c r="Q208" s="204">
        <f>Prevalence!Q205*BM208</f>
        <v>11.024758397058823</v>
      </c>
      <c r="R208" s="204">
        <f>Prevalence!R205*BN208</f>
        <v>31.684964602941182</v>
      </c>
      <c r="S208" s="204">
        <f>Prevalence!S205*BO208</f>
        <v>19.378711908088235</v>
      </c>
      <c r="T208" s="204">
        <f>Prevalence!T205*BP208</f>
        <v>12.634043161764705</v>
      </c>
      <c r="U208" s="204">
        <f>Prevalence!U205*BQ208</f>
        <v>3.4320313124999995</v>
      </c>
      <c r="V208" s="204">
        <f>Prevalence!V205*BR208</f>
        <v>20.149345125</v>
      </c>
      <c r="W208" s="204">
        <f>Prevalence!W205*BS208</f>
        <v>10.018955419117647</v>
      </c>
      <c r="X208" s="204">
        <f>Prevalence!X205*BT208</f>
        <v>4.1028078308823535</v>
      </c>
      <c r="Y208" s="204">
        <f>Prevalence!Y205*BU208</f>
        <v>9.3452845036764707</v>
      </c>
      <c r="Z208" s="204">
        <f>Prevalence!Z205*BV208</f>
        <v>13.839559536764705</v>
      </c>
      <c r="AA208" s="204">
        <f>Prevalence!AA205*BW208</f>
        <v>9.3452845036764707</v>
      </c>
      <c r="AB208" s="204">
        <f>Prevalence!AB205*BX208</f>
        <v>34.767497470588232</v>
      </c>
      <c r="AC208" s="204">
        <f>Prevalence!AC205*BY208</f>
        <v>0</v>
      </c>
      <c r="AD208" s="204">
        <f>Prevalence!AD205*BZ208</f>
        <v>9.9632382757352946</v>
      </c>
      <c r="AE208" s="204">
        <f>Prevalence!AE205*CA208</f>
        <v>33.714660540441173</v>
      </c>
      <c r="AF208" s="204">
        <f>Prevalence!AF205*CB208</f>
        <v>18.538613161764705</v>
      </c>
      <c r="AG208" s="204">
        <f>Prevalence!AG205*CC208</f>
        <v>33.285566176470589</v>
      </c>
      <c r="AH208" s="204">
        <f>Prevalence!AH205*CD208</f>
        <v>6.6158680772058833</v>
      </c>
      <c r="AI208" s="204">
        <f>Prevalence!AI205*CE208</f>
        <v>5.6874902205882352</v>
      </c>
      <c r="AJ208" s="204">
        <f>Prevalence!AJ205*CF208</f>
        <v>14.537109227941176</v>
      </c>
      <c r="AK208" s="204">
        <f>Prevalence!AK205*CG208</f>
        <v>5.8097784963235286</v>
      </c>
      <c r="AL208" s="204">
        <f>Prevalence!AL205*CH208</f>
        <v>8.4212482426470583</v>
      </c>
      <c r="AM208" s="204">
        <f>Prevalence!AM205*CI208</f>
        <v>6.3481363492647054</v>
      </c>
      <c r="AN208" s="204">
        <f>Prevalence!AN205*CJ208</f>
        <v>30.786977915441177</v>
      </c>
      <c r="AO208" s="204">
        <f>Prevalence!AO205*CK208</f>
        <v>7.3865012941176476</v>
      </c>
      <c r="AP208" s="204">
        <f>Prevalence!AP205*CL208</f>
        <v>23.139257286764707</v>
      </c>
      <c r="AQ208" s="204">
        <f>Prevalence!AQ205*CM208</f>
        <v>2.2764432867647058</v>
      </c>
      <c r="AR208" s="204">
        <f>Prevalence!AR205*CN208</f>
        <v>7.393737286764706</v>
      </c>
      <c r="AS208" s="204">
        <f>Prevalence!AS205*CO208</f>
        <v>17.221662500000001</v>
      </c>
      <c r="AT208" s="204">
        <f>Prevalence!AT205*CP208</f>
        <v>12.491494106617647</v>
      </c>
      <c r="AU208" s="204">
        <f>Prevalence!AU205*CQ208</f>
        <v>2.0977142683823531</v>
      </c>
      <c r="AV208" s="204">
        <f>Prevalence!AV205*CR208</f>
        <v>7.5218143566176465</v>
      </c>
      <c r="AW208">
        <v>207</v>
      </c>
      <c r="AX208">
        <v>2234</v>
      </c>
      <c r="AY208">
        <v>91</v>
      </c>
      <c r="AZ208">
        <v>118</v>
      </c>
      <c r="BA208">
        <v>119</v>
      </c>
      <c r="BB208">
        <v>167</v>
      </c>
      <c r="BC208">
        <v>127</v>
      </c>
      <c r="BD208">
        <v>312</v>
      </c>
      <c r="BE208">
        <v>291</v>
      </c>
      <c r="BF208">
        <v>244</v>
      </c>
      <c r="BG208">
        <v>113</v>
      </c>
      <c r="BH208">
        <v>292</v>
      </c>
      <c r="BI208">
        <v>31</v>
      </c>
      <c r="BJ208">
        <v>13</v>
      </c>
      <c r="BK208">
        <v>316</v>
      </c>
      <c r="BL208">
        <v>0</v>
      </c>
      <c r="BM208">
        <v>52</v>
      </c>
      <c r="BN208">
        <v>178</v>
      </c>
      <c r="BO208">
        <v>113</v>
      </c>
      <c r="BP208">
        <v>60</v>
      </c>
      <c r="BQ208">
        <v>17</v>
      </c>
      <c r="BR208">
        <v>119</v>
      </c>
      <c r="BS208">
        <v>46</v>
      </c>
      <c r="BT208">
        <v>21</v>
      </c>
      <c r="BU208">
        <v>41</v>
      </c>
      <c r="BV208">
        <v>73</v>
      </c>
      <c r="BW208">
        <v>41</v>
      </c>
      <c r="BX208">
        <v>154</v>
      </c>
      <c r="BY208">
        <v>0</v>
      </c>
      <c r="BZ208">
        <v>49</v>
      </c>
      <c r="CA208">
        <v>167</v>
      </c>
      <c r="CB208">
        <v>105</v>
      </c>
      <c r="CC208">
        <v>184</v>
      </c>
      <c r="CD208">
        <v>41</v>
      </c>
      <c r="CE208">
        <v>30</v>
      </c>
      <c r="CF208">
        <v>82</v>
      </c>
      <c r="CG208">
        <v>31</v>
      </c>
      <c r="CH208">
        <v>46</v>
      </c>
      <c r="CI208">
        <v>31</v>
      </c>
      <c r="CJ208">
        <v>157</v>
      </c>
      <c r="CK208">
        <v>32</v>
      </c>
      <c r="CL208">
        <v>118</v>
      </c>
      <c r="CM208">
        <v>13</v>
      </c>
      <c r="CN208">
        <v>39</v>
      </c>
      <c r="CO208">
        <v>85</v>
      </c>
      <c r="CP208">
        <v>61</v>
      </c>
      <c r="CQ208">
        <v>13</v>
      </c>
      <c r="CR208">
        <v>35</v>
      </c>
    </row>
    <row r="209" spans="1:96" x14ac:dyDescent="0.2">
      <c r="A209" s="112" t="s">
        <v>40</v>
      </c>
      <c r="AW209">
        <v>208</v>
      </c>
    </row>
    <row r="210" spans="1:96" x14ac:dyDescent="0.2">
      <c r="A210" s="112" t="s">
        <v>41</v>
      </c>
      <c r="AW210">
        <v>209</v>
      </c>
    </row>
    <row r="211" spans="1:96" x14ac:dyDescent="0.2">
      <c r="A211" s="112" t="s">
        <v>42</v>
      </c>
      <c r="AW211">
        <v>210</v>
      </c>
    </row>
    <row r="212" spans="1:96" x14ac:dyDescent="0.2">
      <c r="A212" s="112" t="s">
        <v>43</v>
      </c>
      <c r="AW212">
        <v>211</v>
      </c>
    </row>
    <row r="213" spans="1:96" x14ac:dyDescent="0.2">
      <c r="A213" s="112" t="s">
        <v>230</v>
      </c>
      <c r="B213" s="204">
        <f>Prevalence!B210*AX213</f>
        <v>7464.967224</v>
      </c>
      <c r="C213" s="204">
        <f>Prevalence!C210*AY213</f>
        <v>359.562895432559</v>
      </c>
      <c r="D213" s="204">
        <f>Prevalence!D210*AZ213</f>
        <v>343.48778947819244</v>
      </c>
      <c r="E213" s="204">
        <f>Prevalence!E210*BA213</f>
        <v>253.06778796421352</v>
      </c>
      <c r="F213" s="204">
        <f>Prevalence!F210*BB213</f>
        <v>452.72663502397336</v>
      </c>
      <c r="G213" s="204">
        <f>Prevalence!G210*BC213</f>
        <v>467.77593817378647</v>
      </c>
      <c r="H213" s="204">
        <f>Prevalence!H210*BD213</f>
        <v>1032.0237208772235</v>
      </c>
      <c r="I213" s="204">
        <f>Prevalence!I210*BE213</f>
        <v>1215.0148163300353</v>
      </c>
      <c r="J213" s="204">
        <f>Prevalence!J210*BF213</f>
        <v>700.03770594328</v>
      </c>
      <c r="K213" s="204">
        <f>Prevalence!K210*BG213</f>
        <v>550.93862474920729</v>
      </c>
      <c r="L213" s="204">
        <f>Prevalence!L210*BH213</f>
        <v>1140.1731219911264</v>
      </c>
      <c r="M213" s="204">
        <f>Prevalence!M210*BI213</f>
        <v>76.290618528562831</v>
      </c>
      <c r="N213" s="204">
        <f>Prevalence!N210*BJ213</f>
        <v>84.135889927326218</v>
      </c>
      <c r="O213" s="204">
        <f>Prevalence!O210*BK213</f>
        <v>777.97598221465694</v>
      </c>
      <c r="P213" s="204">
        <f>Prevalence!P210*BL213</f>
        <v>3.3871786363194358</v>
      </c>
      <c r="Q213" s="204">
        <f>Prevalence!Q210*BM213</f>
        <v>244.36023376470587</v>
      </c>
      <c r="R213" s="204">
        <f>Prevalence!R210*BN213</f>
        <v>594.91524852941188</v>
      </c>
      <c r="S213" s="204">
        <f>Prevalence!S210*BO213</f>
        <v>192.23216682352941</v>
      </c>
      <c r="T213" s="204">
        <f>Prevalence!T210*BP213</f>
        <v>182.61181270588236</v>
      </c>
      <c r="U213" s="204">
        <f>Prevalence!U210*BQ213</f>
        <v>49.297026705882352</v>
      </c>
      <c r="V213" s="204">
        <f>Prevalence!V210*BR213</f>
        <v>253.6016042352941</v>
      </c>
      <c r="W213" s="204">
        <f>Prevalence!W210*BS213</f>
        <v>132.36084852941178</v>
      </c>
      <c r="X213" s="204">
        <f>Prevalence!X210*BT213</f>
        <v>126.98867435294119</v>
      </c>
      <c r="Y213" s="204">
        <f>Prevalence!Y210*BU213</f>
        <v>166.76576141176471</v>
      </c>
      <c r="Z213" s="204">
        <f>Prevalence!Z210*BV213</f>
        <v>239.5662525882353</v>
      </c>
      <c r="AA213" s="204">
        <f>Prevalence!AA210*BW213</f>
        <v>137.37671329411765</v>
      </c>
      <c r="AB213" s="204">
        <f>Prevalence!AB210*BX213</f>
        <v>526.37427441176476</v>
      </c>
      <c r="AC213" s="204">
        <f>Prevalence!AC210*BY213</f>
        <v>3.4011352941176471</v>
      </c>
      <c r="AD213" s="204">
        <f>Prevalence!AD210*BZ213</f>
        <v>192.75691341176469</v>
      </c>
      <c r="AE213" s="204">
        <f>Prevalence!AE210*CA213</f>
        <v>453.49604300000004</v>
      </c>
      <c r="AF213" s="204">
        <f>Prevalence!AF210*CB213</f>
        <v>554.66362211764704</v>
      </c>
      <c r="AG213" s="204">
        <f>Prevalence!AG210*CC213</f>
        <v>504.63778070588228</v>
      </c>
      <c r="AH213" s="204">
        <f>Prevalence!AH210*CD213</f>
        <v>78.193719999999999</v>
      </c>
      <c r="AI213" s="204">
        <f>Prevalence!AI210*CE213</f>
        <v>115.60296905882353</v>
      </c>
      <c r="AJ213" s="204">
        <f>Prevalence!AJ210*CF213</f>
        <v>183.07825411764708</v>
      </c>
      <c r="AK213" s="204">
        <f>Prevalence!AK210*CG213</f>
        <v>134.58778235294119</v>
      </c>
      <c r="AL213" s="204">
        <f>Prevalence!AL210*CH213</f>
        <v>247.48118029411765</v>
      </c>
      <c r="AM213" s="204">
        <f>Prevalence!AM210*CI213</f>
        <v>76.072059411764712</v>
      </c>
      <c r="AN213" s="204">
        <f>Prevalence!AN210*CJ213</f>
        <v>467.65610294117647</v>
      </c>
      <c r="AO213" s="204">
        <f>Prevalence!AO210*CK213</f>
        <v>170.79529694117647</v>
      </c>
      <c r="AP213" s="204">
        <f>Prevalence!AP210*CL213</f>
        <v>343.11624599999999</v>
      </c>
      <c r="AQ213" s="204">
        <f>Prevalence!AQ210*CM213</f>
        <v>84.121412941176487</v>
      </c>
      <c r="AR213" s="204">
        <f>Prevalence!AR210*CN213</f>
        <v>91.701085882352942</v>
      </c>
      <c r="AS213" s="204">
        <f>Prevalence!AS210*CO213</f>
        <v>388.84208064705882</v>
      </c>
      <c r="AT213" s="204">
        <f>Prevalence!AT210*CP213</f>
        <v>218.38203847058821</v>
      </c>
      <c r="AU213" s="204">
        <f>Prevalence!AU210*CQ213</f>
        <v>39.556823058823532</v>
      </c>
      <c r="AV213" s="204">
        <f>Prevalence!AV210*CR213</f>
        <v>215.67732611764708</v>
      </c>
      <c r="AW213">
        <v>212</v>
      </c>
      <c r="AX213">
        <v>24648</v>
      </c>
      <c r="AY213">
        <v>1215</v>
      </c>
      <c r="AZ213">
        <v>1054</v>
      </c>
      <c r="BA213">
        <v>851</v>
      </c>
      <c r="BB213">
        <v>1547</v>
      </c>
      <c r="BC213">
        <v>1449</v>
      </c>
      <c r="BD213">
        <v>3648</v>
      </c>
      <c r="BE213">
        <v>4201</v>
      </c>
      <c r="BF213">
        <v>2234</v>
      </c>
      <c r="BG213">
        <v>1804</v>
      </c>
      <c r="BH213">
        <v>3271</v>
      </c>
      <c r="BI213">
        <v>305</v>
      </c>
      <c r="BJ213">
        <v>265</v>
      </c>
      <c r="BK213">
        <v>2784</v>
      </c>
      <c r="BL213">
        <v>20</v>
      </c>
      <c r="BM213">
        <v>829</v>
      </c>
      <c r="BN213">
        <v>2099</v>
      </c>
      <c r="BO213">
        <v>942</v>
      </c>
      <c r="BP213">
        <v>522</v>
      </c>
      <c r="BQ213">
        <v>171</v>
      </c>
      <c r="BR213">
        <v>851</v>
      </c>
      <c r="BS213">
        <v>467</v>
      </c>
      <c r="BT213">
        <v>363</v>
      </c>
      <c r="BU213">
        <v>488</v>
      </c>
      <c r="BV213">
        <v>831</v>
      </c>
      <c r="BW213">
        <v>402</v>
      </c>
      <c r="BX213">
        <v>1383</v>
      </c>
      <c r="BY213">
        <v>20</v>
      </c>
      <c r="BZ213">
        <v>684</v>
      </c>
      <c r="CA213">
        <v>1547</v>
      </c>
      <c r="CB213">
        <v>1924</v>
      </c>
      <c r="CC213">
        <v>1712</v>
      </c>
      <c r="CD213">
        <v>340</v>
      </c>
      <c r="CE213">
        <v>401</v>
      </c>
      <c r="CF213">
        <v>720</v>
      </c>
      <c r="CG213">
        <v>554</v>
      </c>
      <c r="CH213">
        <v>915</v>
      </c>
      <c r="CI213">
        <v>305</v>
      </c>
      <c r="CJ213">
        <v>1375</v>
      </c>
      <c r="CK213">
        <v>507</v>
      </c>
      <c r="CL213">
        <v>1054</v>
      </c>
      <c r="CM213">
        <v>265</v>
      </c>
      <c r="CN213">
        <v>298</v>
      </c>
      <c r="CO213">
        <v>1257</v>
      </c>
      <c r="CP213">
        <v>594</v>
      </c>
      <c r="CQ213">
        <v>172</v>
      </c>
      <c r="CR213">
        <v>656</v>
      </c>
    </row>
    <row r="214" spans="1:96" x14ac:dyDescent="0.2">
      <c r="A214" s="112" t="s">
        <v>45</v>
      </c>
      <c r="B214" s="204">
        <f>Prevalence!B211*AX214</f>
        <v>9816.0926930000005</v>
      </c>
      <c r="C214" s="204">
        <f>Prevalence!C211*AY214</f>
        <v>420.82175909884683</v>
      </c>
      <c r="D214" s="204">
        <f>Prevalence!D211*AZ214</f>
        <v>293.95254849082505</v>
      </c>
      <c r="E214" s="204">
        <f>Prevalence!E211*BA214</f>
        <v>247.4176258357528</v>
      </c>
      <c r="F214" s="204">
        <f>Prevalence!F211*BB214</f>
        <v>539.64312539379887</v>
      </c>
      <c r="G214" s="204">
        <f>Prevalence!G211*BC214</f>
        <v>509.42058691389582</v>
      </c>
      <c r="H214" s="204">
        <f>Prevalence!H211*BD214</f>
        <v>1340.1031704483025</v>
      </c>
      <c r="I214" s="204">
        <f>Prevalence!I211*BE214</f>
        <v>2146.3044398917382</v>
      </c>
      <c r="J214" s="204">
        <f>Prevalence!J211*BF214</f>
        <v>674.65585536968752</v>
      </c>
      <c r="K214" s="204">
        <f>Prevalence!K211*BG214</f>
        <v>629.42600089141695</v>
      </c>
      <c r="L214" s="204">
        <f>Prevalence!L211*BH214</f>
        <v>1962.1016519987927</v>
      </c>
      <c r="M214" s="204">
        <f>Prevalence!M211*BI214</f>
        <v>74.289553124534947</v>
      </c>
      <c r="N214" s="204">
        <f>Prevalence!N211*BJ214</f>
        <v>99.375598291521158</v>
      </c>
      <c r="O214" s="204">
        <f>Prevalence!O211*BK214</f>
        <v>895.62249389295096</v>
      </c>
      <c r="P214" s="204">
        <f>Prevalence!P211*BL214</f>
        <v>2.8791018408715203</v>
      </c>
      <c r="Q214" s="204">
        <f>Prevalence!Q211*BM214</f>
        <v>562.11696717647055</v>
      </c>
      <c r="R214" s="204">
        <f>Prevalence!R211*BN214</f>
        <v>601.4340911764707</v>
      </c>
      <c r="S214" s="204">
        <f>Prevalence!S211*BO214</f>
        <v>181.21248847058823</v>
      </c>
      <c r="T214" s="204">
        <f>Prevalence!T211*BP214</f>
        <v>174.21586729411766</v>
      </c>
      <c r="U214" s="204">
        <f>Prevalence!U211*BQ214</f>
        <v>50.450173529411764</v>
      </c>
      <c r="V214" s="204">
        <f>Prevalence!V211*BR214</f>
        <v>247.93952376470585</v>
      </c>
      <c r="W214" s="204">
        <f>Prevalence!W211*BS214</f>
        <v>282.86108529411769</v>
      </c>
      <c r="X214" s="204">
        <f>Prevalence!X211*BT214</f>
        <v>176.66468470588237</v>
      </c>
      <c r="Y214" s="204">
        <f>Prevalence!Y211*BU214</f>
        <v>181.80201858823528</v>
      </c>
      <c r="Z214" s="204">
        <f>Prevalence!Z211*BV214</f>
        <v>242.73740635294118</v>
      </c>
      <c r="AA214" s="204">
        <f>Prevalence!AA211*BW214</f>
        <v>134.64284835294117</v>
      </c>
      <c r="AB214" s="204">
        <f>Prevalence!AB211*BX214</f>
        <v>1325.2604652941177</v>
      </c>
      <c r="AC214" s="204">
        <f>Prevalence!AC211*BY214</f>
        <v>2.890965</v>
      </c>
      <c r="AD214" s="204">
        <f>Prevalence!AD211*BZ214</f>
        <v>203.46563082352941</v>
      </c>
      <c r="AE214" s="204">
        <f>Prevalence!AE211*CA214</f>
        <v>540.56024776470588</v>
      </c>
      <c r="AF214" s="204">
        <f>Prevalence!AF211*CB214</f>
        <v>1403.0913975294118</v>
      </c>
      <c r="AG214" s="204">
        <f>Prevalence!AG211*CC214</f>
        <v>487.83617235294111</v>
      </c>
      <c r="AH214" s="204">
        <f>Prevalence!AH211*CD214</f>
        <v>85.323147411764708</v>
      </c>
      <c r="AI214" s="204">
        <f>Prevalence!AI211*CE214</f>
        <v>156.53968129411766</v>
      </c>
      <c r="AJ214" s="204">
        <f>Prevalence!AJ211*CF214</f>
        <v>180.02694988235294</v>
      </c>
      <c r="AK214" s="204">
        <f>Prevalence!AK211*CG214</f>
        <v>140.17536176470588</v>
      </c>
      <c r="AL214" s="204">
        <f>Prevalence!AL211*CH214</f>
        <v>315.6399315882353</v>
      </c>
      <c r="AM214" s="204">
        <f>Prevalence!AM211*CI214</f>
        <v>74.076726705882365</v>
      </c>
      <c r="AN214" s="204">
        <f>Prevalence!AN211*CJ214</f>
        <v>448.60974529411766</v>
      </c>
      <c r="AO214" s="204">
        <f>Prevalence!AO211*CK214</f>
        <v>190.3340094117647</v>
      </c>
      <c r="AP214" s="204">
        <f>Prevalence!AP211*CL214</f>
        <v>293.63458623529414</v>
      </c>
      <c r="AQ214" s="204">
        <f>Prevalence!AQ211*CM214</f>
        <v>99.35849905882354</v>
      </c>
      <c r="AR214" s="204">
        <f>Prevalence!AR211*CN214</f>
        <v>104.6254</v>
      </c>
      <c r="AS214" s="204">
        <f>Prevalence!AS211*CO214</f>
        <v>422.86962947058828</v>
      </c>
      <c r="AT214" s="204">
        <f>Prevalence!AT211*CP214</f>
        <v>250.36728652941176</v>
      </c>
      <c r="AU214" s="204">
        <f>Prevalence!AU211*CQ214</f>
        <v>50.365954941176476</v>
      </c>
      <c r="AV214" s="204">
        <f>Prevalence!AV211*CR214</f>
        <v>250.5276257647059</v>
      </c>
      <c r="AW214">
        <v>213</v>
      </c>
      <c r="AX214">
        <v>32411</v>
      </c>
      <c r="AY214">
        <v>1422</v>
      </c>
      <c r="AZ214">
        <v>902</v>
      </c>
      <c r="BA214">
        <v>832</v>
      </c>
      <c r="BB214">
        <v>1844</v>
      </c>
      <c r="BC214">
        <v>1578</v>
      </c>
      <c r="BD214">
        <v>4737</v>
      </c>
      <c r="BE214">
        <v>7421</v>
      </c>
      <c r="BF214">
        <v>2153</v>
      </c>
      <c r="BG214">
        <v>2061</v>
      </c>
      <c r="BH214">
        <v>5629</v>
      </c>
      <c r="BI214">
        <v>297</v>
      </c>
      <c r="BJ214">
        <v>313</v>
      </c>
      <c r="BK214">
        <v>3205</v>
      </c>
      <c r="BL214">
        <v>17</v>
      </c>
      <c r="BM214">
        <v>1907</v>
      </c>
      <c r="BN214">
        <v>2122</v>
      </c>
      <c r="BO214">
        <v>888</v>
      </c>
      <c r="BP214">
        <v>498</v>
      </c>
      <c r="BQ214">
        <v>175</v>
      </c>
      <c r="BR214">
        <v>832</v>
      </c>
      <c r="BS214">
        <v>998</v>
      </c>
      <c r="BT214">
        <v>505</v>
      </c>
      <c r="BU214">
        <v>532</v>
      </c>
      <c r="BV214">
        <v>842</v>
      </c>
      <c r="BW214">
        <v>394</v>
      </c>
      <c r="BX214">
        <v>3482</v>
      </c>
      <c r="BY214">
        <v>17</v>
      </c>
      <c r="BZ214">
        <v>722</v>
      </c>
      <c r="CA214">
        <v>1844</v>
      </c>
      <c r="CB214">
        <v>4867</v>
      </c>
      <c r="CC214">
        <v>1655</v>
      </c>
      <c r="CD214">
        <v>371</v>
      </c>
      <c r="CE214">
        <v>543</v>
      </c>
      <c r="CF214">
        <v>708</v>
      </c>
      <c r="CG214">
        <v>577</v>
      </c>
      <c r="CH214">
        <v>1167</v>
      </c>
      <c r="CI214">
        <v>297</v>
      </c>
      <c r="CJ214">
        <v>1319</v>
      </c>
      <c r="CK214">
        <v>565</v>
      </c>
      <c r="CL214">
        <v>902</v>
      </c>
      <c r="CM214">
        <v>313</v>
      </c>
      <c r="CN214">
        <v>340</v>
      </c>
      <c r="CO214">
        <v>1367</v>
      </c>
      <c r="CP214">
        <v>681</v>
      </c>
      <c r="CQ214">
        <v>219</v>
      </c>
      <c r="CR214">
        <v>762</v>
      </c>
    </row>
    <row r="215" spans="1:96" x14ac:dyDescent="0.2">
      <c r="A215" s="112" t="s">
        <v>46</v>
      </c>
      <c r="B215" s="204">
        <f>Prevalence!B212*AX215</f>
        <v>6032.10131</v>
      </c>
      <c r="C215" s="204">
        <f>Prevalence!C212*AY215</f>
        <v>261.16306046318618</v>
      </c>
      <c r="D215" s="204">
        <f>Prevalence!D212*AZ215</f>
        <v>188.60506138992426</v>
      </c>
      <c r="E215" s="204">
        <f>Prevalence!E212*BA215</f>
        <v>156.50968448810147</v>
      </c>
      <c r="F215" s="204">
        <f>Prevalence!F212*BB215</f>
        <v>310.84897269880457</v>
      </c>
      <c r="G215" s="204">
        <f>Prevalence!G212*BC215</f>
        <v>339.39495159876344</v>
      </c>
      <c r="H215" s="204">
        <f>Prevalence!H212*BD215</f>
        <v>857.16410915927906</v>
      </c>
      <c r="I215" s="204">
        <f>Prevalence!I212*BE215</f>
        <v>1029.4521529146937</v>
      </c>
      <c r="J215" s="204">
        <f>Prevalence!J212*BF215</f>
        <v>510.38897076529548</v>
      </c>
      <c r="K215" s="204">
        <f>Prevalence!K212*BG215</f>
        <v>406.22261185550803</v>
      </c>
      <c r="L215" s="204">
        <f>Prevalence!L212*BH215</f>
        <v>1334.100298494352</v>
      </c>
      <c r="M215" s="204">
        <f>Prevalence!M212*BI215</f>
        <v>54.705560806325153</v>
      </c>
      <c r="N215" s="204">
        <f>Prevalence!N212*BJ215</f>
        <v>71.265052118776467</v>
      </c>
      <c r="O215" s="204">
        <f>Prevalence!O212*BK215</f>
        <v>555.2291817886736</v>
      </c>
      <c r="P215" s="204">
        <f>Prevalence!P212*BL215</f>
        <v>1.732854746667835</v>
      </c>
      <c r="Q215" s="204">
        <f>Prevalence!Q212*BM215</f>
        <v>294.05913240641712</v>
      </c>
      <c r="R215" s="204">
        <f>Prevalence!R212*BN215</f>
        <v>423.03625187165778</v>
      </c>
      <c r="S215" s="204">
        <f>Prevalence!S212*BO215</f>
        <v>119.53764731550802</v>
      </c>
      <c r="T215" s="204">
        <f>Prevalence!T212*BP215</f>
        <v>105.59283131550802</v>
      </c>
      <c r="U215" s="204">
        <f>Prevalence!U212*BQ215</f>
        <v>38.161815978609624</v>
      </c>
      <c r="V215" s="204">
        <f>Prevalence!V212*BR215</f>
        <v>156.83982297326202</v>
      </c>
      <c r="W215" s="204">
        <f>Prevalence!W212*BS215</f>
        <v>119.26214812834226</v>
      </c>
      <c r="X215" s="204">
        <f>Prevalence!X212*BT215</f>
        <v>111.40938558288771</v>
      </c>
      <c r="Y215" s="204">
        <f>Prevalence!Y212*BU215</f>
        <v>83.917466695187159</v>
      </c>
      <c r="Z215" s="204">
        <f>Prevalence!Z212*BV215</f>
        <v>156.70310909090909</v>
      </c>
      <c r="AA215" s="204">
        <f>Prevalence!AA212*BW215</f>
        <v>73.864853497326195</v>
      </c>
      <c r="AB215" s="204">
        <f>Prevalence!AB212*BX215</f>
        <v>938.52008812834231</v>
      </c>
      <c r="AC215" s="204">
        <f>Prevalence!AC212*BY215</f>
        <v>1.7399948663101603</v>
      </c>
      <c r="AD215" s="204">
        <f>Prevalence!AD212*BZ215</f>
        <v>154.44318718716576</v>
      </c>
      <c r="AE215" s="204">
        <f>Prevalence!AE212*CA215</f>
        <v>311.37725988235297</v>
      </c>
      <c r="AF215" s="204">
        <f>Prevalence!AF212*CB215</f>
        <v>602.29300870588236</v>
      </c>
      <c r="AG215" s="204">
        <f>Prevalence!AG212*CC215</f>
        <v>391.1363459893048</v>
      </c>
      <c r="AH215" s="204">
        <f>Prevalence!AH212*CD215</f>
        <v>46.474434310160426</v>
      </c>
      <c r="AI215" s="204">
        <f>Prevalence!AI212*CE215</f>
        <v>92.178299465240642</v>
      </c>
      <c r="AJ215" s="204">
        <f>Prevalence!AJ212*CF215</f>
        <v>137.24002365775399</v>
      </c>
      <c r="AK215" s="204">
        <f>Prevalence!AK212*CG215</f>
        <v>88.242596791443844</v>
      </c>
      <c r="AL215" s="204">
        <f>Prevalence!AL212*CH215</f>
        <v>202.88650854545455</v>
      </c>
      <c r="AM215" s="204">
        <f>Prevalence!AM212*CI215</f>
        <v>54.548839058823532</v>
      </c>
      <c r="AN215" s="204">
        <f>Prevalence!AN212*CJ215</f>
        <v>333.42651625668447</v>
      </c>
      <c r="AO215" s="204">
        <f>Prevalence!AO212*CK215</f>
        <v>121.93221167914437</v>
      </c>
      <c r="AP215" s="204">
        <f>Prevalence!AP212*CL215</f>
        <v>188.40105128342245</v>
      </c>
      <c r="AQ215" s="204">
        <f>Prevalence!AQ212*CM215</f>
        <v>71.252789775401084</v>
      </c>
      <c r="AR215" s="204">
        <f>Prevalence!AR212*CN215</f>
        <v>61.790531978609629</v>
      </c>
      <c r="AS215" s="204">
        <f>Prevalence!AS212*CO215</f>
        <v>278.33392880213904</v>
      </c>
      <c r="AT215" s="204">
        <f>Prevalence!AT212*CP215</f>
        <v>136.36174053475935</v>
      </c>
      <c r="AU215" s="204">
        <f>Prevalence!AU212*CQ215</f>
        <v>28.67884395721925</v>
      </c>
      <c r="AV215" s="204">
        <f>Prevalence!AV212*CR215</f>
        <v>163.78426677005348</v>
      </c>
      <c r="AW215">
        <v>214</v>
      </c>
      <c r="AX215">
        <v>31145</v>
      </c>
      <c r="AY215">
        <v>1380</v>
      </c>
      <c r="AZ215">
        <v>905</v>
      </c>
      <c r="BA215">
        <v>823</v>
      </c>
      <c r="BB215">
        <v>1661</v>
      </c>
      <c r="BC215">
        <v>1644</v>
      </c>
      <c r="BD215">
        <v>4738</v>
      </c>
      <c r="BE215">
        <v>5566</v>
      </c>
      <c r="BF215">
        <v>2547</v>
      </c>
      <c r="BG215">
        <v>2080</v>
      </c>
      <c r="BH215">
        <v>5985</v>
      </c>
      <c r="BI215">
        <v>342</v>
      </c>
      <c r="BJ215">
        <v>351</v>
      </c>
      <c r="BK215">
        <v>3107</v>
      </c>
      <c r="BL215">
        <v>16</v>
      </c>
      <c r="BM215">
        <v>1560</v>
      </c>
      <c r="BN215">
        <v>2334</v>
      </c>
      <c r="BO215">
        <v>916</v>
      </c>
      <c r="BP215">
        <v>472</v>
      </c>
      <c r="BQ215">
        <v>207</v>
      </c>
      <c r="BR215">
        <v>823</v>
      </c>
      <c r="BS215">
        <v>658</v>
      </c>
      <c r="BT215">
        <v>498</v>
      </c>
      <c r="BU215">
        <v>384</v>
      </c>
      <c r="BV215">
        <v>850</v>
      </c>
      <c r="BW215">
        <v>338</v>
      </c>
      <c r="BX215">
        <v>3856</v>
      </c>
      <c r="BY215">
        <v>16</v>
      </c>
      <c r="BZ215">
        <v>857</v>
      </c>
      <c r="CA215">
        <v>1661</v>
      </c>
      <c r="CB215">
        <v>3267</v>
      </c>
      <c r="CC215">
        <v>2075</v>
      </c>
      <c r="CD215">
        <v>316</v>
      </c>
      <c r="CE215">
        <v>500</v>
      </c>
      <c r="CF215">
        <v>844</v>
      </c>
      <c r="CG215">
        <v>568</v>
      </c>
      <c r="CH215">
        <v>1173</v>
      </c>
      <c r="CI215">
        <v>342</v>
      </c>
      <c r="CJ215">
        <v>1533</v>
      </c>
      <c r="CK215">
        <v>566</v>
      </c>
      <c r="CL215">
        <v>905</v>
      </c>
      <c r="CM215">
        <v>351</v>
      </c>
      <c r="CN215">
        <v>314</v>
      </c>
      <c r="CO215">
        <v>1407</v>
      </c>
      <c r="CP215">
        <v>580</v>
      </c>
      <c r="CQ215">
        <v>195</v>
      </c>
      <c r="CR215">
        <v>779</v>
      </c>
    </row>
    <row r="216" spans="1:96" x14ac:dyDescent="0.2">
      <c r="A216" s="112" t="s">
        <v>47</v>
      </c>
      <c r="B216" s="204">
        <f>Prevalence!B213*AX216</f>
        <v>6204.8620860000001</v>
      </c>
      <c r="C216" s="204">
        <f>Prevalence!C213*AY216</f>
        <v>287.65786369858193</v>
      </c>
      <c r="D216" s="204">
        <f>Prevalence!D213*AZ216</f>
        <v>202.56808803426119</v>
      </c>
      <c r="E216" s="204">
        <f>Prevalence!E213*BA216</f>
        <v>154.03747805025785</v>
      </c>
      <c r="F216" s="204">
        <f>Prevalence!F213*BB216</f>
        <v>346.59379737398319</v>
      </c>
      <c r="G216" s="204">
        <f>Prevalence!G213*BC216</f>
        <v>378.41298435555564</v>
      </c>
      <c r="H216" s="204">
        <f>Prevalence!H213*BD216</f>
        <v>864.58152757961057</v>
      </c>
      <c r="I216" s="204">
        <f>Prevalence!I213*BE216</f>
        <v>991.53664961833852</v>
      </c>
      <c r="J216" s="204">
        <f>Prevalence!J213*BF216</f>
        <v>553.67284107754665</v>
      </c>
      <c r="K216" s="204">
        <f>Prevalence!K213*BG216</f>
        <v>463.0547176487546</v>
      </c>
      <c r="L216" s="204">
        <f>Prevalence!L213*BH216</f>
        <v>1310.2492154636259</v>
      </c>
      <c r="M216" s="204">
        <f>Prevalence!M213*BI216</f>
        <v>55.345391926866967</v>
      </c>
      <c r="N216" s="204">
        <f>Prevalence!N213*BJ216</f>
        <v>69.234708753569166</v>
      </c>
      <c r="O216" s="204">
        <f>Prevalence!O213*BK216</f>
        <v>571.84852968257337</v>
      </c>
      <c r="P216" s="204">
        <f>Prevalence!P213*BL216</f>
        <v>1.1913376383341365</v>
      </c>
      <c r="Q216" s="204">
        <f>Prevalence!Q213*BM216</f>
        <v>222.80634263101604</v>
      </c>
      <c r="R216" s="204">
        <f>Prevalence!R213*BN216</f>
        <v>501.69851978609631</v>
      </c>
      <c r="S216" s="204">
        <f>Prevalence!S213*BO216</f>
        <v>140.02608686631018</v>
      </c>
      <c r="T216" s="204">
        <f>Prevalence!T213*BP216</f>
        <v>112.3042400855615</v>
      </c>
      <c r="U216" s="204">
        <f>Prevalence!U213*BQ216</f>
        <v>46.826576128342246</v>
      </c>
      <c r="V216" s="204">
        <f>Prevalence!V213*BR216</f>
        <v>154.36240171122992</v>
      </c>
      <c r="W216" s="204">
        <f>Prevalence!W213*BS216</f>
        <v>107.11843395721927</v>
      </c>
      <c r="X216" s="204">
        <f>Prevalence!X213*BT216</f>
        <v>127.51676663101605</v>
      </c>
      <c r="Y216" s="204">
        <f>Prevalence!Y213*BU216</f>
        <v>94.844220171122984</v>
      </c>
      <c r="Z216" s="204">
        <f>Prevalence!Z213*BV216</f>
        <v>187.85937431016043</v>
      </c>
      <c r="AA216" s="204">
        <f>Prevalence!AA213*BW216</f>
        <v>81.513580930481282</v>
      </c>
      <c r="AB216" s="204">
        <f>Prevalence!AB213*BX216</f>
        <v>828.50684128342255</v>
      </c>
      <c r="AC216" s="204">
        <f>Prevalence!AC213*BY216</f>
        <v>1.1962464705882352</v>
      </c>
      <c r="AD216" s="204">
        <f>Prevalence!AD213*BZ216</f>
        <v>183.81802909090908</v>
      </c>
      <c r="AE216" s="204">
        <f>Prevalence!AE213*CA216</f>
        <v>347.18283281283425</v>
      </c>
      <c r="AF216" s="204">
        <f>Prevalence!AF213*CB216</f>
        <v>498.13153031016043</v>
      </c>
      <c r="AG216" s="204">
        <f>Prevalence!AG213*CC216</f>
        <v>426.19724254545451</v>
      </c>
      <c r="AH216" s="204">
        <f>Prevalence!AH213*CD216</f>
        <v>49.709996192513366</v>
      </c>
      <c r="AI216" s="204">
        <f>Prevalence!AI213*CE216</f>
        <v>100.28998981818182</v>
      </c>
      <c r="AJ216" s="204">
        <f>Prevalence!AJ213*CF216</f>
        <v>134.80092371122993</v>
      </c>
      <c r="AK216" s="204">
        <f>Prevalence!AK213*CG216</f>
        <v>95.544360962566827</v>
      </c>
      <c r="AL216" s="204">
        <f>Prevalence!AL213*CH216</f>
        <v>227.10143710160429</v>
      </c>
      <c r="AM216" s="204">
        <f>Prevalence!AM213*CI216</f>
        <v>55.18683717647059</v>
      </c>
      <c r="AN216" s="204">
        <f>Prevalence!AN213*CJ216</f>
        <v>334.07901433155075</v>
      </c>
      <c r="AO216" s="204">
        <f>Prevalence!AO213*CK216</f>
        <v>128.1796218181818</v>
      </c>
      <c r="AP216" s="204">
        <f>Prevalence!AP213*CL216</f>
        <v>202.34897441711229</v>
      </c>
      <c r="AQ216" s="204">
        <f>Prevalence!AQ213*CM216</f>
        <v>69.222795764705893</v>
      </c>
      <c r="AR216" s="204">
        <f>Prevalence!AR213*CN216</f>
        <v>65.923019786096262</v>
      </c>
      <c r="AS216" s="204">
        <f>Prevalence!AS213*CO216</f>
        <v>351.92328311229949</v>
      </c>
      <c r="AT216" s="204">
        <f>Prevalence!AT213*CP216</f>
        <v>131.42450510160427</v>
      </c>
      <c r="AU216" s="204">
        <f>Prevalence!AU213*CQ216</f>
        <v>29.120056941176472</v>
      </c>
      <c r="AV216" s="204">
        <f>Prevalence!AV213*CR216</f>
        <v>191.53718488770053</v>
      </c>
      <c r="AW216">
        <v>215</v>
      </c>
      <c r="AX216">
        <v>32037</v>
      </c>
      <c r="AY216">
        <v>1520</v>
      </c>
      <c r="AZ216">
        <v>972</v>
      </c>
      <c r="BA216">
        <v>810</v>
      </c>
      <c r="BB216">
        <v>1852</v>
      </c>
      <c r="BC216">
        <v>1833</v>
      </c>
      <c r="BD216">
        <v>4779</v>
      </c>
      <c r="BE216">
        <v>5361</v>
      </c>
      <c r="BF216">
        <v>2763</v>
      </c>
      <c r="BG216">
        <v>2371</v>
      </c>
      <c r="BH216">
        <v>5878</v>
      </c>
      <c r="BI216">
        <v>346</v>
      </c>
      <c r="BJ216">
        <v>341</v>
      </c>
      <c r="BK216">
        <v>3200</v>
      </c>
      <c r="BL216">
        <v>11</v>
      </c>
      <c r="BM216">
        <v>1182</v>
      </c>
      <c r="BN216">
        <v>2768</v>
      </c>
      <c r="BO216">
        <v>1073</v>
      </c>
      <c r="BP216">
        <v>502</v>
      </c>
      <c r="BQ216">
        <v>254</v>
      </c>
      <c r="BR216">
        <v>810</v>
      </c>
      <c r="BS216">
        <v>591</v>
      </c>
      <c r="BT216">
        <v>570</v>
      </c>
      <c r="BU216">
        <v>434</v>
      </c>
      <c r="BV216">
        <v>1019</v>
      </c>
      <c r="BW216">
        <v>373</v>
      </c>
      <c r="BX216">
        <v>3404</v>
      </c>
      <c r="BY216">
        <v>11</v>
      </c>
      <c r="BZ216">
        <v>1020</v>
      </c>
      <c r="CA216">
        <v>1852</v>
      </c>
      <c r="CB216">
        <v>2702</v>
      </c>
      <c r="CC216">
        <v>2261</v>
      </c>
      <c r="CD216">
        <v>338</v>
      </c>
      <c r="CE216">
        <v>544</v>
      </c>
      <c r="CF216">
        <v>829</v>
      </c>
      <c r="CG216">
        <v>615</v>
      </c>
      <c r="CH216">
        <v>1313</v>
      </c>
      <c r="CI216">
        <v>346</v>
      </c>
      <c r="CJ216">
        <v>1536</v>
      </c>
      <c r="CK216">
        <v>595</v>
      </c>
      <c r="CL216">
        <v>972</v>
      </c>
      <c r="CM216">
        <v>341</v>
      </c>
      <c r="CN216">
        <v>335</v>
      </c>
      <c r="CO216">
        <v>1779</v>
      </c>
      <c r="CP216">
        <v>559</v>
      </c>
      <c r="CQ216">
        <v>198</v>
      </c>
      <c r="CR216">
        <v>911</v>
      </c>
    </row>
    <row r="217" spans="1:96" x14ac:dyDescent="0.2">
      <c r="A217" s="112" t="s">
        <v>48</v>
      </c>
      <c r="B217" s="204">
        <f>Prevalence!B214*AX217</f>
        <v>7979.0775440000007</v>
      </c>
      <c r="C217" s="204">
        <f>Prevalence!C214*AY217</f>
        <v>411.64735799784597</v>
      </c>
      <c r="D217" s="204">
        <f>Prevalence!D214*AZ217</f>
        <v>343.26097737027823</v>
      </c>
      <c r="E217" s="204">
        <f>Prevalence!E214*BA217</f>
        <v>217.99609380268603</v>
      </c>
      <c r="F217" s="204">
        <f>Prevalence!F214*BB217</f>
        <v>493.24031574942813</v>
      </c>
      <c r="G217" s="204">
        <f>Prevalence!G214*BC217</f>
        <v>541.16473151698062</v>
      </c>
      <c r="H217" s="204">
        <f>Prevalence!H214*BD217</f>
        <v>1062.8991326185856</v>
      </c>
      <c r="I217" s="204">
        <f>Prevalence!I214*BE217</f>
        <v>1177.0664081670138</v>
      </c>
      <c r="J217" s="204">
        <f>Prevalence!J214*BF217</f>
        <v>718.37840033002635</v>
      </c>
      <c r="K217" s="204">
        <f>Prevalence!K214*BG217</f>
        <v>609.75000404096215</v>
      </c>
      <c r="L217" s="204">
        <f>Prevalence!L214*BH217</f>
        <v>1509.3372779379742</v>
      </c>
      <c r="M217" s="204">
        <f>Prevalence!M214*BI217</f>
        <v>69.473096829880134</v>
      </c>
      <c r="N217" s="204">
        <f>Prevalence!N214*BJ217</f>
        <v>93.723672221674505</v>
      </c>
      <c r="O217" s="204">
        <f>Prevalence!O214*BK217</f>
        <v>775.08372241311781</v>
      </c>
      <c r="P217" s="204">
        <f>Prevalence!P214*BL217</f>
        <v>2.3133688707709816</v>
      </c>
      <c r="Q217" s="204">
        <f>Prevalence!Q214*BM217</f>
        <v>200.87070990374332</v>
      </c>
      <c r="R217" s="204">
        <f>Prevalence!R214*BN217</f>
        <v>670.84519465240646</v>
      </c>
      <c r="S217" s="204">
        <f>Prevalence!S214*BO217</f>
        <v>198.37574220320855</v>
      </c>
      <c r="T217" s="204">
        <f>Prevalence!T214*BP217</f>
        <v>161.67390699465241</v>
      </c>
      <c r="U217" s="204">
        <f>Prevalence!U214*BQ217</f>
        <v>61.693299850267387</v>
      </c>
      <c r="V217" s="204">
        <f>Prevalence!V214*BR217</f>
        <v>218.45593052406414</v>
      </c>
      <c r="W217" s="204">
        <f>Prevalence!W214*BS217</f>
        <v>112.27354652406417</v>
      </c>
      <c r="X217" s="204">
        <f>Prevalence!X214*BT217</f>
        <v>170.70003644919788</v>
      </c>
      <c r="Y217" s="204">
        <f>Prevalence!Y214*BU217</f>
        <v>132.77652740106953</v>
      </c>
      <c r="Z217" s="204">
        <f>Prevalence!Z214*BV217</f>
        <v>279.37001386096256</v>
      </c>
      <c r="AA217" s="204">
        <f>Prevalence!AA214*BW217</f>
        <v>127.33061514438504</v>
      </c>
      <c r="AB217" s="204">
        <f>Prevalence!AB214*BX217</f>
        <v>772.32155336898415</v>
      </c>
      <c r="AC217" s="204">
        <f>Prevalence!AC214*BY217</f>
        <v>2.3229009625668451</v>
      </c>
      <c r="AD217" s="204">
        <f>Prevalence!AD214*BZ217</f>
        <v>259.61921043850265</v>
      </c>
      <c r="AE217" s="204">
        <f>Prevalence!AE214*CA217</f>
        <v>494.07857664171132</v>
      </c>
      <c r="AF217" s="204">
        <f>Prevalence!AF214*CB217</f>
        <v>468.38778361497327</v>
      </c>
      <c r="AG217" s="204">
        <f>Prevalence!AG214*CC217</f>
        <v>539.53246357219257</v>
      </c>
      <c r="AH217" s="204">
        <f>Prevalence!AH214*CD217</f>
        <v>75.918302887700534</v>
      </c>
      <c r="AI217" s="204">
        <f>Prevalence!AI214*CE217</f>
        <v>137.60668654545455</v>
      </c>
      <c r="AJ217" s="204">
        <f>Prevalence!AJ214*CF217</f>
        <v>180.22515944385026</v>
      </c>
      <c r="AK217" s="204">
        <f>Prevalence!AK214*CG217</f>
        <v>140.11148663101605</v>
      </c>
      <c r="AL217" s="204">
        <f>Prevalence!AL214*CH217</f>
        <v>292.68797937967918</v>
      </c>
      <c r="AM217" s="204">
        <f>Prevalence!AM214*CI217</f>
        <v>69.274068705882371</v>
      </c>
      <c r="AN217" s="204">
        <f>Prevalence!AN214*CJ217</f>
        <v>478.00139807486636</v>
      </c>
      <c r="AO217" s="204">
        <f>Prevalence!AO214*CK217</f>
        <v>196.07742220320856</v>
      </c>
      <c r="AP217" s="204">
        <f>Prevalence!AP214*CL217</f>
        <v>342.88967922994658</v>
      </c>
      <c r="AQ217" s="204">
        <f>Prevalence!AQ214*CM217</f>
        <v>93.707545497326223</v>
      </c>
      <c r="AR217" s="204">
        <f>Prevalence!AR214*CN217</f>
        <v>100.41323208556152</v>
      </c>
      <c r="AS217" s="204">
        <f>Prevalence!AS214*CO217</f>
        <v>473.01760791443854</v>
      </c>
      <c r="AT217" s="204">
        <f>Prevalence!AT214*CP217</f>
        <v>198.92266862032088</v>
      </c>
      <c r="AU217" s="204">
        <f>Prevalence!AU214*CQ217</f>
        <v>36.126640684491981</v>
      </c>
      <c r="AV217" s="204">
        <f>Prevalence!AV214*CR217</f>
        <v>280.93336308021395</v>
      </c>
      <c r="AW217">
        <v>216</v>
      </c>
      <c r="AX217">
        <v>34717</v>
      </c>
      <c r="AY217">
        <v>1833</v>
      </c>
      <c r="AZ217">
        <v>1388</v>
      </c>
      <c r="BA217">
        <v>966</v>
      </c>
      <c r="BB217">
        <v>2221</v>
      </c>
      <c r="BC217">
        <v>2209</v>
      </c>
      <c r="BD217">
        <v>4951</v>
      </c>
      <c r="BE217">
        <v>5363</v>
      </c>
      <c r="BF217">
        <v>3021</v>
      </c>
      <c r="BG217">
        <v>2631</v>
      </c>
      <c r="BH217">
        <v>5706</v>
      </c>
      <c r="BI217">
        <v>366</v>
      </c>
      <c r="BJ217">
        <v>389</v>
      </c>
      <c r="BK217">
        <v>3655</v>
      </c>
      <c r="BL217">
        <v>18</v>
      </c>
      <c r="BM217">
        <v>898</v>
      </c>
      <c r="BN217">
        <v>3119</v>
      </c>
      <c r="BO217">
        <v>1281</v>
      </c>
      <c r="BP217">
        <v>609</v>
      </c>
      <c r="BQ217">
        <v>282</v>
      </c>
      <c r="BR217">
        <v>966</v>
      </c>
      <c r="BS217">
        <v>522</v>
      </c>
      <c r="BT217">
        <v>643</v>
      </c>
      <c r="BU217">
        <v>512</v>
      </c>
      <c r="BV217">
        <v>1277</v>
      </c>
      <c r="BW217">
        <v>491</v>
      </c>
      <c r="BX217">
        <v>2674</v>
      </c>
      <c r="BY217">
        <v>18</v>
      </c>
      <c r="BZ217">
        <v>1214</v>
      </c>
      <c r="CA217">
        <v>2221</v>
      </c>
      <c r="CB217">
        <v>2141</v>
      </c>
      <c r="CC217">
        <v>2412</v>
      </c>
      <c r="CD217">
        <v>435</v>
      </c>
      <c r="CE217">
        <v>629</v>
      </c>
      <c r="CF217">
        <v>934</v>
      </c>
      <c r="CG217">
        <v>760</v>
      </c>
      <c r="CH217">
        <v>1426</v>
      </c>
      <c r="CI217">
        <v>366</v>
      </c>
      <c r="CJ217">
        <v>1852</v>
      </c>
      <c r="CK217">
        <v>767</v>
      </c>
      <c r="CL217">
        <v>1388</v>
      </c>
      <c r="CM217">
        <v>389</v>
      </c>
      <c r="CN217">
        <v>430</v>
      </c>
      <c r="CO217">
        <v>2015</v>
      </c>
      <c r="CP217">
        <v>713</v>
      </c>
      <c r="CQ217">
        <v>207</v>
      </c>
      <c r="CR217">
        <v>1126</v>
      </c>
    </row>
    <row r="218" spans="1:96" x14ac:dyDescent="0.2">
      <c r="A218" s="112" t="s">
        <v>49</v>
      </c>
      <c r="B218" s="204">
        <f>Prevalence!B215*AX218</f>
        <v>9932.1898799999999</v>
      </c>
      <c r="C218" s="204">
        <f>Prevalence!C215*AY218</f>
        <v>535.61317448164903</v>
      </c>
      <c r="D218" s="204">
        <f>Prevalence!D215*AZ218</f>
        <v>486.94586775365832</v>
      </c>
      <c r="E218" s="204">
        <f>Prevalence!E215*BA218</f>
        <v>306.9096144634089</v>
      </c>
      <c r="F218" s="204">
        <f>Prevalence!F215*BB218</f>
        <v>660.02261071918076</v>
      </c>
      <c r="G218" s="204">
        <f>Prevalence!G215*BC218</f>
        <v>670.51510645630412</v>
      </c>
      <c r="H218" s="204">
        <f>Prevalence!H215*BD218</f>
        <v>1270.4982966747705</v>
      </c>
      <c r="I218" s="204">
        <f>Prevalence!I215*BE218</f>
        <v>1390.8390506347876</v>
      </c>
      <c r="J218" s="204">
        <f>Prevalence!J215*BF218</f>
        <v>968.06304791245861</v>
      </c>
      <c r="K218" s="204">
        <f>Prevalence!K215*BG218</f>
        <v>780.32241110069162</v>
      </c>
      <c r="L218" s="204">
        <f>Prevalence!L215*BH218</f>
        <v>1656.1445315754745</v>
      </c>
      <c r="M218" s="204">
        <f>Prevalence!M215*BI218</f>
        <v>93.769698999892853</v>
      </c>
      <c r="N218" s="204">
        <f>Prevalence!N215*BJ218</f>
        <v>100.22891425248483</v>
      </c>
      <c r="O218" s="204">
        <f>Prevalence!O215*BK218</f>
        <v>1040.1602348663046</v>
      </c>
      <c r="P218" s="204">
        <f>Prevalence!P215*BL218</f>
        <v>2.955971334874032</v>
      </c>
      <c r="Q218" s="204">
        <f>Prevalence!Q215*BM218</f>
        <v>201.54177018181818</v>
      </c>
      <c r="R218" s="204">
        <f>Prevalence!R215*BN218</f>
        <v>823.12425775401073</v>
      </c>
      <c r="S218" s="204">
        <f>Prevalence!S215*BO218</f>
        <v>264.34612954010697</v>
      </c>
      <c r="T218" s="204">
        <f>Prevalence!T215*BP218</f>
        <v>247.9530856042781</v>
      </c>
      <c r="U218" s="204">
        <f>Prevalence!U215*BQ218</f>
        <v>88.383309005347598</v>
      </c>
      <c r="V218" s="204">
        <f>Prevalence!V215*BR218</f>
        <v>307.55700363636362</v>
      </c>
      <c r="W218" s="204">
        <f>Prevalence!W215*BS218</f>
        <v>141.73997540106953</v>
      </c>
      <c r="X218" s="204">
        <f>Prevalence!X215*BT218</f>
        <v>208.66287503743317</v>
      </c>
      <c r="Y218" s="204">
        <f>Prevalence!Y215*BU218</f>
        <v>187.49497912299466</v>
      </c>
      <c r="Z218" s="204">
        <f>Prevalence!Z215*BV218</f>
        <v>367.31578173262034</v>
      </c>
      <c r="AA218" s="204">
        <f>Prevalence!AA215*BW218</f>
        <v>146.00231431016044</v>
      </c>
      <c r="AB218" s="204">
        <f>Prevalence!AB215*BX218</f>
        <v>695.20492855614987</v>
      </c>
      <c r="AC218" s="204">
        <f>Prevalence!AC215*BY218</f>
        <v>2.9681512299465242</v>
      </c>
      <c r="AD218" s="204">
        <f>Prevalence!AD215*BZ218</f>
        <v>295.1190365775401</v>
      </c>
      <c r="AE218" s="204">
        <f>Prevalence!AE215*CA218</f>
        <v>661.14431777540119</v>
      </c>
      <c r="AF218" s="204">
        <f>Prevalence!AF215*CB218</f>
        <v>523.95550759358287</v>
      </c>
      <c r="AG218" s="204">
        <f>Prevalence!AG215*CC218</f>
        <v>701.70536410695183</v>
      </c>
      <c r="AH218" s="204">
        <f>Prevalence!AH215*CD218</f>
        <v>90.578388962566848</v>
      </c>
      <c r="AI218" s="204">
        <f>Prevalence!AI215*CE218</f>
        <v>181.14202934759359</v>
      </c>
      <c r="AJ218" s="204">
        <f>Prevalence!AJ215*CF218</f>
        <v>229.62306181818181</v>
      </c>
      <c r="AK218" s="204">
        <f>Prevalence!AK215*CG218</f>
        <v>185.09464812834227</v>
      </c>
      <c r="AL218" s="204">
        <f>Prevalence!AL215*CH218</f>
        <v>377.25140680213906</v>
      </c>
      <c r="AM218" s="204">
        <f>Prevalence!AM215*CI218</f>
        <v>93.501065411764728</v>
      </c>
      <c r="AN218" s="204">
        <f>Prevalence!AN215*CJ218</f>
        <v>655.31617155080221</v>
      </c>
      <c r="AO218" s="204">
        <f>Prevalence!AO215*CK218</f>
        <v>246.95018233155079</v>
      </c>
      <c r="AP218" s="204">
        <f>Prevalence!AP215*CL218</f>
        <v>486.41914870588244</v>
      </c>
      <c r="AQ218" s="204">
        <f>Prevalence!AQ215*CM218</f>
        <v>100.2116681925134</v>
      </c>
      <c r="AR218" s="204">
        <f>Prevalence!AR215*CN218</f>
        <v>138.94389090909092</v>
      </c>
      <c r="AS218" s="204">
        <f>Prevalence!AS215*CO218</f>
        <v>563.16091383957223</v>
      </c>
      <c r="AT218" s="204">
        <f>Prevalence!AT215*CP218</f>
        <v>265.88121065240642</v>
      </c>
      <c r="AU218" s="204">
        <f>Prevalence!AU215*CQ218</f>
        <v>52.531975101604282</v>
      </c>
      <c r="AV218" s="204">
        <f>Prevalence!AV215*CR218</f>
        <v>336.07214926203216</v>
      </c>
      <c r="AW218">
        <v>217</v>
      </c>
      <c r="AX218">
        <v>43215</v>
      </c>
      <c r="AY218">
        <v>2385</v>
      </c>
      <c r="AZ218">
        <v>1969</v>
      </c>
      <c r="BA218">
        <v>1360</v>
      </c>
      <c r="BB218">
        <v>2972</v>
      </c>
      <c r="BC218">
        <v>2737</v>
      </c>
      <c r="BD218">
        <v>5918</v>
      </c>
      <c r="BE218">
        <v>6337</v>
      </c>
      <c r="BF218">
        <v>4071</v>
      </c>
      <c r="BG218">
        <v>3367</v>
      </c>
      <c r="BH218">
        <v>6261</v>
      </c>
      <c r="BI218">
        <v>494</v>
      </c>
      <c r="BJ218">
        <v>416</v>
      </c>
      <c r="BK218">
        <v>4905</v>
      </c>
      <c r="BL218">
        <v>23</v>
      </c>
      <c r="BM218">
        <v>901</v>
      </c>
      <c r="BN218">
        <v>3827</v>
      </c>
      <c r="BO218">
        <v>1707</v>
      </c>
      <c r="BP218">
        <v>934</v>
      </c>
      <c r="BQ218">
        <v>404</v>
      </c>
      <c r="BR218">
        <v>1360</v>
      </c>
      <c r="BS218">
        <v>659</v>
      </c>
      <c r="BT218">
        <v>786</v>
      </c>
      <c r="BU218">
        <v>723</v>
      </c>
      <c r="BV218">
        <v>1679</v>
      </c>
      <c r="BW218">
        <v>563</v>
      </c>
      <c r="BX218">
        <v>2407</v>
      </c>
      <c r="BY218">
        <v>23</v>
      </c>
      <c r="BZ218">
        <v>1380</v>
      </c>
      <c r="CA218">
        <v>2972</v>
      </c>
      <c r="CB218">
        <v>2395</v>
      </c>
      <c r="CC218">
        <v>3137</v>
      </c>
      <c r="CD218">
        <v>519</v>
      </c>
      <c r="CE218">
        <v>828</v>
      </c>
      <c r="CF218">
        <v>1190</v>
      </c>
      <c r="CG218">
        <v>1004</v>
      </c>
      <c r="CH218">
        <v>1838</v>
      </c>
      <c r="CI218">
        <v>494</v>
      </c>
      <c r="CJ218">
        <v>2539</v>
      </c>
      <c r="CK218">
        <v>966</v>
      </c>
      <c r="CL218">
        <v>1969</v>
      </c>
      <c r="CM218">
        <v>416</v>
      </c>
      <c r="CN218">
        <v>595</v>
      </c>
      <c r="CO218">
        <v>2399</v>
      </c>
      <c r="CP218">
        <v>953</v>
      </c>
      <c r="CQ218">
        <v>301</v>
      </c>
      <c r="CR218">
        <v>1347</v>
      </c>
    </row>
    <row r="219" spans="1:96" x14ac:dyDescent="0.2">
      <c r="A219" s="112" t="s">
        <v>50</v>
      </c>
      <c r="B219" s="204">
        <f>Prevalence!B216*AX219</f>
        <v>10985.258879999999</v>
      </c>
      <c r="C219" s="204">
        <f>Prevalence!C216*AY219</f>
        <v>597.00589421686175</v>
      </c>
      <c r="D219" s="204">
        <f>Prevalence!D216*AZ219</f>
        <v>562.01467230062383</v>
      </c>
      <c r="E219" s="204">
        <f>Prevalence!E216*BA219</f>
        <v>376.75388887591561</v>
      </c>
      <c r="F219" s="204">
        <f>Prevalence!F216*BB219</f>
        <v>731.18837043907831</v>
      </c>
      <c r="G219" s="204">
        <f>Prevalence!G216*BC219</f>
        <v>696.61229823754036</v>
      </c>
      <c r="H219" s="204">
        <f>Prevalence!H216*BD219</f>
        <v>1395.6837964987751</v>
      </c>
      <c r="I219" s="204">
        <f>Prevalence!I216*BE219</f>
        <v>1593.2692002059146</v>
      </c>
      <c r="J219" s="204">
        <f>Prevalence!J216*BF219</f>
        <v>1040.7063249558819</v>
      </c>
      <c r="K219" s="204">
        <f>Prevalence!K216*BG219</f>
        <v>867.08585334537736</v>
      </c>
      <c r="L219" s="204">
        <f>Prevalence!L216*BH219</f>
        <v>1776.023747238723</v>
      </c>
      <c r="M219" s="204">
        <f>Prevalence!M216*BI219</f>
        <v>98.761160889892224</v>
      </c>
      <c r="N219" s="204">
        <f>Prevalence!N216*BJ219</f>
        <v>113.89339095142169</v>
      </c>
      <c r="O219" s="204">
        <f>Prevalence!O216*BK219</f>
        <v>1155.552361643953</v>
      </c>
      <c r="P219" s="204">
        <f>Prevalence!P216*BL219</f>
        <v>3.3234949181040649</v>
      </c>
      <c r="Q219" s="204">
        <f>Prevalence!Q216*BM219</f>
        <v>213.56230860962563</v>
      </c>
      <c r="R219" s="204">
        <f>Prevalence!R216*BN219</f>
        <v>886.13496457219253</v>
      </c>
      <c r="S219" s="204">
        <f>Prevalence!S216*BO219</f>
        <v>294.09980727272728</v>
      </c>
      <c r="T219" s="204">
        <f>Prevalence!T216*BP219</f>
        <v>276.79981860962573</v>
      </c>
      <c r="U219" s="204">
        <f>Prevalence!U216*BQ219</f>
        <v>89.83840379679144</v>
      </c>
      <c r="V219" s="204">
        <f>Prevalence!V216*BR219</f>
        <v>377.54860620320846</v>
      </c>
      <c r="W219" s="204">
        <f>Prevalence!W216*BS219</f>
        <v>163.7447486631016</v>
      </c>
      <c r="X219" s="204">
        <f>Prevalence!X216*BT219</f>
        <v>247.96650417112303</v>
      </c>
      <c r="Y219" s="204">
        <f>Prevalence!Y216*BU219</f>
        <v>233.64265259358288</v>
      </c>
      <c r="Z219" s="204">
        <f>Prevalence!Z216*BV219</f>
        <v>365.23723860962565</v>
      </c>
      <c r="AA219" s="204">
        <f>Prevalence!AA216*BW219</f>
        <v>182.4075818181818</v>
      </c>
      <c r="AB219" s="204">
        <f>Prevalence!AB216*BX219</f>
        <v>795.59225494652401</v>
      </c>
      <c r="AC219" s="204">
        <f>Prevalence!AC216*BY219</f>
        <v>3.3371891711229944</v>
      </c>
      <c r="AD219" s="204">
        <f>Prevalence!AD216*BZ219</f>
        <v>279.82807941176469</v>
      </c>
      <c r="AE219" s="204">
        <f>Prevalence!AE216*CA219</f>
        <v>732.43102355614974</v>
      </c>
      <c r="AF219" s="204">
        <f>Prevalence!AF216*CB219</f>
        <v>598.54553663101592</v>
      </c>
      <c r="AG219" s="204">
        <f>Prevalence!AG216*CC219</f>
        <v>745.73274176470579</v>
      </c>
      <c r="AH219" s="204">
        <f>Prevalence!AH216*CD219</f>
        <v>110.66246422459892</v>
      </c>
      <c r="AI219" s="204">
        <f>Prevalence!AI216*CE219</f>
        <v>195.96991860962564</v>
      </c>
      <c r="AJ219" s="204">
        <f>Prevalence!AJ216*CF219</f>
        <v>275.2424636631016</v>
      </c>
      <c r="AK219" s="204">
        <f>Prevalence!AK216*CG219</f>
        <v>199.46856417112295</v>
      </c>
      <c r="AL219" s="204">
        <f>Prevalence!AL216*CH219</f>
        <v>399.14053796791438</v>
      </c>
      <c r="AM219" s="204">
        <f>Prevalence!AM216*CI219</f>
        <v>98.478227647058816</v>
      </c>
      <c r="AN219" s="204">
        <f>Prevalence!AN216*CJ219</f>
        <v>719.76496042780741</v>
      </c>
      <c r="AO219" s="204">
        <f>Prevalence!AO216*CK219</f>
        <v>268.1345685561497</v>
      </c>
      <c r="AP219" s="204">
        <f>Prevalence!AP216*CL219</f>
        <v>561.40675291443847</v>
      </c>
      <c r="AQ219" s="204">
        <f>Prevalence!AQ216*CM219</f>
        <v>113.87379368983959</v>
      </c>
      <c r="AR219" s="204">
        <f>Prevalence!AR216*CN219</f>
        <v>150.00188582887699</v>
      </c>
      <c r="AS219" s="204">
        <f>Prevalence!AS216*CO219</f>
        <v>620.64853508021395</v>
      </c>
      <c r="AT219" s="204">
        <f>Prevalence!AT216*CP219</f>
        <v>313.69451077540106</v>
      </c>
      <c r="AU219" s="204">
        <f>Prevalence!AU216*CQ219</f>
        <v>67.877792085561495</v>
      </c>
      <c r="AV219" s="204">
        <f>Prevalence!AV216*CR219</f>
        <v>347.88639754010694</v>
      </c>
      <c r="AW219">
        <v>218</v>
      </c>
      <c r="AX219">
        <v>46208</v>
      </c>
      <c r="AY219">
        <v>2570</v>
      </c>
      <c r="AZ219">
        <v>2197</v>
      </c>
      <c r="BA219">
        <v>1614</v>
      </c>
      <c r="BB219">
        <v>3183</v>
      </c>
      <c r="BC219">
        <v>2749</v>
      </c>
      <c r="BD219">
        <v>6285</v>
      </c>
      <c r="BE219">
        <v>7018</v>
      </c>
      <c r="BF219">
        <v>4231</v>
      </c>
      <c r="BG219">
        <v>3617</v>
      </c>
      <c r="BH219">
        <v>6491</v>
      </c>
      <c r="BI219">
        <v>503</v>
      </c>
      <c r="BJ219">
        <v>457</v>
      </c>
      <c r="BK219">
        <v>5268</v>
      </c>
      <c r="BL219">
        <v>25</v>
      </c>
      <c r="BM219">
        <v>923</v>
      </c>
      <c r="BN219">
        <v>3983</v>
      </c>
      <c r="BO219">
        <v>1836</v>
      </c>
      <c r="BP219">
        <v>1008</v>
      </c>
      <c r="BQ219">
        <v>397</v>
      </c>
      <c r="BR219">
        <v>1614</v>
      </c>
      <c r="BS219">
        <v>736</v>
      </c>
      <c r="BT219">
        <v>903</v>
      </c>
      <c r="BU219">
        <v>871</v>
      </c>
      <c r="BV219">
        <v>1614</v>
      </c>
      <c r="BW219">
        <v>680</v>
      </c>
      <c r="BX219">
        <v>2663</v>
      </c>
      <c r="BY219">
        <v>25</v>
      </c>
      <c r="BZ219">
        <v>1265</v>
      </c>
      <c r="CA219">
        <v>3183</v>
      </c>
      <c r="CB219">
        <v>2645</v>
      </c>
      <c r="CC219">
        <v>3223</v>
      </c>
      <c r="CD219">
        <v>613</v>
      </c>
      <c r="CE219">
        <v>866</v>
      </c>
      <c r="CF219">
        <v>1379</v>
      </c>
      <c r="CG219">
        <v>1046</v>
      </c>
      <c r="CH219">
        <v>1880</v>
      </c>
      <c r="CI219">
        <v>503</v>
      </c>
      <c r="CJ219">
        <v>2696</v>
      </c>
      <c r="CK219">
        <v>1014</v>
      </c>
      <c r="CL219">
        <v>2197</v>
      </c>
      <c r="CM219">
        <v>457</v>
      </c>
      <c r="CN219">
        <v>621</v>
      </c>
      <c r="CO219">
        <v>2556</v>
      </c>
      <c r="CP219">
        <v>1087</v>
      </c>
      <c r="CQ219">
        <v>376</v>
      </c>
      <c r="CR219">
        <v>1348</v>
      </c>
    </row>
    <row r="220" spans="1:96" x14ac:dyDescent="0.2">
      <c r="A220" s="112" t="s">
        <v>51</v>
      </c>
      <c r="B220" s="204">
        <f>Prevalence!B217*AX220</f>
        <v>10114.911044999999</v>
      </c>
      <c r="C220" s="204">
        <f>Prevalence!C217*AY220</f>
        <v>537.76990082180339</v>
      </c>
      <c r="D220" s="204">
        <f>Prevalence!D217*AZ220</f>
        <v>508.55037256879393</v>
      </c>
      <c r="E220" s="204">
        <f>Prevalence!E217*BA220</f>
        <v>358.54645186704232</v>
      </c>
      <c r="F220" s="204">
        <f>Prevalence!F217*BB220</f>
        <v>707.29782990321155</v>
      </c>
      <c r="G220" s="204">
        <f>Prevalence!G217*BC220</f>
        <v>627.93935068483995</v>
      </c>
      <c r="H220" s="204">
        <f>Prevalence!H217*BD220</f>
        <v>1254.4499230583262</v>
      </c>
      <c r="I220" s="204">
        <f>Prevalence!I217*BE220</f>
        <v>1519.4857162978321</v>
      </c>
      <c r="J220" s="204">
        <f>Prevalence!J217*BF220</f>
        <v>994.46364258960773</v>
      </c>
      <c r="K220" s="204">
        <f>Prevalence!K217*BG220</f>
        <v>757.05201129795455</v>
      </c>
      <c r="L220" s="204">
        <f>Prevalence!L217*BH220</f>
        <v>1598.9959603856259</v>
      </c>
      <c r="M220" s="204">
        <f>Prevalence!M217*BI220</f>
        <v>87.569538284079385</v>
      </c>
      <c r="N220" s="204">
        <f>Prevalence!N217*BJ220</f>
        <v>109.40743682204403</v>
      </c>
      <c r="O220" s="204">
        <f>Prevalence!O217*BK220</f>
        <v>1064.5208069586376</v>
      </c>
      <c r="P220" s="204">
        <f>Prevalence!P217*BL220</f>
        <v>3.4564347148282275</v>
      </c>
      <c r="Q220" s="204">
        <f>Prevalence!Q217*BM220</f>
        <v>211.24852411764704</v>
      </c>
      <c r="R220" s="204">
        <f>Prevalence!R217*BN220</f>
        <v>765.55119585561499</v>
      </c>
      <c r="S220" s="204">
        <f>Prevalence!S217*BO220</f>
        <v>276.47944844919783</v>
      </c>
      <c r="T220" s="204">
        <f>Prevalence!T217*BP220</f>
        <v>278.99664256684497</v>
      </c>
      <c r="U220" s="204">
        <f>Prevalence!U217*BQ220</f>
        <v>87.34917850267378</v>
      </c>
      <c r="V220" s="204">
        <f>Prevalence!V217*BR220</f>
        <v>359.30276278074859</v>
      </c>
      <c r="W220" s="204">
        <f>Prevalence!W217*BS220</f>
        <v>163.07731082887702</v>
      </c>
      <c r="X220" s="204">
        <f>Prevalence!X217*BT220</f>
        <v>205.67764299465244</v>
      </c>
      <c r="Y220" s="204">
        <f>Prevalence!Y217*BU220</f>
        <v>236.05687058823528</v>
      </c>
      <c r="Z220" s="204">
        <f>Prevalence!Z217*BV220</f>
        <v>317.48937160427806</v>
      </c>
      <c r="AA220" s="204">
        <f>Prevalence!AA217*BW220</f>
        <v>175.70142072192513</v>
      </c>
      <c r="AB220" s="204">
        <f>Prevalence!AB217*BX220</f>
        <v>740.91956149732619</v>
      </c>
      <c r="AC220" s="204">
        <f>Prevalence!AC217*BY220</f>
        <v>3.470676737967914</v>
      </c>
      <c r="AD220" s="204">
        <f>Prevalence!AD217*BZ220</f>
        <v>247.53171609625664</v>
      </c>
      <c r="AE220" s="204">
        <f>Prevalence!AE217*CA220</f>
        <v>708.49988109625667</v>
      </c>
      <c r="AF220" s="204">
        <f>Prevalence!AF217*CB220</f>
        <v>546.49809866310159</v>
      </c>
      <c r="AG220" s="204">
        <f>Prevalence!AG217*CC220</f>
        <v>700.38256572192506</v>
      </c>
      <c r="AH220" s="204">
        <f>Prevalence!AH217*CD220</f>
        <v>111.02351631016043</v>
      </c>
      <c r="AI220" s="204">
        <f>Prevalence!AI217*CE220</f>
        <v>172.43542491978607</v>
      </c>
      <c r="AJ220" s="204">
        <f>Prevalence!AJ217*CF220</f>
        <v>258.47642526737968</v>
      </c>
      <c r="AK220" s="204">
        <f>Prevalence!AK217*CG220</f>
        <v>179.82682219251333</v>
      </c>
      <c r="AL220" s="204">
        <f>Prevalence!AL217*CH220</f>
        <v>340.96792764705879</v>
      </c>
      <c r="AM220" s="204">
        <f>Prevalence!AM217*CI220</f>
        <v>87.318667058823522</v>
      </c>
      <c r="AN220" s="204">
        <f>Prevalence!AN217*CJ220</f>
        <v>639.13847005347588</v>
      </c>
      <c r="AO220" s="204">
        <f>Prevalence!AO217*CK220</f>
        <v>275.53867893048124</v>
      </c>
      <c r="AP220" s="204">
        <f>Prevalence!AP217*CL220</f>
        <v>508.0002843850267</v>
      </c>
      <c r="AQ220" s="204">
        <f>Prevalence!AQ217*CM220</f>
        <v>109.38861144385028</v>
      </c>
      <c r="AR220" s="204">
        <f>Prevalence!AR217*CN220</f>
        <v>150.48498368983957</v>
      </c>
      <c r="AS220" s="204">
        <f>Prevalence!AS217*CO220</f>
        <v>547.55964264705881</v>
      </c>
      <c r="AT220" s="204">
        <f>Prevalence!AT217*CP220</f>
        <v>280.79554644385024</v>
      </c>
      <c r="AU220" s="204">
        <f>Prevalence!AU217*CQ220</f>
        <v>69.14147438502674</v>
      </c>
      <c r="AV220" s="204">
        <f>Prevalence!AV217*CR220</f>
        <v>309.43307911764703</v>
      </c>
      <c r="AW220">
        <v>219</v>
      </c>
      <c r="AX220">
        <v>42547</v>
      </c>
      <c r="AY220">
        <v>2315</v>
      </c>
      <c r="AZ220">
        <v>1988</v>
      </c>
      <c r="BA220">
        <v>1536</v>
      </c>
      <c r="BB220">
        <v>3079</v>
      </c>
      <c r="BC220">
        <v>2478</v>
      </c>
      <c r="BD220">
        <v>5649</v>
      </c>
      <c r="BE220">
        <v>6693</v>
      </c>
      <c r="BF220">
        <v>4043</v>
      </c>
      <c r="BG220">
        <v>3158</v>
      </c>
      <c r="BH220">
        <v>5844</v>
      </c>
      <c r="BI220">
        <v>446</v>
      </c>
      <c r="BJ220">
        <v>439</v>
      </c>
      <c r="BK220">
        <v>4853</v>
      </c>
      <c r="BL220">
        <v>26</v>
      </c>
      <c r="BM220">
        <v>913</v>
      </c>
      <c r="BN220">
        <v>3441</v>
      </c>
      <c r="BO220">
        <v>1726</v>
      </c>
      <c r="BP220">
        <v>1016</v>
      </c>
      <c r="BQ220">
        <v>386</v>
      </c>
      <c r="BR220">
        <v>1536</v>
      </c>
      <c r="BS220">
        <v>733</v>
      </c>
      <c r="BT220">
        <v>749</v>
      </c>
      <c r="BU220">
        <v>880</v>
      </c>
      <c r="BV220">
        <v>1403</v>
      </c>
      <c r="BW220">
        <v>655</v>
      </c>
      <c r="BX220">
        <v>2480</v>
      </c>
      <c r="BY220">
        <v>26</v>
      </c>
      <c r="BZ220">
        <v>1119</v>
      </c>
      <c r="CA220">
        <v>3079</v>
      </c>
      <c r="CB220">
        <v>2415</v>
      </c>
      <c r="CC220">
        <v>3027</v>
      </c>
      <c r="CD220">
        <v>615</v>
      </c>
      <c r="CE220">
        <v>762</v>
      </c>
      <c r="CF220">
        <v>1295</v>
      </c>
      <c r="CG220">
        <v>943</v>
      </c>
      <c r="CH220">
        <v>1606</v>
      </c>
      <c r="CI220">
        <v>446</v>
      </c>
      <c r="CJ220">
        <v>2394</v>
      </c>
      <c r="CK220">
        <v>1042</v>
      </c>
      <c r="CL220">
        <v>1988</v>
      </c>
      <c r="CM220">
        <v>439</v>
      </c>
      <c r="CN220">
        <v>623</v>
      </c>
      <c r="CO220">
        <v>2255</v>
      </c>
      <c r="CP220">
        <v>973</v>
      </c>
      <c r="CQ220">
        <v>383</v>
      </c>
      <c r="CR220">
        <v>1199</v>
      </c>
    </row>
    <row r="221" spans="1:96" x14ac:dyDescent="0.2">
      <c r="A221" s="112" t="s">
        <v>52</v>
      </c>
      <c r="B221" s="204">
        <f>Prevalence!B218*AX221</f>
        <v>6490.987513</v>
      </c>
      <c r="C221" s="204">
        <f>Prevalence!C218*AY221</f>
        <v>365.18800352608883</v>
      </c>
      <c r="D221" s="204">
        <f>Prevalence!D218*AZ221</f>
        <v>334.82212851865779</v>
      </c>
      <c r="E221" s="204">
        <f>Prevalence!E218*BA221</f>
        <v>252.55859953371396</v>
      </c>
      <c r="F221" s="204">
        <f>Prevalence!F218*BB221</f>
        <v>431.06837376619484</v>
      </c>
      <c r="G221" s="204">
        <f>Prevalence!G218*BC221</f>
        <v>403.95871985999725</v>
      </c>
      <c r="H221" s="204">
        <f>Prevalence!H218*BD221</f>
        <v>826.15621919785895</v>
      </c>
      <c r="I221" s="204">
        <f>Prevalence!I218*BE221</f>
        <v>922.12678753681746</v>
      </c>
      <c r="J221" s="204">
        <f>Prevalence!J218*BF221</f>
        <v>661.38707218457694</v>
      </c>
      <c r="K221" s="204">
        <f>Prevalence!K218*BG221</f>
        <v>464.6851904799135</v>
      </c>
      <c r="L221" s="204">
        <f>Prevalence!L218*BH221</f>
        <v>963.23742116444441</v>
      </c>
      <c r="M221" s="204">
        <f>Prevalence!M218*BI221</f>
        <v>67.319979117022044</v>
      </c>
      <c r="N221" s="204">
        <f>Prevalence!N218*BJ221</f>
        <v>72.685019827633965</v>
      </c>
      <c r="O221" s="204">
        <f>Prevalence!O218*BK221</f>
        <v>722.13092959412131</v>
      </c>
      <c r="P221" s="204">
        <f>Prevalence!P218*BL221</f>
        <v>1.7967487215284976</v>
      </c>
      <c r="Q221" s="204">
        <f>Prevalence!Q218*BM221</f>
        <v>130.84850582887699</v>
      </c>
      <c r="R221" s="204">
        <f>Prevalence!R218*BN221</f>
        <v>508.01125267379689</v>
      </c>
      <c r="S221" s="204">
        <f>Prevalence!S218*BO221</f>
        <v>181.97247936898395</v>
      </c>
      <c r="T221" s="204">
        <f>Prevalence!T218*BP221</f>
        <v>187.13262571122996</v>
      </c>
      <c r="U221" s="204">
        <f>Prevalence!U218*BQ221</f>
        <v>53.44269334759359</v>
      </c>
      <c r="V221" s="204">
        <f>Prevalence!V218*BR221</f>
        <v>253.09134173262032</v>
      </c>
      <c r="W221" s="204">
        <f>Prevalence!W218*BS221</f>
        <v>103.97613489304815</v>
      </c>
      <c r="X221" s="204">
        <f>Prevalence!X218*BT221</f>
        <v>133.21967717647061</v>
      </c>
      <c r="Y221" s="204">
        <f>Prevalence!Y218*BU221</f>
        <v>145.97354045454546</v>
      </c>
      <c r="Z221" s="204">
        <f>Prevalence!Z218*BV221</f>
        <v>202.6637076042781</v>
      </c>
      <c r="AA221" s="204">
        <f>Prevalence!AA218*BW221</f>
        <v>104.37585180213905</v>
      </c>
      <c r="AB221" s="204">
        <f>Prevalence!AB218*BX221</f>
        <v>420.15040131016048</v>
      </c>
      <c r="AC221" s="204">
        <f>Prevalence!AC218*BY221</f>
        <v>1.8041521122994655</v>
      </c>
      <c r="AD221" s="204">
        <f>Prevalence!AD218*BZ221</f>
        <v>157.19726570053476</v>
      </c>
      <c r="AE221" s="204">
        <f>Prevalence!AE218*CA221</f>
        <v>431.80097357219256</v>
      </c>
      <c r="AF221" s="204">
        <f>Prevalence!AF218*CB221</f>
        <v>326.29017896256687</v>
      </c>
      <c r="AG221" s="204">
        <f>Prevalence!AG218*CC221</f>
        <v>464.47104836363638</v>
      </c>
      <c r="AH221" s="204">
        <f>Prevalence!AH218*CD221</f>
        <v>67.546731614973268</v>
      </c>
      <c r="AI221" s="204">
        <f>Prevalence!AI218*CE221</f>
        <v>117.50953657754012</v>
      </c>
      <c r="AJ221" s="204">
        <f>Prevalence!AJ218*CF221</f>
        <v>173.92659398395725</v>
      </c>
      <c r="AK221" s="204">
        <f>Prevalence!AK218*CG221</f>
        <v>126.42629839572193</v>
      </c>
      <c r="AL221" s="204">
        <f>Prevalence!AL218*CH221</f>
        <v>205.39299636363637</v>
      </c>
      <c r="AM221" s="204">
        <f>Prevalence!AM218*CI221</f>
        <v>67.127119294117648</v>
      </c>
      <c r="AN221" s="204">
        <f>Prevalence!AN218*CJ221</f>
        <v>450.84811732620324</v>
      </c>
      <c r="AO221" s="204">
        <f>Prevalence!AO218*CK221</f>
        <v>174.74682755080215</v>
      </c>
      <c r="AP221" s="204">
        <f>Prevalence!AP218*CL221</f>
        <v>334.45995850267383</v>
      </c>
      <c r="AQ221" s="204">
        <f>Prevalence!AQ218*CM221</f>
        <v>72.672513155080225</v>
      </c>
      <c r="AR221" s="204">
        <f>Prevalence!AR218*CN221</f>
        <v>102.40711037433157</v>
      </c>
      <c r="AS221" s="204">
        <f>Prevalence!AS218*CO221</f>
        <v>338.7202896310161</v>
      </c>
      <c r="AT221" s="204">
        <f>Prevalence!AT218*CP221</f>
        <v>186.80887310160429</v>
      </c>
      <c r="AU221" s="204">
        <f>Prevalence!AU218*CQ221</f>
        <v>41.093068663101604</v>
      </c>
      <c r="AV221" s="204">
        <f>Prevalence!AV218*CR221</f>
        <v>180.45952373796794</v>
      </c>
      <c r="AW221">
        <v>220</v>
      </c>
      <c r="AX221">
        <v>38383</v>
      </c>
      <c r="AY221">
        <v>2210</v>
      </c>
      <c r="AZ221">
        <v>1840</v>
      </c>
      <c r="BA221">
        <v>1521</v>
      </c>
      <c r="BB221">
        <v>2638</v>
      </c>
      <c r="BC221">
        <v>2241</v>
      </c>
      <c r="BD221">
        <v>5230</v>
      </c>
      <c r="BE221">
        <v>5710</v>
      </c>
      <c r="BF221">
        <v>3780</v>
      </c>
      <c r="BG221">
        <v>2725</v>
      </c>
      <c r="BH221">
        <v>4949</v>
      </c>
      <c r="BI221">
        <v>482</v>
      </c>
      <c r="BJ221">
        <v>410</v>
      </c>
      <c r="BK221">
        <v>4628</v>
      </c>
      <c r="BL221">
        <v>19</v>
      </c>
      <c r="BM221">
        <v>795</v>
      </c>
      <c r="BN221">
        <v>3210</v>
      </c>
      <c r="BO221">
        <v>1597</v>
      </c>
      <c r="BP221">
        <v>958</v>
      </c>
      <c r="BQ221">
        <v>332</v>
      </c>
      <c r="BR221">
        <v>1521</v>
      </c>
      <c r="BS221">
        <v>657</v>
      </c>
      <c r="BT221">
        <v>682</v>
      </c>
      <c r="BU221">
        <v>765</v>
      </c>
      <c r="BV221">
        <v>1259</v>
      </c>
      <c r="BW221">
        <v>547</v>
      </c>
      <c r="BX221">
        <v>1977</v>
      </c>
      <c r="BY221">
        <v>19</v>
      </c>
      <c r="BZ221">
        <v>999</v>
      </c>
      <c r="CA221">
        <v>2638</v>
      </c>
      <c r="CB221">
        <v>2027</v>
      </c>
      <c r="CC221">
        <v>2822</v>
      </c>
      <c r="CD221">
        <v>526</v>
      </c>
      <c r="CE221">
        <v>730</v>
      </c>
      <c r="CF221">
        <v>1225</v>
      </c>
      <c r="CG221">
        <v>932</v>
      </c>
      <c r="CH221">
        <v>1360</v>
      </c>
      <c r="CI221">
        <v>482</v>
      </c>
      <c r="CJ221">
        <v>2374</v>
      </c>
      <c r="CK221">
        <v>929</v>
      </c>
      <c r="CL221">
        <v>1840</v>
      </c>
      <c r="CM221">
        <v>410</v>
      </c>
      <c r="CN221">
        <v>596</v>
      </c>
      <c r="CO221">
        <v>1961</v>
      </c>
      <c r="CP221">
        <v>910</v>
      </c>
      <c r="CQ221">
        <v>320</v>
      </c>
      <c r="CR221">
        <v>983</v>
      </c>
    </row>
    <row r="222" spans="1:96" x14ac:dyDescent="0.2">
      <c r="A222" s="112" t="s">
        <v>53</v>
      </c>
      <c r="B222" s="204">
        <f>Prevalence!B219*AX222</f>
        <v>6254.9085570000007</v>
      </c>
      <c r="C222" s="204">
        <f>Prevalence!C219*AY222</f>
        <v>374.44163619462319</v>
      </c>
      <c r="D222" s="204">
        <f>Prevalence!D219*AZ222</f>
        <v>346.28614704945966</v>
      </c>
      <c r="E222" s="204">
        <f>Prevalence!E219*BA222</f>
        <v>264.18194073513405</v>
      </c>
      <c r="F222" s="204">
        <f>Prevalence!F219*BB222</f>
        <v>460.48168205956677</v>
      </c>
      <c r="G222" s="204">
        <f>Prevalence!G219*BC222</f>
        <v>379.62385721782874</v>
      </c>
      <c r="H222" s="204">
        <f>Prevalence!H219*BD222</f>
        <v>773.5539207288557</v>
      </c>
      <c r="I222" s="204">
        <f>Prevalence!I219*BE222</f>
        <v>812.1498449251585</v>
      </c>
      <c r="J222" s="204">
        <f>Prevalence!J219*BF222</f>
        <v>666.11126555732392</v>
      </c>
      <c r="K222" s="204">
        <f>Prevalence!K219*BG222</f>
        <v>408.41138759610743</v>
      </c>
      <c r="L222" s="204">
        <f>Prevalence!L219*BH222</f>
        <v>905.43149793028806</v>
      </c>
      <c r="M222" s="204">
        <f>Prevalence!M219*BI222</f>
        <v>64.666286994151875</v>
      </c>
      <c r="N222" s="204">
        <f>Prevalence!N219*BJ222</f>
        <v>65.593798381035526</v>
      </c>
      <c r="O222" s="204">
        <f>Prevalence!O219*BK222</f>
        <v>727.90423218594981</v>
      </c>
      <c r="P222" s="204">
        <f>Prevalence!P219*BL222</f>
        <v>2.36414305464276</v>
      </c>
      <c r="Q222" s="204">
        <f>Prevalence!Q219*BM222</f>
        <v>123.112808</v>
      </c>
      <c r="R222" s="204">
        <f>Prevalence!R219*BN222</f>
        <v>464.96481631016053</v>
      </c>
      <c r="S222" s="204">
        <f>Prevalence!S219*BO222</f>
        <v>188.92321277005348</v>
      </c>
      <c r="T222" s="204">
        <f>Prevalence!T219*BP222</f>
        <v>199.82951576470592</v>
      </c>
      <c r="U222" s="204">
        <f>Prevalence!U219*BQ222</f>
        <v>50.545197925133692</v>
      </c>
      <c r="V222" s="204">
        <f>Prevalence!V219*BR222</f>
        <v>264.73920098395723</v>
      </c>
      <c r="W222" s="204">
        <f>Prevalence!W219*BS222</f>
        <v>99.386625133689861</v>
      </c>
      <c r="X222" s="204">
        <f>Prevalence!X219*BT222</f>
        <v>142.00983182887703</v>
      </c>
      <c r="Y222" s="204">
        <f>Prevalence!Y219*BU222</f>
        <v>131.66240903743318</v>
      </c>
      <c r="Z222" s="204">
        <f>Prevalence!Z219*BV222</f>
        <v>198.47843643850268</v>
      </c>
      <c r="AA222" s="204">
        <f>Prevalence!AA219*BW222</f>
        <v>96.361618208556152</v>
      </c>
      <c r="AB222" s="204">
        <f>Prevalence!AB219*BX222</f>
        <v>406.97421270053479</v>
      </c>
      <c r="AC222" s="204">
        <f>Prevalence!AC219*BY222</f>
        <v>2.3738843582887701</v>
      </c>
      <c r="AD222" s="204">
        <f>Prevalence!AD219*BZ222</f>
        <v>159.71493962566845</v>
      </c>
      <c r="AE222" s="204">
        <f>Prevalence!AE219*CA222</f>
        <v>461.26426972192519</v>
      </c>
      <c r="AF222" s="204">
        <f>Prevalence!AF219*CB222</f>
        <v>263.83305541176475</v>
      </c>
      <c r="AG222" s="204">
        <f>Prevalence!AG219*CC222</f>
        <v>458.21665437433154</v>
      </c>
      <c r="AH222" s="204">
        <f>Prevalence!AH219*CD222</f>
        <v>63.309008909090913</v>
      </c>
      <c r="AI222" s="204">
        <f>Prevalence!AI219*CE222</f>
        <v>98.514844363636371</v>
      </c>
      <c r="AJ222" s="204">
        <f>Prevalence!AJ219*CF222</f>
        <v>171.93886148128345</v>
      </c>
      <c r="AK222" s="204">
        <f>Prevalence!AK219*CG222</f>
        <v>123.84893823529411</v>
      </c>
      <c r="AL222" s="204">
        <f>Prevalence!AL219*CH222</f>
        <v>181.38013870053479</v>
      </c>
      <c r="AM222" s="204">
        <f>Prevalence!AM219*CI222</f>
        <v>64.481029529411771</v>
      </c>
      <c r="AN222" s="204">
        <f>Prevalence!AN219*CJ222</f>
        <v>451.79767106951874</v>
      </c>
      <c r="AO222" s="204">
        <f>Prevalence!AO219*CK222</f>
        <v>163.64880513368985</v>
      </c>
      <c r="AP222" s="204">
        <f>Prevalence!AP219*CL222</f>
        <v>345.91157664705884</v>
      </c>
      <c r="AQ222" s="204">
        <f>Prevalence!AQ219*CM222</f>
        <v>65.582511871657772</v>
      </c>
      <c r="AR222" s="204">
        <f>Prevalence!AR219*CN222</f>
        <v>107.56183069518718</v>
      </c>
      <c r="AS222" s="204">
        <f>Prevalence!AS219*CO222</f>
        <v>294.32910429946526</v>
      </c>
      <c r="AT222" s="204">
        <f>Prevalence!AT219*CP222</f>
        <v>159.50603780213905</v>
      </c>
      <c r="AU222" s="204">
        <f>Prevalence!AU219*CQ222</f>
        <v>41.349900342245988</v>
      </c>
      <c r="AV222" s="204">
        <f>Prevalence!AV219*CR222</f>
        <v>163.75370821390376</v>
      </c>
      <c r="AW222">
        <v>221</v>
      </c>
      <c r="AX222">
        <v>36987</v>
      </c>
      <c r="AY222">
        <v>2266</v>
      </c>
      <c r="AZ222">
        <v>1903</v>
      </c>
      <c r="BA222">
        <v>1591</v>
      </c>
      <c r="BB222">
        <v>2818</v>
      </c>
      <c r="BC222">
        <v>2106</v>
      </c>
      <c r="BD222">
        <v>4897</v>
      </c>
      <c r="BE222">
        <v>5029</v>
      </c>
      <c r="BF222">
        <v>3807</v>
      </c>
      <c r="BG222">
        <v>2395</v>
      </c>
      <c r="BH222">
        <v>4652</v>
      </c>
      <c r="BI222">
        <v>463</v>
      </c>
      <c r="BJ222">
        <v>370</v>
      </c>
      <c r="BK222">
        <v>4665</v>
      </c>
      <c r="BL222">
        <v>25</v>
      </c>
      <c r="BM222">
        <v>748</v>
      </c>
      <c r="BN222">
        <v>2938</v>
      </c>
      <c r="BO222">
        <v>1658</v>
      </c>
      <c r="BP222">
        <v>1023</v>
      </c>
      <c r="BQ222">
        <v>314</v>
      </c>
      <c r="BR222">
        <v>1591</v>
      </c>
      <c r="BS222">
        <v>628</v>
      </c>
      <c r="BT222">
        <v>727</v>
      </c>
      <c r="BU222">
        <v>690</v>
      </c>
      <c r="BV222">
        <v>1233</v>
      </c>
      <c r="BW222">
        <v>505</v>
      </c>
      <c r="BX222">
        <v>1915</v>
      </c>
      <c r="BY222">
        <v>25</v>
      </c>
      <c r="BZ222">
        <v>1015</v>
      </c>
      <c r="CA222">
        <v>2818</v>
      </c>
      <c r="CB222">
        <v>1639</v>
      </c>
      <c r="CC222">
        <v>2784</v>
      </c>
      <c r="CD222">
        <v>493</v>
      </c>
      <c r="CE222">
        <v>612</v>
      </c>
      <c r="CF222">
        <v>1211</v>
      </c>
      <c r="CG222">
        <v>913</v>
      </c>
      <c r="CH222">
        <v>1201</v>
      </c>
      <c r="CI222">
        <v>463</v>
      </c>
      <c r="CJ222">
        <v>2379</v>
      </c>
      <c r="CK222">
        <v>870</v>
      </c>
      <c r="CL222">
        <v>1903</v>
      </c>
      <c r="CM222">
        <v>370</v>
      </c>
      <c r="CN222">
        <v>626</v>
      </c>
      <c r="CO222">
        <v>1704</v>
      </c>
      <c r="CP222">
        <v>777</v>
      </c>
      <c r="CQ222">
        <v>322</v>
      </c>
      <c r="CR222">
        <v>892</v>
      </c>
    </row>
    <row r="223" spans="1:96" x14ac:dyDescent="0.2">
      <c r="A223" s="112" t="s">
        <v>54</v>
      </c>
      <c r="B223" s="204">
        <f>Prevalence!B220*AX223</f>
        <v>5133.4409759999999</v>
      </c>
      <c r="C223" s="204">
        <f>Prevalence!C220*AY223</f>
        <v>309.50288804344876</v>
      </c>
      <c r="D223" s="204">
        <f>Prevalence!D220*AZ223</f>
        <v>299.91634488990542</v>
      </c>
      <c r="E223" s="204">
        <f>Prevalence!E220*BA223</f>
        <v>237.86652175433051</v>
      </c>
      <c r="F223" s="204">
        <f>Prevalence!F220*BB223</f>
        <v>389.29025331706089</v>
      </c>
      <c r="G223" s="204">
        <f>Prevalence!G220*BC223</f>
        <v>327.86590259563854</v>
      </c>
      <c r="H223" s="204">
        <f>Prevalence!H220*BD223</f>
        <v>624.50174274608753</v>
      </c>
      <c r="I223" s="204">
        <f>Prevalence!I220*BE223</f>
        <v>631.04111978328262</v>
      </c>
      <c r="J223" s="204">
        <f>Prevalence!J220*BF223</f>
        <v>549.62727138961407</v>
      </c>
      <c r="K223" s="204">
        <f>Prevalence!K220*BG223</f>
        <v>315.17318731712095</v>
      </c>
      <c r="L223" s="204">
        <f>Prevalence!L220*BH223</f>
        <v>738.9224912504493</v>
      </c>
      <c r="M223" s="204">
        <f>Prevalence!M220*BI223</f>
        <v>50.75625757521972</v>
      </c>
      <c r="N223" s="204">
        <f>Prevalence!N220*BJ223</f>
        <v>45.878333834703568</v>
      </c>
      <c r="O223" s="204">
        <f>Prevalence!O220*BK223</f>
        <v>609.99976523340479</v>
      </c>
      <c r="P223" s="204">
        <f>Prevalence!P220*BL223</f>
        <v>2.0827754869799979</v>
      </c>
      <c r="Q223" s="204">
        <f>Prevalence!Q220*BM223</f>
        <v>98.328655315508016</v>
      </c>
      <c r="R223" s="204">
        <f>Prevalence!R220*BN223</f>
        <v>369.90884598930484</v>
      </c>
      <c r="S223" s="204">
        <f>Prevalence!S220*BO223</f>
        <v>160.3025472513369</v>
      </c>
      <c r="T223" s="204">
        <f>Prevalence!T220*BP223</f>
        <v>174.23995071657757</v>
      </c>
      <c r="U223" s="204">
        <f>Prevalence!U220*BQ223</f>
        <v>44.169137026737971</v>
      </c>
      <c r="V223" s="204">
        <f>Prevalence!V220*BR223</f>
        <v>238.36827277005344</v>
      </c>
      <c r="W223" s="204">
        <f>Prevalence!W220*BS223</f>
        <v>74.214142245989308</v>
      </c>
      <c r="X223" s="204">
        <f>Prevalence!X220*BT223</f>
        <v>101.81923045989306</v>
      </c>
      <c r="Y223" s="204">
        <f>Prevalence!Y220*BU223</f>
        <v>104.36537514438503</v>
      </c>
      <c r="Z223" s="204">
        <f>Prevalence!Z220*BV223</f>
        <v>155.25673249197862</v>
      </c>
      <c r="AA223" s="204">
        <f>Prevalence!AA220*BW223</f>
        <v>71.794972834224609</v>
      </c>
      <c r="AB223" s="204">
        <f>Prevalence!AB220*BX223</f>
        <v>319.64987529411769</v>
      </c>
      <c r="AC223" s="204">
        <f>Prevalence!AC220*BY223</f>
        <v>2.0913574331550802</v>
      </c>
      <c r="AD223" s="204">
        <f>Prevalence!AD220*BZ223</f>
        <v>127.79687743315506</v>
      </c>
      <c r="AE223" s="204">
        <f>Prevalence!AE220*CA223</f>
        <v>389.95185129411772</v>
      </c>
      <c r="AF223" s="204">
        <f>Prevalence!AF220*CB223</f>
        <v>197.80091798930482</v>
      </c>
      <c r="AG223" s="204">
        <f>Prevalence!AG220*CC223</f>
        <v>370.20512162566843</v>
      </c>
      <c r="AH223" s="204">
        <f>Prevalence!AH220*CD223</f>
        <v>56.33054648128342</v>
      </c>
      <c r="AI223" s="204">
        <f>Prevalence!AI220*CE223</f>
        <v>93.213128641711236</v>
      </c>
      <c r="AJ223" s="204">
        <f>Prevalence!AJ220*CF223</f>
        <v>144.6273253475936</v>
      </c>
      <c r="AK223" s="204">
        <f>Prevalence!AK220*CG223</f>
        <v>106.93309732620321</v>
      </c>
      <c r="AL223" s="204">
        <f>Prevalence!AL220*CH223</f>
        <v>137.623767657754</v>
      </c>
      <c r="AM223" s="204">
        <f>Prevalence!AM220*CI223</f>
        <v>50.610849882352952</v>
      </c>
      <c r="AN223" s="204">
        <f>Prevalence!AN220*CJ223</f>
        <v>386.20400598930485</v>
      </c>
      <c r="AO223" s="204">
        <f>Prevalence!AO220*CK223</f>
        <v>132.91738352941175</v>
      </c>
      <c r="AP223" s="204">
        <f>Prevalence!AP220*CL223</f>
        <v>299.59193172192516</v>
      </c>
      <c r="AQ223" s="204">
        <f>Prevalence!AQ220*CM223</f>
        <v>45.87043970053476</v>
      </c>
      <c r="AR223" s="204">
        <f>Prevalence!AR220*CN223</f>
        <v>96.816570695187167</v>
      </c>
      <c r="AS223" s="204">
        <f>Prevalence!AS220*CO223</f>
        <v>225.24500487700539</v>
      </c>
      <c r="AT223" s="204">
        <f>Prevalence!AT220*CP223</f>
        <v>150.33374348663099</v>
      </c>
      <c r="AU223" s="204">
        <f>Prevalence!AU220*CQ223</f>
        <v>31.229277860962565</v>
      </c>
      <c r="AV223" s="204">
        <f>Prevalence!AV220*CR223</f>
        <v>137.47189527272729</v>
      </c>
      <c r="AW223">
        <v>222</v>
      </c>
      <c r="AX223">
        <v>33078</v>
      </c>
      <c r="AY223">
        <v>2041</v>
      </c>
      <c r="AZ223">
        <v>1796</v>
      </c>
      <c r="BA223">
        <v>1561</v>
      </c>
      <c r="BB223">
        <v>2596</v>
      </c>
      <c r="BC223">
        <v>1982</v>
      </c>
      <c r="BD223">
        <v>4308</v>
      </c>
      <c r="BE223">
        <v>4258</v>
      </c>
      <c r="BF223">
        <v>3423</v>
      </c>
      <c r="BG223">
        <v>2014</v>
      </c>
      <c r="BH223">
        <v>4137</v>
      </c>
      <c r="BI223">
        <v>396</v>
      </c>
      <c r="BJ223">
        <v>282</v>
      </c>
      <c r="BK223">
        <v>4260</v>
      </c>
      <c r="BL223">
        <v>24</v>
      </c>
      <c r="BM223">
        <v>651</v>
      </c>
      <c r="BN223">
        <v>2547</v>
      </c>
      <c r="BO223">
        <v>1533</v>
      </c>
      <c r="BP223">
        <v>972</v>
      </c>
      <c r="BQ223">
        <v>299</v>
      </c>
      <c r="BR223">
        <v>1561</v>
      </c>
      <c r="BS223">
        <v>511</v>
      </c>
      <c r="BT223">
        <v>568</v>
      </c>
      <c r="BU223">
        <v>596</v>
      </c>
      <c r="BV223">
        <v>1051</v>
      </c>
      <c r="BW223">
        <v>410</v>
      </c>
      <c r="BX223">
        <v>1639</v>
      </c>
      <c r="BY223">
        <v>24</v>
      </c>
      <c r="BZ223">
        <v>885</v>
      </c>
      <c r="CA223">
        <v>2596</v>
      </c>
      <c r="CB223">
        <v>1339</v>
      </c>
      <c r="CC223">
        <v>2451</v>
      </c>
      <c r="CD223">
        <v>478</v>
      </c>
      <c r="CE223">
        <v>631</v>
      </c>
      <c r="CF223">
        <v>1110</v>
      </c>
      <c r="CG223">
        <v>859</v>
      </c>
      <c r="CH223">
        <v>993</v>
      </c>
      <c r="CI223">
        <v>396</v>
      </c>
      <c r="CJ223">
        <v>2216</v>
      </c>
      <c r="CK223">
        <v>770</v>
      </c>
      <c r="CL223">
        <v>1796</v>
      </c>
      <c r="CM223">
        <v>282</v>
      </c>
      <c r="CN223">
        <v>614</v>
      </c>
      <c r="CO223">
        <v>1421</v>
      </c>
      <c r="CP223">
        <v>798</v>
      </c>
      <c r="CQ223">
        <v>265</v>
      </c>
      <c r="CR223">
        <v>816</v>
      </c>
    </row>
    <row r="224" spans="1:96" x14ac:dyDescent="0.2">
      <c r="A224" s="112" t="s">
        <v>55</v>
      </c>
      <c r="B224" s="204">
        <f>Prevalence!B221*AX224</f>
        <v>3940.4800719999998</v>
      </c>
      <c r="C224" s="204">
        <f>Prevalence!C221*AY224</f>
        <v>225.94772326542804</v>
      </c>
      <c r="D224" s="204">
        <f>Prevalence!D221*AZ224</f>
        <v>239.2985090352085</v>
      </c>
      <c r="E224" s="204">
        <f>Prevalence!E221*BA224</f>
        <v>184.53322091255237</v>
      </c>
      <c r="F224" s="204">
        <f>Prevalence!F221*BB224</f>
        <v>280.72086063541525</v>
      </c>
      <c r="G224" s="204">
        <f>Prevalence!G221*BC224</f>
        <v>252.26816420703773</v>
      </c>
      <c r="H224" s="204">
        <f>Prevalence!H221*BD224</f>
        <v>466.78171115190383</v>
      </c>
      <c r="I224" s="204">
        <f>Prevalence!I221*BE224</f>
        <v>486.10025197021304</v>
      </c>
      <c r="J224" s="204">
        <f>Prevalence!J221*BF224</f>
        <v>411.21689805106678</v>
      </c>
      <c r="K224" s="204">
        <f>Prevalence!K221*BG224</f>
        <v>258.21040668979623</v>
      </c>
      <c r="L224" s="204">
        <f>Prevalence!L221*BH224</f>
        <v>570.66892906579301</v>
      </c>
      <c r="M224" s="204">
        <f>Prevalence!M221*BI224</f>
        <v>43.065915518368243</v>
      </c>
      <c r="N224" s="204">
        <f>Prevalence!N221*BJ224</f>
        <v>42.136483912014974</v>
      </c>
      <c r="O224" s="204">
        <f>Prevalence!O221*BK224</f>
        <v>478.26272673229386</v>
      </c>
      <c r="P224" s="204">
        <f>Prevalence!P221*BL224</f>
        <v>1.6488639271924983</v>
      </c>
      <c r="Q224" s="204">
        <f>Prevalence!Q221*BM224</f>
        <v>77.63583537967915</v>
      </c>
      <c r="R224" s="204">
        <f>Prevalence!R221*BN224</f>
        <v>274.4906631016043</v>
      </c>
      <c r="S224" s="204">
        <f>Prevalence!S221*BO224</f>
        <v>124.22663152941176</v>
      </c>
      <c r="T224" s="204">
        <f>Prevalence!T221*BP224</f>
        <v>130.14218541176473</v>
      </c>
      <c r="U224" s="204">
        <f>Prevalence!U221*BQ224</f>
        <v>31.760416256684493</v>
      </c>
      <c r="V224" s="204">
        <f>Prevalence!V221*BR224</f>
        <v>184.92247170053474</v>
      </c>
      <c r="W224" s="204">
        <f>Prevalence!W221*BS224</f>
        <v>56.059997860962575</v>
      </c>
      <c r="X224" s="204">
        <f>Prevalence!X221*BT224</f>
        <v>74.213312342245999</v>
      </c>
      <c r="Y224" s="204">
        <f>Prevalence!Y221*BU224</f>
        <v>84.753089882352953</v>
      </c>
      <c r="Z224" s="204">
        <f>Prevalence!Z221*BV224</f>
        <v>116.40561865240642</v>
      </c>
      <c r="AA224" s="204">
        <f>Prevalence!AA221*BW224</f>
        <v>62.339049582887704</v>
      </c>
      <c r="AB224" s="204">
        <f>Prevalence!AB221*BX224</f>
        <v>267.96761967914443</v>
      </c>
      <c r="AC224" s="204">
        <f>Prevalence!AC221*BY224</f>
        <v>1.6556579679144385</v>
      </c>
      <c r="AD224" s="204">
        <f>Prevalence!AD221*BZ224</f>
        <v>97.616597903743312</v>
      </c>
      <c r="AE224" s="204">
        <f>Prevalence!AE221*CA224</f>
        <v>281.19794515508028</v>
      </c>
      <c r="AF224" s="204">
        <f>Prevalence!AF221*CB224</f>
        <v>160.42703281283423</v>
      </c>
      <c r="AG224" s="204">
        <f>Prevalence!AG221*CC224</f>
        <v>277.16295315508023</v>
      </c>
      <c r="AH224" s="204">
        <f>Prevalence!AH221*CD224</f>
        <v>41.364062374331553</v>
      </c>
      <c r="AI224" s="204">
        <f>Prevalence!AI221*CE224</f>
        <v>64.554892577540116</v>
      </c>
      <c r="AJ224" s="204">
        <f>Prevalence!AJ221*CF224</f>
        <v>106.32062836363637</v>
      </c>
      <c r="AK224" s="204">
        <f>Prevalence!AK221*CG224</f>
        <v>75.936192513368979</v>
      </c>
      <c r="AL224" s="204">
        <f>Prevalence!AL221*CH224</f>
        <v>103.11388029946525</v>
      </c>
      <c r="AM224" s="204">
        <f>Prevalence!AM221*CI224</f>
        <v>42.942539294117651</v>
      </c>
      <c r="AN224" s="204">
        <f>Prevalence!AN221*CJ224</f>
        <v>307.77810224598932</v>
      </c>
      <c r="AO224" s="204">
        <f>Prevalence!AO221*CK224</f>
        <v>96.321948064171124</v>
      </c>
      <c r="AP224" s="204">
        <f>Prevalence!AP221*CL224</f>
        <v>239.03966489839573</v>
      </c>
      <c r="AQ224" s="204">
        <f>Prevalence!AQ221*CM224</f>
        <v>42.129233625668455</v>
      </c>
      <c r="AR224" s="204">
        <f>Prevalence!AR221*CN224</f>
        <v>73.479677433155089</v>
      </c>
      <c r="AS224" s="204">
        <f>Prevalence!AS221*CO224</f>
        <v>180.22770622459896</v>
      </c>
      <c r="AT224" s="204">
        <f>Prevalence!AT221*CP224</f>
        <v>119.43808693048128</v>
      </c>
      <c r="AU224" s="204">
        <f>Prevalence!AU221*CQ224</f>
        <v>25.219114951871656</v>
      </c>
      <c r="AV224" s="204">
        <f>Prevalence!AV221*CR224</f>
        <v>100.4083940962567</v>
      </c>
      <c r="AW224">
        <v>223</v>
      </c>
      <c r="AX224">
        <v>25391</v>
      </c>
      <c r="AY224">
        <v>1490</v>
      </c>
      <c r="AZ224">
        <v>1433</v>
      </c>
      <c r="BA224">
        <v>1211</v>
      </c>
      <c r="BB224">
        <v>1872</v>
      </c>
      <c r="BC224">
        <v>1525</v>
      </c>
      <c r="BD224">
        <v>3220</v>
      </c>
      <c r="BE224">
        <v>3280</v>
      </c>
      <c r="BF224">
        <v>2561</v>
      </c>
      <c r="BG224">
        <v>1650</v>
      </c>
      <c r="BH224">
        <v>3195</v>
      </c>
      <c r="BI224">
        <v>336</v>
      </c>
      <c r="BJ224">
        <v>259</v>
      </c>
      <c r="BK224">
        <v>3340</v>
      </c>
      <c r="BL224">
        <v>19</v>
      </c>
      <c r="BM224">
        <v>514</v>
      </c>
      <c r="BN224">
        <v>1890</v>
      </c>
      <c r="BO224">
        <v>1188</v>
      </c>
      <c r="BP224">
        <v>726</v>
      </c>
      <c r="BQ224">
        <v>215</v>
      </c>
      <c r="BR224">
        <v>1211</v>
      </c>
      <c r="BS224">
        <v>386</v>
      </c>
      <c r="BT224">
        <v>414</v>
      </c>
      <c r="BU224">
        <v>484</v>
      </c>
      <c r="BV224">
        <v>788</v>
      </c>
      <c r="BW224">
        <v>356</v>
      </c>
      <c r="BX224">
        <v>1374</v>
      </c>
      <c r="BY224">
        <v>19</v>
      </c>
      <c r="BZ224">
        <v>676</v>
      </c>
      <c r="CA224">
        <v>1872</v>
      </c>
      <c r="CB224">
        <v>1086</v>
      </c>
      <c r="CC224">
        <v>1835</v>
      </c>
      <c r="CD224">
        <v>351</v>
      </c>
      <c r="CE224">
        <v>437</v>
      </c>
      <c r="CF224">
        <v>816</v>
      </c>
      <c r="CG224">
        <v>610</v>
      </c>
      <c r="CH224">
        <v>744</v>
      </c>
      <c r="CI224">
        <v>336</v>
      </c>
      <c r="CJ224">
        <v>1766</v>
      </c>
      <c r="CK224">
        <v>558</v>
      </c>
      <c r="CL224">
        <v>1433</v>
      </c>
      <c r="CM224">
        <v>259</v>
      </c>
      <c r="CN224">
        <v>466</v>
      </c>
      <c r="CO224">
        <v>1137</v>
      </c>
      <c r="CP224">
        <v>634</v>
      </c>
      <c r="CQ224">
        <v>214</v>
      </c>
      <c r="CR224">
        <v>596</v>
      </c>
    </row>
    <row r="225" spans="1:96" x14ac:dyDescent="0.2">
      <c r="A225" s="112" t="s">
        <v>56</v>
      </c>
      <c r="B225" s="204">
        <f>Prevalence!B222*AX225</f>
        <v>1664.6346109999999</v>
      </c>
      <c r="C225" s="204">
        <f>Prevalence!C222*AY225</f>
        <v>95.602916469162025</v>
      </c>
      <c r="D225" s="204">
        <f>Prevalence!D222*AZ225</f>
        <v>92.843449844478229</v>
      </c>
      <c r="E225" s="204">
        <f>Prevalence!E222*BA225</f>
        <v>79.124169784862502</v>
      </c>
      <c r="F225" s="204">
        <f>Prevalence!F222*BB225</f>
        <v>115.88105602764733</v>
      </c>
      <c r="G225" s="204">
        <f>Prevalence!G222*BC225</f>
        <v>103.19295033628812</v>
      </c>
      <c r="H225" s="204">
        <f>Prevalence!H222*BD225</f>
        <v>194.54038781465437</v>
      </c>
      <c r="I225" s="204">
        <f>Prevalence!I222*BE225</f>
        <v>215.44073977182347</v>
      </c>
      <c r="J225" s="204">
        <f>Prevalence!J222*BF225</f>
        <v>177.56265137340799</v>
      </c>
      <c r="K225" s="204">
        <f>Prevalence!K222*BG225</f>
        <v>106.08298892326697</v>
      </c>
      <c r="L225" s="204">
        <f>Prevalence!L222*BH225</f>
        <v>242.79601109491313</v>
      </c>
      <c r="M225" s="204">
        <f>Prevalence!M222*BI225</f>
        <v>15.755871075578604</v>
      </c>
      <c r="N225" s="204">
        <f>Prevalence!N222*BJ225</f>
        <v>15.102918752389549</v>
      </c>
      <c r="O225" s="204">
        <f>Prevalence!O222*BK225</f>
        <v>208.96275995890994</v>
      </c>
      <c r="P225" s="204">
        <f>Prevalence!P222*BL225</f>
        <v>0.88530349918085149</v>
      </c>
      <c r="Q225" s="204">
        <f>Prevalence!Q222*BM225</f>
        <v>35.28544173262032</v>
      </c>
      <c r="R225" s="204">
        <f>Prevalence!R222*BN225</f>
        <v>108.97061804812833</v>
      </c>
      <c r="S225" s="204">
        <f>Prevalence!S222*BO225</f>
        <v>51.843641967914436</v>
      </c>
      <c r="T225" s="204">
        <f>Prevalence!T222*BP225</f>
        <v>55.958216727272735</v>
      </c>
      <c r="U225" s="204">
        <f>Prevalence!U222*BQ225</f>
        <v>13.186111497326202</v>
      </c>
      <c r="V225" s="204">
        <f>Prevalence!V222*BR225</f>
        <v>79.291072770053461</v>
      </c>
      <c r="W225" s="204">
        <f>Prevalence!W222*BS225</f>
        <v>31.631851737967914</v>
      </c>
      <c r="X225" s="204">
        <f>Prevalence!X222*BT225</f>
        <v>28.16197835294118</v>
      </c>
      <c r="Y225" s="204">
        <f>Prevalence!Y222*BU225</f>
        <v>38.585567743315508</v>
      </c>
      <c r="Z225" s="204">
        <f>Prevalence!Z222*BV225</f>
        <v>45.812318802139032</v>
      </c>
      <c r="AA225" s="204">
        <f>Prevalence!AA222*BW225</f>
        <v>30.36827090909091</v>
      </c>
      <c r="AB225" s="204">
        <f>Prevalence!AB222*BX225</f>
        <v>124.64579328877005</v>
      </c>
      <c r="AC225" s="204">
        <f>Prevalence!AC222*BY225</f>
        <v>0.88895133689839567</v>
      </c>
      <c r="AD225" s="204">
        <f>Prevalence!AD222*BZ225</f>
        <v>37.564543636363631</v>
      </c>
      <c r="AE225" s="204">
        <f>Prevalence!AE222*CA225</f>
        <v>116.07799564171123</v>
      </c>
      <c r="AF225" s="204">
        <f>Prevalence!AF222*CB225</f>
        <v>71.205002085561489</v>
      </c>
      <c r="AG225" s="204">
        <f>Prevalence!AG222*CC225</f>
        <v>119.87805095187166</v>
      </c>
      <c r="AH225" s="204">
        <f>Prevalence!AH222*CD225</f>
        <v>16.289821593582886</v>
      </c>
      <c r="AI225" s="204">
        <f>Prevalence!AI222*CE225</f>
        <v>26.598270620320854</v>
      </c>
      <c r="AJ225" s="204">
        <f>Prevalence!AJ222*CF225</f>
        <v>46.654706021390368</v>
      </c>
      <c r="AK225" s="204">
        <f>Prevalence!AK222*CG225</f>
        <v>30.414835026737961</v>
      </c>
      <c r="AL225" s="204">
        <f>Prevalence!AL222*CH225</f>
        <v>41.496671716577538</v>
      </c>
      <c r="AM225" s="204">
        <f>Prevalence!AM222*CI225</f>
        <v>15.710733294117647</v>
      </c>
      <c r="AN225" s="204">
        <f>Prevalence!AN222*CJ225</f>
        <v>129.96468545454545</v>
      </c>
      <c r="AO225" s="204">
        <f>Prevalence!AO222*CK225</f>
        <v>43.495965604278069</v>
      </c>
      <c r="AP225" s="204">
        <f>Prevalence!AP222*CL225</f>
        <v>92.74302304812835</v>
      </c>
      <c r="AQ225" s="204">
        <f>Prevalence!AQ222*CM225</f>
        <v>15.10032004278075</v>
      </c>
      <c r="AR225" s="204">
        <f>Prevalence!AR222*CN225</f>
        <v>36.112589786096258</v>
      </c>
      <c r="AS225" s="204">
        <f>Prevalence!AS222*CO225</f>
        <v>76.728776368983958</v>
      </c>
      <c r="AT225" s="204">
        <f>Prevalence!AT222*CP225</f>
        <v>51.697176652406412</v>
      </c>
      <c r="AU225" s="204">
        <f>Prevalence!AU222*CQ225</f>
        <v>9.6777168877005355</v>
      </c>
      <c r="AV225" s="204">
        <f>Prevalence!AV222*CR225</f>
        <v>38.755315117647058</v>
      </c>
      <c r="AW225">
        <v>224</v>
      </c>
      <c r="AX225">
        <v>21029</v>
      </c>
      <c r="AY225">
        <v>1236</v>
      </c>
      <c r="AZ225">
        <v>1090</v>
      </c>
      <c r="BA225">
        <v>1018</v>
      </c>
      <c r="BB225">
        <v>1515</v>
      </c>
      <c r="BC225">
        <v>1223</v>
      </c>
      <c r="BD225">
        <v>2631</v>
      </c>
      <c r="BE225">
        <v>2850</v>
      </c>
      <c r="BF225">
        <v>2168</v>
      </c>
      <c r="BG225">
        <v>1329</v>
      </c>
      <c r="BH225">
        <v>2665</v>
      </c>
      <c r="BI225">
        <v>241</v>
      </c>
      <c r="BJ225">
        <v>182</v>
      </c>
      <c r="BK225">
        <v>2861</v>
      </c>
      <c r="BL225">
        <v>20</v>
      </c>
      <c r="BM225">
        <v>458</v>
      </c>
      <c r="BN225">
        <v>1471</v>
      </c>
      <c r="BO225">
        <v>972</v>
      </c>
      <c r="BP225">
        <v>612</v>
      </c>
      <c r="BQ225">
        <v>175</v>
      </c>
      <c r="BR225">
        <v>1018</v>
      </c>
      <c r="BS225">
        <v>427</v>
      </c>
      <c r="BT225">
        <v>308</v>
      </c>
      <c r="BU225">
        <v>432</v>
      </c>
      <c r="BV225">
        <v>608</v>
      </c>
      <c r="BW225">
        <v>340</v>
      </c>
      <c r="BX225">
        <v>1253</v>
      </c>
      <c r="BY225">
        <v>20</v>
      </c>
      <c r="BZ225">
        <v>510</v>
      </c>
      <c r="CA225">
        <v>1515</v>
      </c>
      <c r="CB225">
        <v>945</v>
      </c>
      <c r="CC225">
        <v>1556</v>
      </c>
      <c r="CD225">
        <v>271</v>
      </c>
      <c r="CE225">
        <v>353</v>
      </c>
      <c r="CF225">
        <v>702</v>
      </c>
      <c r="CG225">
        <v>479</v>
      </c>
      <c r="CH225">
        <v>587</v>
      </c>
      <c r="CI225">
        <v>241</v>
      </c>
      <c r="CJ225">
        <v>1462</v>
      </c>
      <c r="CK225">
        <v>494</v>
      </c>
      <c r="CL225">
        <v>1090</v>
      </c>
      <c r="CM225">
        <v>182</v>
      </c>
      <c r="CN225">
        <v>449</v>
      </c>
      <c r="CO225">
        <v>949</v>
      </c>
      <c r="CP225">
        <v>538</v>
      </c>
      <c r="CQ225">
        <v>161</v>
      </c>
      <c r="CR225">
        <v>451</v>
      </c>
    </row>
    <row r="226" spans="1:96" x14ac:dyDescent="0.2">
      <c r="A226" s="112" t="s">
        <v>57</v>
      </c>
      <c r="B226" s="204">
        <f>Prevalence!B223*AX226</f>
        <v>1273.8266279999998</v>
      </c>
      <c r="C226" s="204">
        <f>Prevalence!C223*AY226</f>
        <v>68.840287748830264</v>
      </c>
      <c r="D226" s="204">
        <f>Prevalence!D223*AZ226</f>
        <v>67.971626583388655</v>
      </c>
      <c r="E226" s="204">
        <f>Prevalence!E223*BA226</f>
        <v>65.522274193162161</v>
      </c>
      <c r="F226" s="204">
        <f>Prevalence!F223*BB226</f>
        <v>84.061571336227331</v>
      </c>
      <c r="G226" s="204">
        <f>Prevalence!G223*BC226</f>
        <v>79.651794863005719</v>
      </c>
      <c r="H226" s="204">
        <f>Prevalence!H223*BD226</f>
        <v>156.90410602154944</v>
      </c>
      <c r="I226" s="204">
        <f>Prevalence!I223*BE226</f>
        <v>169.10208241037512</v>
      </c>
      <c r="J226" s="204">
        <f>Prevalence!J223*BF226</f>
        <v>128.99500733999889</v>
      </c>
      <c r="K226" s="204">
        <f>Prevalence!K223*BG226</f>
        <v>71.440387574359619</v>
      </c>
      <c r="L226" s="204">
        <f>Prevalence!L223*BH226</f>
        <v>199.88534646988344</v>
      </c>
      <c r="M226" s="204">
        <f>Prevalence!M223*BI226</f>
        <v>11.637116396070503</v>
      </c>
      <c r="N226" s="204">
        <f>Prevalence!N223*BJ226</f>
        <v>13.194308140823836</v>
      </c>
      <c r="O226" s="204">
        <f>Prevalence!O223*BK226</f>
        <v>156.44817610345513</v>
      </c>
      <c r="P226" s="204">
        <f>Prevalence!P223*BL226</f>
        <v>0.70824279934468115</v>
      </c>
      <c r="Q226" s="204">
        <f>Prevalence!Q223*BM226</f>
        <v>33.590507850267379</v>
      </c>
      <c r="R226" s="204">
        <f>Prevalence!R223*BN226</f>
        <v>84.376297727272728</v>
      </c>
      <c r="S226" s="204">
        <f>Prevalence!S223*BO226</f>
        <v>37.869326951871656</v>
      </c>
      <c r="T226" s="204">
        <f>Prevalence!T223*BP226</f>
        <v>38.768437732620328</v>
      </c>
      <c r="U226" s="204">
        <f>Prevalence!U223*BQ226</f>
        <v>9.3433018609625655</v>
      </c>
      <c r="V226" s="204">
        <f>Prevalence!V223*BR226</f>
        <v>65.660485604278065</v>
      </c>
      <c r="W226" s="204">
        <f>Prevalence!W223*BS226</f>
        <v>26.075905882352941</v>
      </c>
      <c r="X226" s="204">
        <f>Prevalence!X223*BT226</f>
        <v>20.115698823529414</v>
      </c>
      <c r="Y226" s="204">
        <f>Prevalence!Y223*BU226</f>
        <v>24.741208946524065</v>
      </c>
      <c r="Z226" s="204">
        <f>Prevalence!Z223*BV226</f>
        <v>35.564826438502671</v>
      </c>
      <c r="AA226" s="204">
        <f>Prevalence!AA223*BW226</f>
        <v>27.331443818181818</v>
      </c>
      <c r="AB226" s="204">
        <f>Prevalence!AB223*BX226</f>
        <v>119.0750315775401</v>
      </c>
      <c r="AC226" s="204">
        <f>Prevalence!AC223*BY226</f>
        <v>0.71116106951871649</v>
      </c>
      <c r="AD226" s="204">
        <f>Prevalence!AD223*BZ226</f>
        <v>29.462387165775393</v>
      </c>
      <c r="AE226" s="204">
        <f>Prevalence!AE223*CA226</f>
        <v>84.204433802139036</v>
      </c>
      <c r="AF226" s="204">
        <f>Prevalence!AF223*CB226</f>
        <v>56.662604834224595</v>
      </c>
      <c r="AG226" s="204">
        <f>Prevalence!AG223*CC226</f>
        <v>88.675859026737967</v>
      </c>
      <c r="AH226" s="204">
        <f>Prevalence!AH223*CD226</f>
        <v>17.552132491978611</v>
      </c>
      <c r="AI226" s="204">
        <f>Prevalence!AI223*CE226</f>
        <v>16.65217509090909</v>
      </c>
      <c r="AJ226" s="204">
        <f>Prevalence!AJ223*CF226</f>
        <v>36.353453267379678</v>
      </c>
      <c r="AK226" s="204">
        <f>Prevalence!AK223*CG226</f>
        <v>22.287279946524059</v>
      </c>
      <c r="AL226" s="204">
        <f>Prevalence!AL223*CH226</f>
        <v>23.611394128342244</v>
      </c>
      <c r="AM226" s="204">
        <f>Prevalence!AM223*CI226</f>
        <v>11.603778117647058</v>
      </c>
      <c r="AN226" s="204">
        <f>Prevalence!AN223*CJ226</f>
        <v>96.006744385026721</v>
      </c>
      <c r="AO226" s="204">
        <f>Prevalence!AO223*CK226</f>
        <v>29.672349005347591</v>
      </c>
      <c r="AP226" s="204">
        <f>Prevalence!AP223*CL226</f>
        <v>67.898103112299466</v>
      </c>
      <c r="AQ226" s="204">
        <f>Prevalence!AQ223*CM226</f>
        <v>13.192037839572194</v>
      </c>
      <c r="AR226" s="204">
        <f>Prevalence!AR223*CN226</f>
        <v>25.656828823529413</v>
      </c>
      <c r="AS226" s="204">
        <f>Prevalence!AS223*CO226</f>
        <v>57.647647577540106</v>
      </c>
      <c r="AT226" s="204">
        <f>Prevalence!AT223*CP226</f>
        <v>40.358390695187161</v>
      </c>
      <c r="AU226" s="204">
        <f>Prevalence!AU223*CQ226</f>
        <v>7.2733151764705886</v>
      </c>
      <c r="AV226" s="204">
        <f>Prevalence!AV223*CR226</f>
        <v>26.123316620320857</v>
      </c>
      <c r="AW226">
        <v>225</v>
      </c>
      <c r="AX226">
        <v>16092</v>
      </c>
      <c r="AY226">
        <v>890</v>
      </c>
      <c r="AZ226">
        <v>798</v>
      </c>
      <c r="BA226">
        <v>843</v>
      </c>
      <c r="BB226">
        <v>1099</v>
      </c>
      <c r="BC226">
        <v>944</v>
      </c>
      <c r="BD226">
        <v>2122</v>
      </c>
      <c r="BE226">
        <v>2237</v>
      </c>
      <c r="BF226">
        <v>1575</v>
      </c>
      <c r="BG226">
        <v>895</v>
      </c>
      <c r="BH226">
        <v>2194</v>
      </c>
      <c r="BI226">
        <v>178</v>
      </c>
      <c r="BJ226">
        <v>159</v>
      </c>
      <c r="BK226">
        <v>2142</v>
      </c>
      <c r="BL226">
        <v>16</v>
      </c>
      <c r="BM226">
        <v>436</v>
      </c>
      <c r="BN226">
        <v>1139</v>
      </c>
      <c r="BO226">
        <v>710</v>
      </c>
      <c r="BP226">
        <v>424</v>
      </c>
      <c r="BQ226">
        <v>124</v>
      </c>
      <c r="BR226">
        <v>843</v>
      </c>
      <c r="BS226">
        <v>352</v>
      </c>
      <c r="BT226">
        <v>220</v>
      </c>
      <c r="BU226">
        <v>277</v>
      </c>
      <c r="BV226">
        <v>472</v>
      </c>
      <c r="BW226">
        <v>306</v>
      </c>
      <c r="BX226">
        <v>1197</v>
      </c>
      <c r="BY226">
        <v>16</v>
      </c>
      <c r="BZ226">
        <v>400</v>
      </c>
      <c r="CA226">
        <v>1099</v>
      </c>
      <c r="CB226">
        <v>752</v>
      </c>
      <c r="CC226">
        <v>1151</v>
      </c>
      <c r="CD226">
        <v>292</v>
      </c>
      <c r="CE226">
        <v>221</v>
      </c>
      <c r="CF226">
        <v>547</v>
      </c>
      <c r="CG226">
        <v>351</v>
      </c>
      <c r="CH226">
        <v>334</v>
      </c>
      <c r="CI226">
        <v>178</v>
      </c>
      <c r="CJ226">
        <v>1080</v>
      </c>
      <c r="CK226">
        <v>337</v>
      </c>
      <c r="CL226">
        <v>798</v>
      </c>
      <c r="CM226">
        <v>159</v>
      </c>
      <c r="CN226">
        <v>319</v>
      </c>
      <c r="CO226">
        <v>713</v>
      </c>
      <c r="CP226">
        <v>420</v>
      </c>
      <c r="CQ226">
        <v>121</v>
      </c>
      <c r="CR226">
        <v>304</v>
      </c>
    </row>
    <row r="227" spans="1:96" x14ac:dyDescent="0.2">
      <c r="A227" s="112" t="s">
        <v>220</v>
      </c>
      <c r="B227" s="204">
        <f>Prevalence!B224*AX227</f>
        <v>802.59310099999993</v>
      </c>
      <c r="C227" s="204">
        <f>Prevalence!C224*AY227</f>
        <v>42.309704942258598</v>
      </c>
      <c r="D227" s="204">
        <f>Prevalence!D224*AZ227</f>
        <v>42.929448368455994</v>
      </c>
      <c r="E227" s="204">
        <f>Prevalence!E224*BA227</f>
        <v>39.562084892431251</v>
      </c>
      <c r="F227" s="204">
        <f>Prevalence!F224*BB227</f>
        <v>52.242086644807344</v>
      </c>
      <c r="G227" s="204">
        <f>Prevalence!G224*BC227</f>
        <v>50.7105177040958</v>
      </c>
      <c r="H227" s="204">
        <f>Prevalence!H224*BD227</f>
        <v>100.85636221177825</v>
      </c>
      <c r="I227" s="204">
        <f>Prevalence!I224*BE227</f>
        <v>107.34240367578573</v>
      </c>
      <c r="J227" s="204">
        <f>Prevalence!J224*BF227</f>
        <v>80.918772858361208</v>
      </c>
      <c r="K227" s="204">
        <f>Prevalence!K224*BG227</f>
        <v>38.394219467337408</v>
      </c>
      <c r="L227" s="204">
        <f>Prevalence!L224*BH227</f>
        <v>122.26350727556226</v>
      </c>
      <c r="M227" s="204">
        <f>Prevalence!M224*BI227</f>
        <v>6.2108205484645946</v>
      </c>
      <c r="N227" s="204">
        <f>Prevalence!N224*BJ227</f>
        <v>8.7962054272158916</v>
      </c>
      <c r="O227" s="204">
        <f>Prevalence!O224*BK227</f>
        <v>108.60804755641352</v>
      </c>
      <c r="P227" s="204">
        <f>Prevalence!P224*BL227</f>
        <v>0.53118209950851081</v>
      </c>
      <c r="Q227" s="204">
        <f>Prevalence!Q224*BM227</f>
        <v>20.416249037433154</v>
      </c>
      <c r="R227" s="204">
        <f>Prevalence!R224*BN227</f>
        <v>54.818665775401065</v>
      </c>
      <c r="S227" s="204">
        <f>Prevalence!S224*BO227</f>
        <v>25.281776021390375</v>
      </c>
      <c r="T227" s="204">
        <f>Prevalence!T224*BP227</f>
        <v>23.407358631016045</v>
      </c>
      <c r="U227" s="204">
        <f>Prevalence!U224*BQ227</f>
        <v>4.0688572620320853</v>
      </c>
      <c r="V227" s="204">
        <f>Prevalence!V224*BR227</f>
        <v>39.64553638502673</v>
      </c>
      <c r="W227" s="204">
        <f>Prevalence!W224*BS227</f>
        <v>17.927185294117645</v>
      </c>
      <c r="X227" s="204">
        <f>Prevalence!X224*BT227</f>
        <v>11.703679315508023</v>
      </c>
      <c r="Y227" s="204">
        <f>Prevalence!Y224*BU227</f>
        <v>16.4345936684492</v>
      </c>
      <c r="Z227" s="204">
        <f>Prevalence!Z224*BV227</f>
        <v>20.344286310160424</v>
      </c>
      <c r="AA227" s="204">
        <f>Prevalence!AA224*BW227</f>
        <v>18.399599433155082</v>
      </c>
      <c r="AB227" s="204">
        <f>Prevalence!AB224*BX227</f>
        <v>77.493274518716575</v>
      </c>
      <c r="AC227" s="204">
        <f>Prevalence!AC224*BY227</f>
        <v>0.53337080213903731</v>
      </c>
      <c r="AD227" s="204">
        <f>Prevalence!AD224*BZ227</f>
        <v>18.340336010695182</v>
      </c>
      <c r="AE227" s="204">
        <f>Prevalence!AE224*CA227</f>
        <v>52.330871962566846</v>
      </c>
      <c r="AF227" s="204">
        <f>Prevalence!AF224*CB227</f>
        <v>34.962032770053469</v>
      </c>
      <c r="AG227" s="204">
        <f>Prevalence!AG224*CC227</f>
        <v>56.395072812834222</v>
      </c>
      <c r="AH227" s="204">
        <f>Prevalence!AH224*CD227</f>
        <v>13.765199796791444</v>
      </c>
      <c r="AI227" s="204">
        <f>Prevalence!AI224*CE227</f>
        <v>9.7953971122994634</v>
      </c>
      <c r="AJ227" s="204">
        <f>Prevalence!AJ224*CF227</f>
        <v>23.859030572192509</v>
      </c>
      <c r="AK227" s="204">
        <f>Prevalence!AK224*CG227</f>
        <v>14.858186631016039</v>
      </c>
      <c r="AL227" s="204">
        <f>Prevalence!AL224*CH227</f>
        <v>13.219552999999999</v>
      </c>
      <c r="AM227" s="204">
        <f>Prevalence!AM224*CI227</f>
        <v>6.1930276470588232</v>
      </c>
      <c r="AN227" s="204">
        <f>Prevalence!AN224*CJ227</f>
        <v>68.538148074866299</v>
      </c>
      <c r="AO227" s="204">
        <f>Prevalence!AO224*CK227</f>
        <v>18.314090780748661</v>
      </c>
      <c r="AP227" s="204">
        <f>Prevalence!AP224*CL227</f>
        <v>42.883012491978612</v>
      </c>
      <c r="AQ227" s="204">
        <f>Prevalence!AQ224*CM227</f>
        <v>8.7946918930481299</v>
      </c>
      <c r="AR227" s="204">
        <f>Prevalence!AR224*CN227</f>
        <v>14.879352139037433</v>
      </c>
      <c r="AS227" s="204">
        <f>Prevalence!AS224*CO227</f>
        <v>29.43021559358289</v>
      </c>
      <c r="AT227" s="204">
        <f>Prevalence!AT224*CP227</f>
        <v>28.635239112299463</v>
      </c>
      <c r="AU227" s="204">
        <f>Prevalence!AU224*CQ227</f>
        <v>3.5464925240641709</v>
      </c>
      <c r="AV227" s="204">
        <f>Prevalence!AV224*CR227</f>
        <v>14.006909898395723</v>
      </c>
      <c r="AW227">
        <v>226</v>
      </c>
      <c r="AX227">
        <v>10139</v>
      </c>
      <c r="AY227">
        <v>547</v>
      </c>
      <c r="AZ227">
        <v>504</v>
      </c>
      <c r="BA227">
        <v>509</v>
      </c>
      <c r="BB227">
        <v>683</v>
      </c>
      <c r="BC227">
        <v>601</v>
      </c>
      <c r="BD227">
        <v>1364</v>
      </c>
      <c r="BE227">
        <v>1420</v>
      </c>
      <c r="BF227">
        <v>988</v>
      </c>
      <c r="BG227">
        <v>481</v>
      </c>
      <c r="BH227">
        <v>1342</v>
      </c>
      <c r="BI227">
        <v>95</v>
      </c>
      <c r="BJ227">
        <v>106</v>
      </c>
      <c r="BK227">
        <v>1487</v>
      </c>
      <c r="BL227">
        <v>12</v>
      </c>
      <c r="BM227">
        <v>265</v>
      </c>
      <c r="BN227">
        <v>740</v>
      </c>
      <c r="BO227">
        <v>474</v>
      </c>
      <c r="BP227">
        <v>256</v>
      </c>
      <c r="BQ227">
        <v>54</v>
      </c>
      <c r="BR227">
        <v>509</v>
      </c>
      <c r="BS227">
        <v>242</v>
      </c>
      <c r="BT227">
        <v>128</v>
      </c>
      <c r="BU227">
        <v>184</v>
      </c>
      <c r="BV227">
        <v>270</v>
      </c>
      <c r="BW227">
        <v>206</v>
      </c>
      <c r="BX227">
        <v>779</v>
      </c>
      <c r="BY227">
        <v>12</v>
      </c>
      <c r="BZ227">
        <v>249</v>
      </c>
      <c r="CA227">
        <v>683</v>
      </c>
      <c r="CB227">
        <v>464</v>
      </c>
      <c r="CC227">
        <v>732</v>
      </c>
      <c r="CD227">
        <v>229</v>
      </c>
      <c r="CE227">
        <v>130</v>
      </c>
      <c r="CF227">
        <v>359</v>
      </c>
      <c r="CG227">
        <v>234</v>
      </c>
      <c r="CH227">
        <v>187</v>
      </c>
      <c r="CI227">
        <v>95</v>
      </c>
      <c r="CJ227">
        <v>771</v>
      </c>
      <c r="CK227">
        <v>208</v>
      </c>
      <c r="CL227">
        <v>504</v>
      </c>
      <c r="CM227">
        <v>106</v>
      </c>
      <c r="CN227">
        <v>185</v>
      </c>
      <c r="CO227">
        <v>364</v>
      </c>
      <c r="CP227">
        <v>298</v>
      </c>
      <c r="CQ227">
        <v>59</v>
      </c>
      <c r="CR227">
        <v>163</v>
      </c>
    </row>
    <row r="228" spans="1:96" ht="13.5" thickBot="1" x14ac:dyDescent="0.25">
      <c r="A228" s="112" t="s">
        <v>221</v>
      </c>
      <c r="B228" s="204">
        <f>Prevalence!B225*AX228</f>
        <v>470.99604999999997</v>
      </c>
      <c r="C228" s="204">
        <f>Prevalence!C225*AY228</f>
        <v>25.757096427371323</v>
      </c>
      <c r="D228" s="204">
        <f>Prevalence!D225*AZ228</f>
        <v>28.278922337951169</v>
      </c>
      <c r="E228" s="204">
        <f>Prevalence!E225*BA228</f>
        <v>24.561137182727457</v>
      </c>
      <c r="F228" s="204">
        <f>Prevalence!F225*BB228</f>
        <v>32.81384358802687</v>
      </c>
      <c r="G228" s="204">
        <f>Prevalence!G225*BC228</f>
        <v>27.591246737503038</v>
      </c>
      <c r="H228" s="204">
        <f>Prevalence!H225*BD228</f>
        <v>58.192050630989357</v>
      </c>
      <c r="I228" s="204">
        <f>Prevalence!I225*BE228</f>
        <v>65.614934077874665</v>
      </c>
      <c r="J228" s="204">
        <f>Prevalence!J225*BF228</f>
        <v>53.317936367199536</v>
      </c>
      <c r="K228" s="204">
        <f>Prevalence!K225*BG228</f>
        <v>20.115058847752653</v>
      </c>
      <c r="L228" s="204">
        <f>Prevalence!L225*BH228</f>
        <v>68.420189242881705</v>
      </c>
      <c r="M228" s="204">
        <f>Prevalence!M225*BI228</f>
        <v>4.9032793803667856</v>
      </c>
      <c r="N228" s="204">
        <f>Prevalence!N225*BJ228</f>
        <v>5.1449503442206153</v>
      </c>
      <c r="O228" s="204">
        <f>Prevalence!O225*BK228</f>
        <v>55.363080059019133</v>
      </c>
      <c r="P228" s="204">
        <f>Prevalence!P225*BL228</f>
        <v>0.39838657463138316</v>
      </c>
      <c r="Q228" s="204">
        <f>Prevalence!Q225*BM228</f>
        <v>11.325240032085562</v>
      </c>
      <c r="R228" s="204">
        <f>Prevalence!R225*BN228</f>
        <v>32.372644518716577</v>
      </c>
      <c r="S228" s="204">
        <f>Prevalence!S225*BO228</f>
        <v>12.267528449197862</v>
      </c>
      <c r="T228" s="204">
        <f>Prevalence!T225*BP228</f>
        <v>14.08098917647059</v>
      </c>
      <c r="U228" s="204">
        <f>Prevalence!U225*BQ228</f>
        <v>2.6372222994652406</v>
      </c>
      <c r="V228" s="204">
        <f>Prevalence!V225*BR228</f>
        <v>24.612945967914435</v>
      </c>
      <c r="W228" s="204">
        <f>Prevalence!W225*BS228</f>
        <v>9.7784647058823531</v>
      </c>
      <c r="X228" s="204">
        <f>Prevalence!X225*BT228</f>
        <v>8.0462795294117662</v>
      </c>
      <c r="Y228" s="204">
        <f>Prevalence!Y225*BU228</f>
        <v>7.7707046149732619</v>
      </c>
      <c r="Z228" s="204">
        <f>Prevalence!Z225*BV228</f>
        <v>11.603778117647057</v>
      </c>
      <c r="AA228" s="204">
        <f>Prevalence!AA225*BW228</f>
        <v>13.129811245989305</v>
      </c>
      <c r="AB228" s="204">
        <f>Prevalence!AB225*BX228</f>
        <v>46.058262005347594</v>
      </c>
      <c r="AC228" s="204">
        <f>Prevalence!AC225*BY228</f>
        <v>0.40002810160427804</v>
      </c>
      <c r="AD228" s="204">
        <f>Prevalence!AD225*BZ228</f>
        <v>10.532803411764704</v>
      </c>
      <c r="AE228" s="204">
        <f>Prevalence!AE225*CA228</f>
        <v>32.869610647058828</v>
      </c>
      <c r="AF228" s="204">
        <f>Prevalence!AF225*CB228</f>
        <v>22.981508609625667</v>
      </c>
      <c r="AG228" s="204">
        <f>Prevalence!AG225*CC228</f>
        <v>38.290097251336896</v>
      </c>
      <c r="AH228" s="204">
        <f>Prevalence!AH225*CD228</f>
        <v>8.5356260748663093</v>
      </c>
      <c r="AI228" s="204">
        <f>Prevalence!AI225*CE228</f>
        <v>4.1442064705882347</v>
      </c>
      <c r="AJ228" s="204">
        <f>Prevalence!AJ225*CF228</f>
        <v>13.491318122994651</v>
      </c>
      <c r="AK228" s="204">
        <f>Prevalence!AK225*CG228</f>
        <v>9.0165064171122982</v>
      </c>
      <c r="AL228" s="204">
        <f>Prevalence!AL225*CH228</f>
        <v>6.008887727272727</v>
      </c>
      <c r="AM228" s="204">
        <f>Prevalence!AM225*CI228</f>
        <v>4.8892323529411765</v>
      </c>
      <c r="AN228" s="204">
        <f>Prevalence!AN225*CJ228</f>
        <v>35.202472941176467</v>
      </c>
      <c r="AO228" s="204">
        <f>Prevalence!AO225*CK228</f>
        <v>8.9809483636363634</v>
      </c>
      <c r="AP228" s="204">
        <f>Prevalence!AP225*CL228</f>
        <v>28.248333625668451</v>
      </c>
      <c r="AQ228" s="204">
        <f>Prevalence!AQ225*CM228</f>
        <v>5.1440650695187173</v>
      </c>
      <c r="AR228" s="204">
        <f>Prevalence!AR225*CN228</f>
        <v>8.2841798395721931</v>
      </c>
      <c r="AS228" s="204">
        <f>Prevalence!AS225*CO228</f>
        <v>17.544936219251337</v>
      </c>
      <c r="AT228" s="204">
        <f>Prevalence!AT225*CP228</f>
        <v>14.317619556149731</v>
      </c>
      <c r="AU228" s="204">
        <f>Prevalence!AU225*CQ228</f>
        <v>2.103851497326203</v>
      </c>
      <c r="AV228" s="204">
        <f>Prevalence!AV225*CR228</f>
        <v>6.7886250427807484</v>
      </c>
      <c r="AW228">
        <v>227</v>
      </c>
      <c r="AX228">
        <v>5950</v>
      </c>
      <c r="AY228">
        <v>333</v>
      </c>
      <c r="AZ228">
        <v>332</v>
      </c>
      <c r="BA228">
        <v>316</v>
      </c>
      <c r="BB228">
        <v>429</v>
      </c>
      <c r="BC228">
        <v>327</v>
      </c>
      <c r="BD228">
        <v>787</v>
      </c>
      <c r="BE228">
        <v>868</v>
      </c>
      <c r="BF228">
        <v>651</v>
      </c>
      <c r="BG228">
        <v>252</v>
      </c>
      <c r="BH228">
        <v>751</v>
      </c>
      <c r="BI228">
        <v>75</v>
      </c>
      <c r="BJ228">
        <v>62</v>
      </c>
      <c r="BK228">
        <v>758</v>
      </c>
      <c r="BL228">
        <v>9</v>
      </c>
      <c r="BM228">
        <v>147</v>
      </c>
      <c r="BN228">
        <v>437</v>
      </c>
      <c r="BO228">
        <v>230</v>
      </c>
      <c r="BP228">
        <v>154</v>
      </c>
      <c r="BQ228">
        <v>35</v>
      </c>
      <c r="BR228">
        <v>316</v>
      </c>
      <c r="BS228">
        <v>132</v>
      </c>
      <c r="BT228">
        <v>88</v>
      </c>
      <c r="BU228">
        <v>87</v>
      </c>
      <c r="BV228">
        <v>154</v>
      </c>
      <c r="BW228">
        <v>147</v>
      </c>
      <c r="BX228">
        <v>463</v>
      </c>
      <c r="BY228">
        <v>9</v>
      </c>
      <c r="BZ228">
        <v>143</v>
      </c>
      <c r="CA228">
        <v>429</v>
      </c>
      <c r="CB228">
        <v>305</v>
      </c>
      <c r="CC228">
        <v>497</v>
      </c>
      <c r="CD228">
        <v>142</v>
      </c>
      <c r="CE228">
        <v>55</v>
      </c>
      <c r="CF228">
        <v>203</v>
      </c>
      <c r="CG228">
        <v>142</v>
      </c>
      <c r="CH228">
        <v>85</v>
      </c>
      <c r="CI228">
        <v>75</v>
      </c>
      <c r="CJ228">
        <v>396</v>
      </c>
      <c r="CK228">
        <v>102</v>
      </c>
      <c r="CL228">
        <v>332</v>
      </c>
      <c r="CM228">
        <v>62</v>
      </c>
      <c r="CN228">
        <v>103</v>
      </c>
      <c r="CO228">
        <v>217</v>
      </c>
      <c r="CP228">
        <v>149</v>
      </c>
      <c r="CQ228">
        <v>35</v>
      </c>
      <c r="CR228">
        <v>79</v>
      </c>
    </row>
    <row r="229" spans="1:96" ht="13.5" thickBot="1" x14ac:dyDescent="0.25">
      <c r="A229" s="102" t="s">
        <v>63</v>
      </c>
      <c r="AW229">
        <v>228</v>
      </c>
    </row>
    <row r="230" spans="1:96" x14ac:dyDescent="0.2">
      <c r="A230" s="112" t="s">
        <v>21</v>
      </c>
      <c r="AW230">
        <v>229</v>
      </c>
    </row>
    <row r="231" spans="1:96" x14ac:dyDescent="0.2">
      <c r="A231" s="112" t="s">
        <v>22</v>
      </c>
      <c r="AW231">
        <v>230</v>
      </c>
    </row>
    <row r="232" spans="1:96" x14ac:dyDescent="0.2">
      <c r="A232" s="112" t="s">
        <v>23</v>
      </c>
      <c r="AW232">
        <v>231</v>
      </c>
    </row>
    <row r="233" spans="1:96" x14ac:dyDescent="0.2">
      <c r="A233" s="112" t="s">
        <v>24</v>
      </c>
      <c r="AW233">
        <v>232</v>
      </c>
    </row>
    <row r="234" spans="1:96" x14ac:dyDescent="0.2">
      <c r="A234" s="112" t="s">
        <v>229</v>
      </c>
      <c r="B234" s="204">
        <f>Prevalence!B231*AX234</f>
        <v>9040.7464349999991</v>
      </c>
      <c r="C234" s="204">
        <f>Prevalence!C231*AY234</f>
        <v>382.53674953637784</v>
      </c>
      <c r="D234" s="204">
        <f>Prevalence!D231*AZ234</f>
        <v>57.56784867684091</v>
      </c>
      <c r="E234" s="204">
        <f>Prevalence!E231*BA234</f>
        <v>66.814114378153405</v>
      </c>
      <c r="F234" s="204">
        <f>Prevalence!F231*BB234</f>
        <v>724.82998243037275</v>
      </c>
      <c r="G234" s="204">
        <f>Prevalence!G231*BC234</f>
        <v>669.8507330212658</v>
      </c>
      <c r="H234" s="204">
        <f>Prevalence!H231*BD234</f>
        <v>1552.2718822473043</v>
      </c>
      <c r="I234" s="204">
        <f>Prevalence!I231*BE234</f>
        <v>1816.0136306086099</v>
      </c>
      <c r="J234" s="204">
        <f>Prevalence!J231*BF234</f>
        <v>234.77225074091001</v>
      </c>
      <c r="K234" s="204">
        <f>Prevalence!K231*BG234</f>
        <v>618.13483291476587</v>
      </c>
      <c r="L234" s="204">
        <f>Prevalence!L231*BH234</f>
        <v>2386.3946293555132</v>
      </c>
      <c r="M234" s="204">
        <f>Prevalence!M231*BI234</f>
        <v>5.8470603643603329</v>
      </c>
      <c r="N234" s="204">
        <f>Prevalence!N231*BJ234</f>
        <v>12.532960206478222</v>
      </c>
      <c r="O234" s="204">
        <f>Prevalence!O231*BK234</f>
        <v>645.92716561267957</v>
      </c>
      <c r="P234" s="204">
        <f>Prevalence!P231*BL234</f>
        <v>0</v>
      </c>
      <c r="Q234" s="204">
        <f>Prevalence!Q231*BM234</f>
        <v>774.6155345404411</v>
      </c>
      <c r="R234" s="204">
        <f>Prevalence!R231*BN234</f>
        <v>665.62248143382351</v>
      </c>
      <c r="S234" s="204">
        <f>Prevalence!S231*BO234</f>
        <v>105.92535071691177</v>
      </c>
      <c r="T234" s="204">
        <f>Prevalence!T231*BP234</f>
        <v>95.288351194852936</v>
      </c>
      <c r="U234" s="204">
        <f>Prevalence!U231*BQ234</f>
        <v>64.111533088235291</v>
      </c>
      <c r="V234" s="204">
        <f>Prevalence!V231*BR234</f>
        <v>66.675994411764691</v>
      </c>
      <c r="W234" s="204">
        <f>Prevalence!W231*BS234</f>
        <v>274.59268349264704</v>
      </c>
      <c r="X234" s="204">
        <f>Prevalence!X231*BT234</f>
        <v>112.91902279411765</v>
      </c>
      <c r="Y234" s="204">
        <f>Prevalence!Y231*BU234</f>
        <v>565.31895386029419</v>
      </c>
      <c r="Z234" s="204">
        <f>Prevalence!Z231*BV234</f>
        <v>146.29838227941175</v>
      </c>
      <c r="AA234" s="204">
        <f>Prevalence!AA231*BW234</f>
        <v>552.65175579044126</v>
      </c>
      <c r="AB234" s="204">
        <f>Prevalence!AB231*BX234</f>
        <v>1884.8514979411761</v>
      </c>
      <c r="AC234" s="204">
        <f>Prevalence!AC231*BY234</f>
        <v>0</v>
      </c>
      <c r="AD234" s="204">
        <f>Prevalence!AD231*BZ234</f>
        <v>312.20133604779409</v>
      </c>
      <c r="AE234" s="204">
        <f>Prevalence!AE231*CA234</f>
        <v>725.10143922794111</v>
      </c>
      <c r="AF234" s="204">
        <f>Prevalence!AF231*CB234</f>
        <v>340.33802661764702</v>
      </c>
      <c r="AG234" s="204">
        <f>Prevalence!AG231*CC234</f>
        <v>135.86359834558823</v>
      </c>
      <c r="AH234" s="204">
        <f>Prevalence!AH231*CD234</f>
        <v>59.698407665441181</v>
      </c>
      <c r="AI234" s="204">
        <f>Prevalence!AI231*CE234</f>
        <v>105.65994275735294</v>
      </c>
      <c r="AJ234" s="204">
        <f>Prevalence!AJ231*CF234</f>
        <v>125.8275008272059</v>
      </c>
      <c r="AK234" s="204">
        <f>Prevalence!AK231*CG234</f>
        <v>95.522737444852922</v>
      </c>
      <c r="AL234" s="204">
        <f>Prevalence!AL231*CH234</f>
        <v>243.8846378860294</v>
      </c>
      <c r="AM234" s="204">
        <f>Prevalence!AM231*CI234</f>
        <v>5.8527625367647058</v>
      </c>
      <c r="AN234" s="204">
        <f>Prevalence!AN231*CJ234</f>
        <v>274.31348810661768</v>
      </c>
      <c r="AO234" s="204">
        <f>Prevalence!AO231*CK234</f>
        <v>396.57004547794116</v>
      </c>
      <c r="AP234" s="204">
        <f>Prevalence!AP231*CL234</f>
        <v>57.602718841911773</v>
      </c>
      <c r="AQ234" s="204">
        <f>Prevalence!AQ231*CM234</f>
        <v>12.512089522058822</v>
      </c>
      <c r="AR234" s="204">
        <f>Prevalence!AR231*CN234</f>
        <v>174.59477720588234</v>
      </c>
      <c r="AS234" s="204">
        <f>Prevalence!AS231*CO234</f>
        <v>439.77294632352942</v>
      </c>
      <c r="AT234" s="204">
        <f>Prevalence!AT231*CP234</f>
        <v>284.50928998161766</v>
      </c>
      <c r="AU234" s="204">
        <f>Prevalence!AU231*CQ234</f>
        <v>35.357855183823531</v>
      </c>
      <c r="AV234" s="204">
        <f>Prevalence!AV231*CR234</f>
        <v>300.97262613970582</v>
      </c>
      <c r="AW234">
        <v>233</v>
      </c>
      <c r="AX234">
        <v>28929</v>
      </c>
      <c r="AY234">
        <v>1265</v>
      </c>
      <c r="AZ234">
        <v>185</v>
      </c>
      <c r="BA234">
        <v>248</v>
      </c>
      <c r="BB234">
        <v>2262</v>
      </c>
      <c r="BC234">
        <v>2042</v>
      </c>
      <c r="BD234">
        <v>5103</v>
      </c>
      <c r="BE234">
        <v>5957</v>
      </c>
      <c r="BF234">
        <v>758</v>
      </c>
      <c r="BG234">
        <v>2005</v>
      </c>
      <c r="BH234">
        <v>6977</v>
      </c>
      <c r="BI234">
        <v>18</v>
      </c>
      <c r="BJ234">
        <v>45</v>
      </c>
      <c r="BK234">
        <v>2064</v>
      </c>
      <c r="BM234">
        <v>2301</v>
      </c>
      <c r="BN234">
        <v>2355</v>
      </c>
      <c r="BO234">
        <v>389</v>
      </c>
      <c r="BP234">
        <v>285</v>
      </c>
      <c r="BQ234">
        <v>200</v>
      </c>
      <c r="BR234">
        <v>248</v>
      </c>
      <c r="BS234">
        <v>794</v>
      </c>
      <c r="BT234">
        <v>364</v>
      </c>
      <c r="BU234">
        <v>1562</v>
      </c>
      <c r="BV234">
        <v>486</v>
      </c>
      <c r="BW234">
        <v>1527</v>
      </c>
      <c r="BX234">
        <v>5258</v>
      </c>
      <c r="BZ234">
        <v>967</v>
      </c>
      <c r="CA234">
        <v>2262</v>
      </c>
      <c r="CB234">
        <v>1214</v>
      </c>
      <c r="CC234">
        <v>473</v>
      </c>
      <c r="CD234">
        <v>233</v>
      </c>
      <c r="CE234">
        <v>351</v>
      </c>
      <c r="CF234">
        <v>447</v>
      </c>
      <c r="CG234">
        <v>321</v>
      </c>
      <c r="CH234">
        <v>839</v>
      </c>
      <c r="CI234">
        <v>18</v>
      </c>
      <c r="CJ234">
        <v>881</v>
      </c>
      <c r="CK234">
        <v>1082</v>
      </c>
      <c r="CL234">
        <v>185</v>
      </c>
      <c r="CM234">
        <v>45</v>
      </c>
      <c r="CN234">
        <v>580</v>
      </c>
      <c r="CO234">
        <v>1367</v>
      </c>
      <c r="CP234">
        <v>875</v>
      </c>
      <c r="CQ234">
        <v>138</v>
      </c>
      <c r="CR234">
        <v>882</v>
      </c>
    </row>
    <row r="235" spans="1:96" x14ac:dyDescent="0.2">
      <c r="A235" s="112" t="s">
        <v>26</v>
      </c>
      <c r="B235" s="204">
        <f>Prevalence!B232*AX235</f>
        <v>12133.394875</v>
      </c>
      <c r="C235" s="204">
        <f>Prevalence!C232*AY235</f>
        <v>371.04552702066053</v>
      </c>
      <c r="D235" s="204">
        <f>Prevalence!D232*AZ235</f>
        <v>36.407774568596686</v>
      </c>
      <c r="E235" s="204">
        <f>Prevalence!E232*BA235</f>
        <v>61.425879347657165</v>
      </c>
      <c r="F235" s="204">
        <f>Prevalence!F232*BB235</f>
        <v>1098.1398540180758</v>
      </c>
      <c r="G235" s="204">
        <f>Prevalence!G232*BC235</f>
        <v>733.16179642631187</v>
      </c>
      <c r="H235" s="204">
        <f>Prevalence!H232*BD235</f>
        <v>2105.8942270817338</v>
      </c>
      <c r="I235" s="204">
        <f>Prevalence!I232*BE235</f>
        <v>2290.0611705777869</v>
      </c>
      <c r="J235" s="204">
        <f>Prevalence!J232*BF235</f>
        <v>262.64758394233735</v>
      </c>
      <c r="K235" s="204">
        <f>Prevalence!K232*BG235</f>
        <v>692.12603485967554</v>
      </c>
      <c r="L235" s="204">
        <f>Prevalence!L232*BH235</f>
        <v>4037.4089443761618</v>
      </c>
      <c r="M235" s="204">
        <f>Prevalence!M232*BI235</f>
        <v>6.4967337381781478</v>
      </c>
      <c r="N235" s="204">
        <f>Prevalence!N232*BJ235</f>
        <v>8.0767965775081869</v>
      </c>
      <c r="O235" s="204">
        <f>Prevalence!O232*BK235</f>
        <v>691.61775000194859</v>
      </c>
      <c r="P235" s="204">
        <f>Prevalence!P232*BL235</f>
        <v>0</v>
      </c>
      <c r="Q235" s="204">
        <f>Prevalence!Q232*BM235</f>
        <v>1351.284987242647</v>
      </c>
      <c r="R235" s="204">
        <f>Prevalence!R232*BN235</f>
        <v>684.55951169117645</v>
      </c>
      <c r="S235" s="204">
        <f>Prevalence!S232*BO235</f>
        <v>106.74225573529412</v>
      </c>
      <c r="T235" s="204">
        <f>Prevalence!T232*BP235</f>
        <v>137.41583277573528</v>
      </c>
      <c r="U235" s="204">
        <f>Prevalence!U232*BQ235</f>
        <v>40.710823511029403</v>
      </c>
      <c r="V235" s="204">
        <f>Prevalence!V232*BR235</f>
        <v>61.298898088235291</v>
      </c>
      <c r="W235" s="204">
        <f>Prevalence!W232*BS235</f>
        <v>383.53058689338235</v>
      </c>
      <c r="X235" s="204">
        <f>Prevalence!X232*BT235</f>
        <v>115.40075955882352</v>
      </c>
      <c r="Y235" s="204">
        <f>Prevalence!Y232*BU235</f>
        <v>597.16790900735305</v>
      </c>
      <c r="Z235" s="204">
        <f>Prevalence!Z232*BV235</f>
        <v>130.34403194852939</v>
      </c>
      <c r="AA235" s="204">
        <f>Prevalence!AA232*BW235</f>
        <v>571.47159292279412</v>
      </c>
      <c r="AB235" s="204">
        <f>Prevalence!AB232*BX235</f>
        <v>3651.0484036764701</v>
      </c>
      <c r="AC235" s="204">
        <f>Prevalence!AC232*BY235</f>
        <v>0</v>
      </c>
      <c r="AD235" s="204">
        <f>Prevalence!AD232*BZ235</f>
        <v>305.09851351102941</v>
      </c>
      <c r="AE235" s="204">
        <f>Prevalence!AE232*CA235</f>
        <v>1098.5511194669116</v>
      </c>
      <c r="AF235" s="204">
        <f>Prevalence!AF232*CB235</f>
        <v>693.57189279411762</v>
      </c>
      <c r="AG235" s="204">
        <f>Prevalence!AG232*CC235</f>
        <v>125.52302849264706</v>
      </c>
      <c r="AH235" s="204">
        <f>Prevalence!AH232*CD235</f>
        <v>62.260571084558833</v>
      </c>
      <c r="AI235" s="204">
        <f>Prevalence!AI232*CE235</f>
        <v>108.06814658088234</v>
      </c>
      <c r="AJ235" s="204">
        <f>Prevalence!AJ232*CF235</f>
        <v>137.08723244485296</v>
      </c>
      <c r="AK235" s="204">
        <f>Prevalence!AK232*CG235</f>
        <v>90.166322261029393</v>
      </c>
      <c r="AL235" s="204">
        <f>Prevalence!AL232*CH235</f>
        <v>284.87120992647056</v>
      </c>
      <c r="AM235" s="204">
        <f>Prevalence!AM232*CI235</f>
        <v>6.5030694852941178</v>
      </c>
      <c r="AN235" s="204">
        <f>Prevalence!AN232*CJ235</f>
        <v>220.75852788602944</v>
      </c>
      <c r="AO235" s="204">
        <f>Prevalence!AO232*CK235</f>
        <v>424.7917585110294</v>
      </c>
      <c r="AP235" s="204">
        <f>Prevalence!AP232*CL235</f>
        <v>36.429827591911767</v>
      </c>
      <c r="AQ235" s="204">
        <f>Prevalence!AQ232*CM235</f>
        <v>8.063346580882353</v>
      </c>
      <c r="AR235" s="204">
        <f>Prevalence!AR232*CN235</f>
        <v>166.16606382352941</v>
      </c>
      <c r="AS235" s="204">
        <f>Prevalence!AS232*CO235</f>
        <v>482.88163308823528</v>
      </c>
      <c r="AT235" s="204">
        <f>Prevalence!AT232*CP235</f>
        <v>378.15349056985292</v>
      </c>
      <c r="AU235" s="204">
        <f>Prevalence!AU232*CQ235</f>
        <v>43.812994466911768</v>
      </c>
      <c r="AV235" s="204">
        <f>Prevalence!AV232*CR235</f>
        <v>282.20449185661761</v>
      </c>
      <c r="AW235">
        <v>234</v>
      </c>
      <c r="AX235">
        <v>38825</v>
      </c>
      <c r="AY235">
        <v>1227</v>
      </c>
      <c r="AZ235">
        <v>117</v>
      </c>
      <c r="BA235">
        <v>228</v>
      </c>
      <c r="BB235">
        <v>3427</v>
      </c>
      <c r="BC235">
        <v>2235</v>
      </c>
      <c r="BD235">
        <v>6923</v>
      </c>
      <c r="BE235">
        <v>7512</v>
      </c>
      <c r="BF235">
        <v>848</v>
      </c>
      <c r="BG235">
        <v>2245</v>
      </c>
      <c r="BH235">
        <v>11804</v>
      </c>
      <c r="BI235">
        <v>20</v>
      </c>
      <c r="BJ235">
        <v>29</v>
      </c>
      <c r="BK235">
        <v>2210</v>
      </c>
      <c r="BM235">
        <v>4014</v>
      </c>
      <c r="BN235">
        <v>2422</v>
      </c>
      <c r="BO235">
        <v>392</v>
      </c>
      <c r="BP235">
        <v>411</v>
      </c>
      <c r="BQ235">
        <v>127</v>
      </c>
      <c r="BR235">
        <v>228</v>
      </c>
      <c r="BS235">
        <v>1109</v>
      </c>
      <c r="BT235">
        <v>372</v>
      </c>
      <c r="BU235">
        <v>1650</v>
      </c>
      <c r="BV235">
        <v>433</v>
      </c>
      <c r="BW235">
        <v>1579</v>
      </c>
      <c r="BX235">
        <v>10185</v>
      </c>
      <c r="BZ235">
        <v>945</v>
      </c>
      <c r="CA235">
        <v>3427</v>
      </c>
      <c r="CB235">
        <v>2474</v>
      </c>
      <c r="CC235">
        <v>437</v>
      </c>
      <c r="CD235">
        <v>243</v>
      </c>
      <c r="CE235">
        <v>359</v>
      </c>
      <c r="CF235">
        <v>487</v>
      </c>
      <c r="CG235">
        <v>303</v>
      </c>
      <c r="CH235">
        <v>980</v>
      </c>
      <c r="CI235">
        <v>20</v>
      </c>
      <c r="CJ235">
        <v>709</v>
      </c>
      <c r="CK235">
        <v>1159</v>
      </c>
      <c r="CL235">
        <v>117</v>
      </c>
      <c r="CM235">
        <v>29</v>
      </c>
      <c r="CN235">
        <v>552</v>
      </c>
      <c r="CO235">
        <v>1501</v>
      </c>
      <c r="CP235">
        <v>1163</v>
      </c>
      <c r="CQ235">
        <v>171</v>
      </c>
      <c r="CR235">
        <v>827</v>
      </c>
    </row>
    <row r="236" spans="1:96" x14ac:dyDescent="0.2">
      <c r="A236" s="112" t="s">
        <v>27</v>
      </c>
      <c r="B236" s="204">
        <f>Prevalence!B233*AX236</f>
        <v>7570.4658650000001</v>
      </c>
      <c r="C236" s="204">
        <f>Prevalence!C233*AY236</f>
        <v>226.68959207205532</v>
      </c>
      <c r="D236" s="204">
        <f>Prevalence!D233*AZ236</f>
        <v>29.224458425138423</v>
      </c>
      <c r="E236" s="204">
        <f>Prevalence!E233*BA236</f>
        <v>52.883445341274829</v>
      </c>
      <c r="F236" s="204">
        <f>Prevalence!F233*BB236</f>
        <v>493.43523506468534</v>
      </c>
      <c r="G236" s="204">
        <f>Prevalence!G233*BC236</f>
        <v>359.42417860593713</v>
      </c>
      <c r="H236" s="204">
        <f>Prevalence!H233*BD236</f>
        <v>1649.9972508669664</v>
      </c>
      <c r="I236" s="204">
        <f>Prevalence!I233*BE236</f>
        <v>1387.1630853185522</v>
      </c>
      <c r="J236" s="204">
        <f>Prevalence!J233*BF236</f>
        <v>180.55603167157392</v>
      </c>
      <c r="K236" s="204">
        <f>Prevalence!K233*BG236</f>
        <v>408.74556952955015</v>
      </c>
      <c r="L236" s="204">
        <f>Prevalence!L233*BH236</f>
        <v>2489.6522172743094</v>
      </c>
      <c r="M236" s="204">
        <f>Prevalence!M233*BI236</f>
        <v>2.198721791120906</v>
      </c>
      <c r="N236" s="204">
        <f>Prevalence!N233*BJ236</f>
        <v>5.6554557667029348</v>
      </c>
      <c r="O236" s="204">
        <f>Prevalence!O233*BK236</f>
        <v>425.50528150343524</v>
      </c>
      <c r="P236" s="204">
        <f>Prevalence!P233*BL236</f>
        <v>0</v>
      </c>
      <c r="Q236" s="204">
        <f>Prevalence!Q233*BM236</f>
        <v>1072.3826660845587</v>
      </c>
      <c r="R236" s="204">
        <f>Prevalence!R233*BN236</f>
        <v>530.17346150735295</v>
      </c>
      <c r="S236" s="204">
        <f>Prevalence!S233*BO236</f>
        <v>59.901662867647062</v>
      </c>
      <c r="T236" s="204">
        <f>Prevalence!T233*BP236</f>
        <v>75.813224338235301</v>
      </c>
      <c r="U236" s="204">
        <f>Prevalence!U233*BQ236</f>
        <v>27.121979779411763</v>
      </c>
      <c r="V236" s="204">
        <f>Prevalence!V233*BR236</f>
        <v>52.774123235294113</v>
      </c>
      <c r="W236" s="204">
        <f>Prevalence!W233*BS236</f>
        <v>204.53180729779416</v>
      </c>
      <c r="X236" s="204">
        <f>Prevalence!X233*BT236</f>
        <v>82.940763970588236</v>
      </c>
      <c r="Y236" s="204">
        <f>Prevalence!Y233*BU236</f>
        <v>327.34479788602943</v>
      </c>
      <c r="Z236" s="204">
        <f>Prevalence!Z233*BV236</f>
        <v>80.737953713235299</v>
      </c>
      <c r="AA236" s="204">
        <f>Prevalence!AA233*BW236</f>
        <v>275.59431066176472</v>
      </c>
      <c r="AB236" s="204">
        <f>Prevalence!AB233*BX236</f>
        <v>2230.7682551470584</v>
      </c>
      <c r="AC236" s="204">
        <f>Prevalence!AC233*BY236</f>
        <v>0</v>
      </c>
      <c r="AD236" s="204">
        <f>Prevalence!AD233*BZ236</f>
        <v>203.50719917279415</v>
      </c>
      <c r="AE236" s="204">
        <f>Prevalence!AE233*CA236</f>
        <v>493.62003198529413</v>
      </c>
      <c r="AF236" s="204">
        <f>Prevalence!AF233*CB236</f>
        <v>524.43993330882347</v>
      </c>
      <c r="AG236" s="204">
        <f>Prevalence!AG233*CC236</f>
        <v>102.31499540441177</v>
      </c>
      <c r="AH236" s="204">
        <f>Prevalence!AH233*CD236</f>
        <v>37.286403455882358</v>
      </c>
      <c r="AI236" s="204">
        <f>Prevalence!AI233*CE236</f>
        <v>86.341218639705886</v>
      </c>
      <c r="AJ236" s="204">
        <f>Prevalence!AJ233*CF236</f>
        <v>102.17403887867648</v>
      </c>
      <c r="AK236" s="204">
        <f>Prevalence!AK233*CG236</f>
        <v>53.37683389705883</v>
      </c>
      <c r="AL236" s="204">
        <f>Prevalence!AL233*CH236</f>
        <v>165.02898398897059</v>
      </c>
      <c r="AM236" s="204">
        <f>Prevalence!AM233*CI236</f>
        <v>2.200866029411765</v>
      </c>
      <c r="AN236" s="204">
        <f>Prevalence!AN233*CJ236</f>
        <v>170.71099014705885</v>
      </c>
      <c r="AO236" s="204">
        <f>Prevalence!AO233*CK236</f>
        <v>247.46327658088236</v>
      </c>
      <c r="AP236" s="204">
        <f>Prevalence!AP233*CL236</f>
        <v>29.242160349264708</v>
      </c>
      <c r="AQ236" s="204">
        <f>Prevalence!AQ233*CM236</f>
        <v>5.6460379411764698</v>
      </c>
      <c r="AR236" s="204">
        <f>Prevalence!AR233*CN236</f>
        <v>91.180401985294125</v>
      </c>
      <c r="AS236" s="204">
        <f>Prevalence!AS233*CO236</f>
        <v>278.45232573529415</v>
      </c>
      <c r="AT236" s="204">
        <f>Prevalence!AT233*CP236</f>
        <v>123.79871415441178</v>
      </c>
      <c r="AU236" s="204">
        <f>Prevalence!AU233*CQ236</f>
        <v>21.894922959558826</v>
      </c>
      <c r="AV236" s="204">
        <f>Prevalence!AV233*CR236</f>
        <v>170.92096676470587</v>
      </c>
      <c r="AW236">
        <v>235</v>
      </c>
      <c r="AX236">
        <v>28631</v>
      </c>
      <c r="AY236">
        <v>886</v>
      </c>
      <c r="AZ236">
        <v>111</v>
      </c>
      <c r="BA236">
        <v>232</v>
      </c>
      <c r="BB236">
        <v>1820</v>
      </c>
      <c r="BC236">
        <v>1295</v>
      </c>
      <c r="BD236">
        <v>6411</v>
      </c>
      <c r="BE236">
        <v>5378</v>
      </c>
      <c r="BF236">
        <v>689</v>
      </c>
      <c r="BG236">
        <v>1567</v>
      </c>
      <c r="BH236">
        <v>8603</v>
      </c>
      <c r="BI236">
        <v>8</v>
      </c>
      <c r="BJ236">
        <v>24</v>
      </c>
      <c r="BK236">
        <v>1607</v>
      </c>
      <c r="BM236">
        <v>3765</v>
      </c>
      <c r="BN236">
        <v>2217</v>
      </c>
      <c r="BO236">
        <v>260</v>
      </c>
      <c r="BP236">
        <v>268</v>
      </c>
      <c r="BQ236">
        <v>100</v>
      </c>
      <c r="BR236">
        <v>232</v>
      </c>
      <c r="BS236">
        <v>699</v>
      </c>
      <c r="BT236">
        <v>316</v>
      </c>
      <c r="BU236">
        <v>1069</v>
      </c>
      <c r="BV236">
        <v>317</v>
      </c>
      <c r="BW236">
        <v>900</v>
      </c>
      <c r="BX236">
        <v>7355</v>
      </c>
      <c r="BZ236">
        <v>745</v>
      </c>
      <c r="CA236">
        <v>1820</v>
      </c>
      <c r="CB236">
        <v>2211</v>
      </c>
      <c r="CC236">
        <v>421</v>
      </c>
      <c r="CD236">
        <v>172</v>
      </c>
      <c r="CE236">
        <v>339</v>
      </c>
      <c r="CF236">
        <v>429</v>
      </c>
      <c r="CG236">
        <v>212</v>
      </c>
      <c r="CH236">
        <v>671</v>
      </c>
      <c r="CI236">
        <v>8</v>
      </c>
      <c r="CJ236">
        <v>648</v>
      </c>
      <c r="CK236">
        <v>798</v>
      </c>
      <c r="CL236">
        <v>111</v>
      </c>
      <c r="CM236">
        <v>24</v>
      </c>
      <c r="CN236">
        <v>358</v>
      </c>
      <c r="CO236">
        <v>1023</v>
      </c>
      <c r="CP236">
        <v>450</v>
      </c>
      <c r="CQ236">
        <v>101</v>
      </c>
      <c r="CR236">
        <v>592</v>
      </c>
    </row>
    <row r="237" spans="1:96" x14ac:dyDescent="0.2">
      <c r="A237" s="112" t="s">
        <v>28</v>
      </c>
      <c r="B237" s="204">
        <f>Prevalence!B234*AX237</f>
        <v>7267.1818600000006</v>
      </c>
      <c r="C237" s="204">
        <f>Prevalence!C234*AY237</f>
        <v>248.69332222803362</v>
      </c>
      <c r="D237" s="204">
        <f>Prevalence!D234*AZ237</f>
        <v>33.963559791377087</v>
      </c>
      <c r="E237" s="204">
        <f>Prevalence!E234*BA237</f>
        <v>49.692202949991007</v>
      </c>
      <c r="F237" s="204">
        <f>Prevalence!F234*BB237</f>
        <v>519.73370638406698</v>
      </c>
      <c r="G237" s="204">
        <f>Prevalence!G234*BC237</f>
        <v>374.4117505323623</v>
      </c>
      <c r="H237" s="204">
        <f>Prevalence!H234*BD237</f>
        <v>1626.5766066883837</v>
      </c>
      <c r="I237" s="204">
        <f>Prevalence!I234*BE237</f>
        <v>1276.2519423867975</v>
      </c>
      <c r="J237" s="204">
        <f>Prevalence!J234*BF237</f>
        <v>165.35683016656481</v>
      </c>
      <c r="K237" s="204">
        <f>Prevalence!K234*BG237</f>
        <v>433.00424085453301</v>
      </c>
      <c r="L237" s="204">
        <f>Prevalence!L234*BH237</f>
        <v>2259.5843906169716</v>
      </c>
      <c r="M237" s="204">
        <f>Prevalence!M234*BI237</f>
        <v>3.023242462791246</v>
      </c>
      <c r="N237" s="204">
        <f>Prevalence!N234*BJ237</f>
        <v>8.9544716306129803</v>
      </c>
      <c r="O237" s="204">
        <f>Prevalence!O234*BK237</f>
        <v>392.67226662700341</v>
      </c>
      <c r="P237" s="204">
        <f>Prevalence!P234*BL237</f>
        <v>0</v>
      </c>
      <c r="Q237" s="204">
        <f>Prevalence!Q234*BM237</f>
        <v>967.28061992647054</v>
      </c>
      <c r="R237" s="204">
        <f>Prevalence!R234*BN237</f>
        <v>618.65527511029416</v>
      </c>
      <c r="S237" s="204">
        <f>Prevalence!S234*BO237</f>
        <v>57.367361746323532</v>
      </c>
      <c r="T237" s="204">
        <f>Prevalence!T234*BP237</f>
        <v>52.050870441176471</v>
      </c>
      <c r="U237" s="204">
        <f>Prevalence!U234*BQ237</f>
        <v>33.360035128676472</v>
      </c>
      <c r="V237" s="204">
        <f>Prevalence!V234*BR237</f>
        <v>49.589477867647055</v>
      </c>
      <c r="W237" s="204">
        <f>Prevalence!W234*BS237</f>
        <v>179.36766505514709</v>
      </c>
      <c r="X237" s="204">
        <f>Prevalence!X234*BT237</f>
        <v>90.814887132352936</v>
      </c>
      <c r="Y237" s="204">
        <f>Prevalence!Y234*BU237</f>
        <v>275.59431066176472</v>
      </c>
      <c r="Z237" s="204">
        <f>Prevalence!Z234*BV237</f>
        <v>70.80489316176471</v>
      </c>
      <c r="AA237" s="204">
        <f>Prevalence!AA234*BW237</f>
        <v>297.64185551470592</v>
      </c>
      <c r="AB237" s="204">
        <f>Prevalence!AB234*BX237</f>
        <v>1967.5042380882351</v>
      </c>
      <c r="AC237" s="204">
        <f>Prevalence!AC234*BY237</f>
        <v>0</v>
      </c>
      <c r="AD237" s="204">
        <f>Prevalence!AD234*BZ237</f>
        <v>223.7213370772059</v>
      </c>
      <c r="AE237" s="204">
        <f>Prevalence!AE234*CA237</f>
        <v>519.92835237132351</v>
      </c>
      <c r="AF237" s="204">
        <f>Prevalence!AF234*CB237</f>
        <v>452.5696032352941</v>
      </c>
      <c r="AG237" s="204">
        <f>Prevalence!AG234*CC237</f>
        <v>108.63373621323531</v>
      </c>
      <c r="AH237" s="204">
        <f>Prevalence!AH234*CD237</f>
        <v>35.335370716911768</v>
      </c>
      <c r="AI237" s="204">
        <f>Prevalence!AI234*CE237</f>
        <v>97.802442352941185</v>
      </c>
      <c r="AJ237" s="204">
        <f>Prevalence!AJ234*CF237</f>
        <v>80.262589981617651</v>
      </c>
      <c r="AK237" s="204">
        <f>Prevalence!AK234*CG237</f>
        <v>56.901719154411772</v>
      </c>
      <c r="AL237" s="204">
        <f>Prevalence!AL234*CH237</f>
        <v>176.34244637867647</v>
      </c>
      <c r="AM237" s="204">
        <f>Prevalence!AM234*CI237</f>
        <v>3.0261907904411771</v>
      </c>
      <c r="AN237" s="204">
        <f>Prevalence!AN234*CJ237</f>
        <v>163.59803222426473</v>
      </c>
      <c r="AO237" s="204">
        <f>Prevalence!AO234*CK237</f>
        <v>225.13576290441176</v>
      </c>
      <c r="AP237" s="204">
        <f>Prevalence!AP234*CL237</f>
        <v>33.984132297794119</v>
      </c>
      <c r="AQ237" s="204">
        <f>Prevalence!AQ234*CM237</f>
        <v>8.9395600735294121</v>
      </c>
      <c r="AR237" s="204">
        <f>Prevalence!AR234*CN237</f>
        <v>101.87754411764706</v>
      </c>
      <c r="AS237" s="204">
        <f>Prevalence!AS234*CO237</f>
        <v>306.76028455882357</v>
      </c>
      <c r="AT237" s="204">
        <f>Prevalence!AT234*CP237</f>
        <v>111.96905924632354</v>
      </c>
      <c r="AU237" s="204">
        <f>Prevalence!AU234*CQ237</f>
        <v>20.594234466911768</v>
      </c>
      <c r="AV237" s="204">
        <f>Prevalence!AV234*CR237</f>
        <v>190.26506266544115</v>
      </c>
      <c r="AW237">
        <v>236</v>
      </c>
      <c r="AX237">
        <v>27484</v>
      </c>
      <c r="AY237">
        <v>972</v>
      </c>
      <c r="AZ237">
        <v>129</v>
      </c>
      <c r="BA237">
        <v>218</v>
      </c>
      <c r="BB237">
        <v>1917</v>
      </c>
      <c r="BC237">
        <v>1349</v>
      </c>
      <c r="BD237">
        <v>6320</v>
      </c>
      <c r="BE237">
        <v>4948</v>
      </c>
      <c r="BF237">
        <v>631</v>
      </c>
      <c r="BG237">
        <v>1660</v>
      </c>
      <c r="BH237">
        <v>7808</v>
      </c>
      <c r="BI237">
        <v>11</v>
      </c>
      <c r="BJ237">
        <v>38</v>
      </c>
      <c r="BK237">
        <v>1483</v>
      </c>
      <c r="BM237">
        <v>3396</v>
      </c>
      <c r="BN237">
        <v>2587</v>
      </c>
      <c r="BO237">
        <v>249</v>
      </c>
      <c r="BP237">
        <v>184</v>
      </c>
      <c r="BQ237">
        <v>123</v>
      </c>
      <c r="BR237">
        <v>218</v>
      </c>
      <c r="BS237">
        <v>613</v>
      </c>
      <c r="BT237">
        <v>346</v>
      </c>
      <c r="BU237">
        <v>900</v>
      </c>
      <c r="BV237">
        <v>278</v>
      </c>
      <c r="BW237">
        <v>972</v>
      </c>
      <c r="BX237">
        <v>6487</v>
      </c>
      <c r="BZ237">
        <v>819</v>
      </c>
      <c r="CA237">
        <v>1917</v>
      </c>
      <c r="CB237">
        <v>1908</v>
      </c>
      <c r="CC237">
        <v>447</v>
      </c>
      <c r="CD237">
        <v>163</v>
      </c>
      <c r="CE237">
        <v>384</v>
      </c>
      <c r="CF237">
        <v>337</v>
      </c>
      <c r="CG237">
        <v>226</v>
      </c>
      <c r="CH237">
        <v>717</v>
      </c>
      <c r="CI237">
        <v>11</v>
      </c>
      <c r="CJ237">
        <v>621</v>
      </c>
      <c r="CK237">
        <v>726</v>
      </c>
      <c r="CL237">
        <v>129</v>
      </c>
      <c r="CM237">
        <v>38</v>
      </c>
      <c r="CN237">
        <v>400</v>
      </c>
      <c r="CO237">
        <v>1127</v>
      </c>
      <c r="CP237">
        <v>407</v>
      </c>
      <c r="CQ237">
        <v>95</v>
      </c>
      <c r="CR237">
        <v>659</v>
      </c>
    </row>
    <row r="238" spans="1:96" x14ac:dyDescent="0.2">
      <c r="A238" s="112" t="s">
        <v>29</v>
      </c>
      <c r="B238" s="204">
        <f>Prevalence!B235*AX238</f>
        <v>7551.1198999999997</v>
      </c>
      <c r="C238" s="204">
        <f>Prevalence!C235*AY238</f>
        <v>283.86380922093446</v>
      </c>
      <c r="D238" s="204">
        <f>Prevalence!D235*AZ238</f>
        <v>38.551633274694538</v>
      </c>
      <c r="E238" s="204">
        <f>Prevalence!E235*BA238</f>
        <v>49.210104062560895</v>
      </c>
      <c r="F238" s="204">
        <f>Prevalence!F235*BB238</f>
        <v>560.61918811208523</v>
      </c>
      <c r="G238" s="204">
        <f>Prevalence!G235*BC238</f>
        <v>472.83415554079443</v>
      </c>
      <c r="H238" s="204">
        <f>Prevalence!H235*BD238</f>
        <v>1553.5693481871094</v>
      </c>
      <c r="I238" s="204">
        <f>Prevalence!I235*BE238</f>
        <v>1431.3170386613617</v>
      </c>
      <c r="J238" s="204">
        <f>Prevalence!J235*BF238</f>
        <v>167.75359831895585</v>
      </c>
      <c r="K238" s="204">
        <f>Prevalence!K235*BG238</f>
        <v>474.00629086063952</v>
      </c>
      <c r="L238" s="204">
        <f>Prevalence!L235*BH238</f>
        <v>2215.1718170901177</v>
      </c>
      <c r="M238" s="204">
        <f>Prevalence!M235*BI238</f>
        <v>4.3855483738678602</v>
      </c>
      <c r="N238" s="204">
        <f>Prevalence!N235*BJ238</f>
        <v>14.598054964819646</v>
      </c>
      <c r="O238" s="204">
        <f>Prevalence!O235*BK238</f>
        <v>407.59384489341528</v>
      </c>
      <c r="P238" s="204">
        <f>Prevalence!P235*BL238</f>
        <v>0</v>
      </c>
      <c r="Q238" s="204">
        <f>Prevalence!Q235*BM238</f>
        <v>807.12836248529402</v>
      </c>
      <c r="R238" s="204">
        <f>Prevalence!R235*BN238</f>
        <v>701.89938785294123</v>
      </c>
      <c r="S238" s="204">
        <f>Prevalence!S235*BO238</f>
        <v>75.255711352941177</v>
      </c>
      <c r="T238" s="204">
        <f>Prevalence!T235*BP238</f>
        <v>51.246259720588228</v>
      </c>
      <c r="U238" s="204">
        <f>Prevalence!U235*BQ238</f>
        <v>37.167977911764702</v>
      </c>
      <c r="V238" s="204">
        <f>Prevalence!V235*BR238</f>
        <v>49.10837558823529</v>
      </c>
      <c r="W238" s="204">
        <f>Prevalence!W235*BS238</f>
        <v>156.00075729411768</v>
      </c>
      <c r="X238" s="204">
        <f>Prevalence!X235*BT238</f>
        <v>104.9506755882353</v>
      </c>
      <c r="Y238" s="204">
        <f>Prevalence!Y235*BU238</f>
        <v>360.71662169117644</v>
      </c>
      <c r="Z238" s="204">
        <f>Prevalence!Z235*BV238</f>
        <v>107.33948508823529</v>
      </c>
      <c r="AA238" s="204">
        <f>Prevalence!AA235*BW238</f>
        <v>389.74640558823529</v>
      </c>
      <c r="AB238" s="204">
        <f>Prevalence!AB235*BX238</f>
        <v>1814.8747499999999</v>
      </c>
      <c r="AC238" s="204">
        <f>Prevalence!AC235*BY238</f>
        <v>0</v>
      </c>
      <c r="AD238" s="204">
        <f>Prevalence!AD235*BZ238</f>
        <v>281.2709129264706</v>
      </c>
      <c r="AE238" s="204">
        <f>Prevalence!AE235*CA238</f>
        <v>560.82914616176458</v>
      </c>
      <c r="AF238" s="204">
        <f>Prevalence!AF235*CB238</f>
        <v>380.93573158823523</v>
      </c>
      <c r="AG238" s="204">
        <f>Prevalence!AG235*CC238</f>
        <v>111.54773161764706</v>
      </c>
      <c r="AH238" s="204">
        <f>Prevalence!AH235*CD238</f>
        <v>51.07289310294118</v>
      </c>
      <c r="AI238" s="204">
        <f>Prevalence!AI235*CE238</f>
        <v>96.103503352941175</v>
      </c>
      <c r="AJ238" s="204">
        <f>Prevalence!AJ235*CF238</f>
        <v>63.712231985294117</v>
      </c>
      <c r="AK238" s="204">
        <f>Prevalence!AK235*CG238</f>
        <v>59.554170529411756</v>
      </c>
      <c r="AL238" s="204">
        <f>Prevalence!AL235*CH238</f>
        <v>185.37362460294116</v>
      </c>
      <c r="AM238" s="204">
        <f>Prevalence!AM235*CI238</f>
        <v>4.3898252500000003</v>
      </c>
      <c r="AN238" s="204">
        <f>Prevalence!AN235*CJ238</f>
        <v>179.02749394117649</v>
      </c>
      <c r="AO238" s="204">
        <f>Prevalence!AO235*CK238</f>
        <v>290.20020619117651</v>
      </c>
      <c r="AP238" s="204">
        <f>Prevalence!AP235*CL238</f>
        <v>38.574984882352943</v>
      </c>
      <c r="AQ238" s="204">
        <f>Prevalence!AQ235*CM238</f>
        <v>14.573745352941176</v>
      </c>
      <c r="AR238" s="204">
        <f>Prevalence!AR235*CN238</f>
        <v>120.48797435294117</v>
      </c>
      <c r="AS238" s="204">
        <f>Prevalence!AS235*CO238</f>
        <v>346.69673705882354</v>
      </c>
      <c r="AT238" s="204">
        <f>Prevalence!AT235*CP238</f>
        <v>147.70470841176473</v>
      </c>
      <c r="AU238" s="204">
        <f>Prevalence!AU235*CQ238</f>
        <v>24.010364088235296</v>
      </c>
      <c r="AV238" s="204">
        <f>Prevalence!AV235*CR238</f>
        <v>251.75843986764701</v>
      </c>
      <c r="AW238">
        <v>237</v>
      </c>
      <c r="AX238">
        <v>30425</v>
      </c>
      <c r="AY238">
        <v>1182</v>
      </c>
      <c r="AZ238">
        <v>156</v>
      </c>
      <c r="BA238">
        <v>230</v>
      </c>
      <c r="BB238">
        <v>2203</v>
      </c>
      <c r="BC238">
        <v>1815</v>
      </c>
      <c r="BD238">
        <v>6431</v>
      </c>
      <c r="BE238">
        <v>5912</v>
      </c>
      <c r="BF238">
        <v>682</v>
      </c>
      <c r="BG238">
        <v>1936</v>
      </c>
      <c r="BH238">
        <v>8155</v>
      </c>
      <c r="BI238">
        <v>17</v>
      </c>
      <c r="BJ238">
        <v>66</v>
      </c>
      <c r="BK238">
        <v>1640</v>
      </c>
      <c r="BM238">
        <v>3019</v>
      </c>
      <c r="BN238">
        <v>3127</v>
      </c>
      <c r="BO238">
        <v>348</v>
      </c>
      <c r="BP238">
        <v>193</v>
      </c>
      <c r="BQ238">
        <v>146</v>
      </c>
      <c r="BR238">
        <v>230</v>
      </c>
      <c r="BS238">
        <v>568</v>
      </c>
      <c r="BT238">
        <v>426</v>
      </c>
      <c r="BU238">
        <v>1255</v>
      </c>
      <c r="BV238">
        <v>449</v>
      </c>
      <c r="BW238">
        <v>1356</v>
      </c>
      <c r="BX238">
        <v>6375</v>
      </c>
      <c r="BZ238">
        <v>1097</v>
      </c>
      <c r="CA238">
        <v>2203</v>
      </c>
      <c r="CB238">
        <v>1711</v>
      </c>
      <c r="CC238">
        <v>489</v>
      </c>
      <c r="CD238">
        <v>251</v>
      </c>
      <c r="CE238">
        <v>402</v>
      </c>
      <c r="CF238">
        <v>285</v>
      </c>
      <c r="CG238">
        <v>252</v>
      </c>
      <c r="CH238">
        <v>803</v>
      </c>
      <c r="CI238">
        <v>17</v>
      </c>
      <c r="CJ238">
        <v>724</v>
      </c>
      <c r="CK238">
        <v>997</v>
      </c>
      <c r="CL238">
        <v>156</v>
      </c>
      <c r="CM238">
        <v>66</v>
      </c>
      <c r="CN238">
        <v>504</v>
      </c>
      <c r="CO238">
        <v>1357</v>
      </c>
      <c r="CP238">
        <v>572</v>
      </c>
      <c r="CQ238">
        <v>118</v>
      </c>
      <c r="CR238">
        <v>929</v>
      </c>
    </row>
    <row r="239" spans="1:96" x14ac:dyDescent="0.2">
      <c r="A239" s="112" t="s">
        <v>30</v>
      </c>
      <c r="B239" s="204">
        <f>Prevalence!B236*AX239</f>
        <v>9266.5953559999998</v>
      </c>
      <c r="C239" s="204">
        <f>Prevalence!C236*AY239</f>
        <v>407.06358428890348</v>
      </c>
      <c r="D239" s="204">
        <f>Prevalence!D236*AZ239</f>
        <v>65.241225541790755</v>
      </c>
      <c r="E239" s="204">
        <f>Prevalence!E236*BA239</f>
        <v>75.098897938951623</v>
      </c>
      <c r="F239" s="204">
        <f>Prevalence!F236*BB239</f>
        <v>687.85913094278999</v>
      </c>
      <c r="G239" s="204">
        <f>Prevalence!G236*BC239</f>
        <v>622.89061481985652</v>
      </c>
      <c r="H239" s="204">
        <f>Prevalence!H236*BD239</f>
        <v>1737.1664100160947</v>
      </c>
      <c r="I239" s="204">
        <f>Prevalence!I236*BE239</f>
        <v>1855.9669178582542</v>
      </c>
      <c r="J239" s="204">
        <f>Prevalence!J236*BF239</f>
        <v>229.24685283470214</v>
      </c>
      <c r="K239" s="204">
        <f>Prevalence!K236*BG239</f>
        <v>657.14508505679566</v>
      </c>
      <c r="L239" s="204">
        <f>Prevalence!L236*BH239</f>
        <v>2488.9784622926727</v>
      </c>
      <c r="M239" s="204">
        <f>Prevalence!M236*BI239</f>
        <v>3.8696015063539941</v>
      </c>
      <c r="N239" s="204">
        <f>Prevalence!N236*BJ239</f>
        <v>21.012351843301005</v>
      </c>
      <c r="O239" s="204">
        <f>Prevalence!O236*BK239</f>
        <v>543.54130413530447</v>
      </c>
      <c r="P239" s="204">
        <f>Prevalence!P236*BL239</f>
        <v>0</v>
      </c>
      <c r="Q239" s="204">
        <f>Prevalence!Q236*BM239</f>
        <v>845.35935149999989</v>
      </c>
      <c r="R239" s="204">
        <f>Prevalence!R236*BN239</f>
        <v>806.72414452941189</v>
      </c>
      <c r="S239" s="204">
        <f>Prevalence!S236*BO239</f>
        <v>95.150899411764712</v>
      </c>
      <c r="T239" s="204">
        <f>Prevalence!T236*BP239</f>
        <v>70.629560029411749</v>
      </c>
      <c r="U239" s="204">
        <f>Prevalence!U236*BQ239</f>
        <v>61.352621073529399</v>
      </c>
      <c r="V239" s="204">
        <f>Prevalence!V236*BR239</f>
        <v>74.94365144117647</v>
      </c>
      <c r="W239" s="204">
        <f>Prevalence!W236*BS239</f>
        <v>215.59963816176472</v>
      </c>
      <c r="X239" s="204">
        <f>Prevalence!X236*BT239</f>
        <v>143.38331735294119</v>
      </c>
      <c r="Y239" s="204">
        <f>Prevalence!Y236*BU239</f>
        <v>527.42231139705882</v>
      </c>
      <c r="Z239" s="204">
        <f>Prevalence!Z236*BV239</f>
        <v>139.13492276470586</v>
      </c>
      <c r="AA239" s="204">
        <f>Prevalence!AA236*BW239</f>
        <v>514.48824926470593</v>
      </c>
      <c r="AB239" s="204">
        <f>Prevalence!AB236*BX239</f>
        <v>1916.5077359999998</v>
      </c>
      <c r="AC239" s="204">
        <f>Prevalence!AC236*BY239</f>
        <v>0</v>
      </c>
      <c r="AD239" s="204">
        <f>Prevalence!AD236*BZ239</f>
        <v>341.52493711764708</v>
      </c>
      <c r="AE239" s="204">
        <f>Prevalence!AE236*CA239</f>
        <v>688.11674174999985</v>
      </c>
      <c r="AF239" s="204">
        <f>Prevalence!AF236*CB239</f>
        <v>425.01830017647052</v>
      </c>
      <c r="AG239" s="204">
        <f>Prevalence!AG236*CC239</f>
        <v>151.92390441176471</v>
      </c>
      <c r="AH239" s="204">
        <f>Prevalence!AH236*CD239</f>
        <v>71.420659279411765</v>
      </c>
      <c r="AI239" s="204">
        <f>Prevalence!AI236*CE239</f>
        <v>144.15525502941176</v>
      </c>
      <c r="AJ239" s="204">
        <f>Prevalence!AJ236*CF239</f>
        <v>97.244985661764701</v>
      </c>
      <c r="AK239" s="204">
        <f>Prevalence!AK236*CG239</f>
        <v>94.766755485294112</v>
      </c>
      <c r="AL239" s="204">
        <f>Prevalence!AL236*CH239</f>
        <v>257.63009347058824</v>
      </c>
      <c r="AM239" s="204">
        <f>Prevalence!AM236*CI239</f>
        <v>3.8733752205882359</v>
      </c>
      <c r="AN239" s="204">
        <f>Prevalence!AN236*CJ239</f>
        <v>237.87907344117647</v>
      </c>
      <c r="AO239" s="204">
        <f>Prevalence!AO236*CK239</f>
        <v>372.28291245588241</v>
      </c>
      <c r="AP239" s="204">
        <f>Prevalence!AP236*CL239</f>
        <v>65.280743647058827</v>
      </c>
      <c r="AQ239" s="204">
        <f>Prevalence!AQ236*CM239</f>
        <v>20.977360735294116</v>
      </c>
      <c r="AR239" s="204">
        <f>Prevalence!AR236*CN239</f>
        <v>170.21317011764705</v>
      </c>
      <c r="AS239" s="204">
        <f>Prevalence!AS236*CO239</f>
        <v>478.52836294117651</v>
      </c>
      <c r="AT239" s="204">
        <f>Prevalence!AT236*CP239</f>
        <v>211.2280620294118</v>
      </c>
      <c r="AU239" s="204">
        <f>Prevalence!AU236*CQ239</f>
        <v>40.085099367647061</v>
      </c>
      <c r="AV239" s="204">
        <f>Prevalence!AV236*CR239</f>
        <v>337.66524873529403</v>
      </c>
      <c r="AW239">
        <v>238</v>
      </c>
      <c r="AX239">
        <v>37337</v>
      </c>
      <c r="AY239">
        <v>1695</v>
      </c>
      <c r="AZ239">
        <v>264</v>
      </c>
      <c r="BA239">
        <v>351</v>
      </c>
      <c r="BB239">
        <v>2703</v>
      </c>
      <c r="BC239">
        <v>2391</v>
      </c>
      <c r="BD239">
        <v>7191</v>
      </c>
      <c r="BE239">
        <v>7666</v>
      </c>
      <c r="BF239">
        <v>932</v>
      </c>
      <c r="BG239">
        <v>2684</v>
      </c>
      <c r="BH239">
        <v>9163</v>
      </c>
      <c r="BI239">
        <v>15</v>
      </c>
      <c r="BJ239">
        <v>95</v>
      </c>
      <c r="BK239">
        <v>2187</v>
      </c>
      <c r="BM239">
        <v>3162</v>
      </c>
      <c r="BN239">
        <v>3594</v>
      </c>
      <c r="BO239">
        <v>440</v>
      </c>
      <c r="BP239">
        <v>266</v>
      </c>
      <c r="BQ239">
        <v>241</v>
      </c>
      <c r="BR239">
        <v>351</v>
      </c>
      <c r="BS239">
        <v>785</v>
      </c>
      <c r="BT239">
        <v>582</v>
      </c>
      <c r="BU239">
        <v>1835</v>
      </c>
      <c r="BV239">
        <v>582</v>
      </c>
      <c r="BW239">
        <v>1790</v>
      </c>
      <c r="BX239">
        <v>6732</v>
      </c>
      <c r="BZ239">
        <v>1332</v>
      </c>
      <c r="CA239">
        <v>2703</v>
      </c>
      <c r="CB239">
        <v>1909</v>
      </c>
      <c r="CC239">
        <v>666</v>
      </c>
      <c r="CD239">
        <v>351</v>
      </c>
      <c r="CE239">
        <v>603</v>
      </c>
      <c r="CF239">
        <v>435</v>
      </c>
      <c r="CG239">
        <v>401</v>
      </c>
      <c r="CH239">
        <v>1116</v>
      </c>
      <c r="CI239">
        <v>15</v>
      </c>
      <c r="CJ239">
        <v>962</v>
      </c>
      <c r="CK239">
        <v>1279</v>
      </c>
      <c r="CL239">
        <v>264</v>
      </c>
      <c r="CM239">
        <v>95</v>
      </c>
      <c r="CN239">
        <v>712</v>
      </c>
      <c r="CO239">
        <v>1873</v>
      </c>
      <c r="CP239">
        <v>818</v>
      </c>
      <c r="CQ239">
        <v>197</v>
      </c>
      <c r="CR239">
        <v>1246</v>
      </c>
    </row>
    <row r="240" spans="1:96" x14ac:dyDescent="0.2">
      <c r="A240" s="112" t="s">
        <v>31</v>
      </c>
      <c r="B240" s="204">
        <f>Prevalence!B237*AX240</f>
        <v>13614.095992</v>
      </c>
      <c r="C240" s="204">
        <f>Prevalence!C237*AY240</f>
        <v>615.17196988716375</v>
      </c>
      <c r="D240" s="204">
        <f>Prevalence!D237*AZ240</f>
        <v>94.155829718923769</v>
      </c>
      <c r="E240" s="204">
        <f>Prevalence!E237*BA240</f>
        <v>121.00823541204309</v>
      </c>
      <c r="F240" s="204">
        <f>Prevalence!F237*BB240</f>
        <v>937.37000225323527</v>
      </c>
      <c r="G240" s="204">
        <f>Prevalence!G237*BC240</f>
        <v>909.11189644077137</v>
      </c>
      <c r="H240" s="204">
        <f>Prevalence!H237*BD240</f>
        <v>2379.0519448084151</v>
      </c>
      <c r="I240" s="204">
        <f>Prevalence!I237*BE240</f>
        <v>2857.5983647754847</v>
      </c>
      <c r="J240" s="204">
        <f>Prevalence!J237*BF240</f>
        <v>370.97503350099976</v>
      </c>
      <c r="K240" s="204">
        <f>Prevalence!K237*BG240</f>
        <v>1012.2458266843316</v>
      </c>
      <c r="L240" s="204">
        <f>Prevalence!L237*BH240</f>
        <v>3562.8215558375996</v>
      </c>
      <c r="M240" s="204">
        <f>Prevalence!M237*BI240</f>
        <v>13.263885975637637</v>
      </c>
      <c r="N240" s="204">
        <f>Prevalence!N237*BJ240</f>
        <v>23.910909721393381</v>
      </c>
      <c r="O240" s="204">
        <f>Prevalence!O237*BK240</f>
        <v>895.47731636531307</v>
      </c>
      <c r="P240" s="204">
        <f>Prevalence!P237*BL240</f>
        <v>0</v>
      </c>
      <c r="Q240" s="204">
        <f>Prevalence!Q237*BM240</f>
        <v>1149.3743019374999</v>
      </c>
      <c r="R240" s="204">
        <f>Prevalence!R237*BN240</f>
        <v>1113.5568378750002</v>
      </c>
      <c r="S240" s="204">
        <f>Prevalence!S237*BO240</f>
        <v>174.19377056250002</v>
      </c>
      <c r="T240" s="204">
        <f>Prevalence!T237*BP240</f>
        <v>106.06660818750001</v>
      </c>
      <c r="U240" s="204">
        <f>Prevalence!U237*BQ240</f>
        <v>101.6927274375</v>
      </c>
      <c r="V240" s="204">
        <f>Prevalence!V237*BR240</f>
        <v>120.758083875</v>
      </c>
      <c r="W240" s="204">
        <f>Prevalence!W237*BS240</f>
        <v>304.15071750000004</v>
      </c>
      <c r="X240" s="204">
        <f>Prevalence!X237*BT240</f>
        <v>198.44859937500001</v>
      </c>
      <c r="Y240" s="204">
        <f>Prevalence!Y237*BU240</f>
        <v>829.08858375000011</v>
      </c>
      <c r="Z240" s="204">
        <f>Prevalence!Z237*BV240</f>
        <v>261.27561912499999</v>
      </c>
      <c r="AA240" s="204">
        <f>Prevalence!AA237*BW240</f>
        <v>825.29933062500015</v>
      </c>
      <c r="AB240" s="204">
        <f>Prevalence!AB237*BX240</f>
        <v>2658.3667694999999</v>
      </c>
      <c r="AC240" s="204">
        <f>Prevalence!AC237*BY240</f>
        <v>0</v>
      </c>
      <c r="AD240" s="204">
        <f>Prevalence!AD237*BZ240</f>
        <v>466.81312918750001</v>
      </c>
      <c r="AE240" s="204">
        <f>Prevalence!AE237*CA240</f>
        <v>937.72105762499996</v>
      </c>
      <c r="AF240" s="204">
        <f>Prevalence!AF237*CB240</f>
        <v>574.99931325</v>
      </c>
      <c r="AG240" s="204">
        <f>Prevalence!AG237*CC240</f>
        <v>252.91760937500004</v>
      </c>
      <c r="AH240" s="204">
        <f>Prevalence!AH237*CD240</f>
        <v>112.93538131250001</v>
      </c>
      <c r="AI240" s="204">
        <f>Prevalence!AI237*CE240</f>
        <v>193.82931937500001</v>
      </c>
      <c r="AJ240" s="204">
        <f>Prevalence!AJ237*CF240</f>
        <v>131.44498062500003</v>
      </c>
      <c r="AK240" s="204">
        <f>Prevalence!AK237*CG240</f>
        <v>146.74514268749999</v>
      </c>
      <c r="AL240" s="204">
        <f>Prevalence!AL237*CH240</f>
        <v>393.82008462499999</v>
      </c>
      <c r="AM240" s="204">
        <f>Prevalence!AM237*CI240</f>
        <v>13.276821187500001</v>
      </c>
      <c r="AN240" s="204">
        <f>Prevalence!AN237*CJ240</f>
        <v>417.92695212500007</v>
      </c>
      <c r="AO240" s="204">
        <f>Prevalence!AO237*CK240</f>
        <v>636.6197866875001</v>
      </c>
      <c r="AP240" s="204">
        <f>Prevalence!AP237*CL240</f>
        <v>94.212862062500022</v>
      </c>
      <c r="AQ240" s="204">
        <f>Prevalence!AQ237*CM240</f>
        <v>23.871091749999998</v>
      </c>
      <c r="AR240" s="204">
        <f>Prevalence!AR237*CN240</f>
        <v>271.36104712500003</v>
      </c>
      <c r="AS240" s="204">
        <f>Prevalence!AS237*CO240</f>
        <v>722.14744000000019</v>
      </c>
      <c r="AT240" s="204">
        <f>Prevalence!AT237*CP240</f>
        <v>327.83535393750003</v>
      </c>
      <c r="AU240" s="204">
        <f>Prevalence!AU237*CQ240</f>
        <v>65.990745375000003</v>
      </c>
      <c r="AV240" s="204">
        <f>Prevalence!AV237*CR240</f>
        <v>508.04140612499998</v>
      </c>
      <c r="AW240">
        <v>239</v>
      </c>
      <c r="AX240">
        <v>41608</v>
      </c>
      <c r="AY240">
        <v>1943</v>
      </c>
      <c r="AZ240">
        <v>289</v>
      </c>
      <c r="BA240">
        <v>429</v>
      </c>
      <c r="BB240">
        <v>2794</v>
      </c>
      <c r="BC240">
        <v>2647</v>
      </c>
      <c r="BD240">
        <v>7470</v>
      </c>
      <c r="BE240">
        <v>8953</v>
      </c>
      <c r="BF240">
        <v>1144</v>
      </c>
      <c r="BG240">
        <v>3136</v>
      </c>
      <c r="BH240">
        <v>9949</v>
      </c>
      <c r="BI240">
        <v>39</v>
      </c>
      <c r="BJ240">
        <v>82</v>
      </c>
      <c r="BK240">
        <v>2733</v>
      </c>
      <c r="BM240">
        <v>3261</v>
      </c>
      <c r="BN240">
        <v>3763</v>
      </c>
      <c r="BO240">
        <v>611</v>
      </c>
      <c r="BP240">
        <v>303</v>
      </c>
      <c r="BQ240">
        <v>303</v>
      </c>
      <c r="BR240">
        <v>429</v>
      </c>
      <c r="BS240">
        <v>840</v>
      </c>
      <c r="BT240">
        <v>611</v>
      </c>
      <c r="BU240">
        <v>2188</v>
      </c>
      <c r="BV240">
        <v>829</v>
      </c>
      <c r="BW240">
        <v>2178</v>
      </c>
      <c r="BX240">
        <v>7083</v>
      </c>
      <c r="BZ240">
        <v>1381</v>
      </c>
      <c r="CA240">
        <v>2794</v>
      </c>
      <c r="CB240">
        <v>1959</v>
      </c>
      <c r="CC240">
        <v>841</v>
      </c>
      <c r="CD240">
        <v>421</v>
      </c>
      <c r="CE240">
        <v>615</v>
      </c>
      <c r="CF240">
        <v>446</v>
      </c>
      <c r="CG240">
        <v>471</v>
      </c>
      <c r="CH240">
        <v>1294</v>
      </c>
      <c r="CI240">
        <v>39</v>
      </c>
      <c r="CJ240">
        <v>1282</v>
      </c>
      <c r="CK240">
        <v>1659</v>
      </c>
      <c r="CL240">
        <v>289</v>
      </c>
      <c r="CM240">
        <v>82</v>
      </c>
      <c r="CN240">
        <v>861</v>
      </c>
      <c r="CO240">
        <v>2144</v>
      </c>
      <c r="CP240">
        <v>963</v>
      </c>
      <c r="CQ240">
        <v>246</v>
      </c>
      <c r="CR240">
        <v>1422</v>
      </c>
    </row>
    <row r="241" spans="1:96" x14ac:dyDescent="0.2">
      <c r="A241" s="112" t="s">
        <v>32</v>
      </c>
      <c r="B241" s="204">
        <f>Prevalence!B238*AX241</f>
        <v>13049.677717</v>
      </c>
      <c r="C241" s="204">
        <f>Prevalence!C238*AY241</f>
        <v>643.03359281566122</v>
      </c>
      <c r="D241" s="204">
        <f>Prevalence!D238*AZ241</f>
        <v>87.639855343911748</v>
      </c>
      <c r="E241" s="204">
        <f>Prevalence!E238*BA241</f>
        <v>125.23929259428236</v>
      </c>
      <c r="F241" s="204">
        <f>Prevalence!F238*BB241</f>
        <v>892.07832354737036</v>
      </c>
      <c r="G241" s="204">
        <f>Prevalence!G238*BC241</f>
        <v>786.15683073401044</v>
      </c>
      <c r="H241" s="204">
        <f>Prevalence!H238*BD241</f>
        <v>2287.9664218880393</v>
      </c>
      <c r="I241" s="204">
        <f>Prevalence!I238*BE241</f>
        <v>2776.2080394077034</v>
      </c>
      <c r="J241" s="204">
        <f>Prevalence!J238*BF241</f>
        <v>358.32815735892024</v>
      </c>
      <c r="K241" s="204">
        <f>Prevalence!K238*BG241</f>
        <v>1008.3724370414069</v>
      </c>
      <c r="L241" s="204">
        <f>Prevalence!L238*BH241</f>
        <v>3314.6523591147675</v>
      </c>
      <c r="M241" s="204">
        <f>Prevalence!M238*BI241</f>
        <v>11.223288133231845</v>
      </c>
      <c r="N241" s="204">
        <f>Prevalence!N238*BJ241</f>
        <v>15.163015920883609</v>
      </c>
      <c r="O241" s="204">
        <f>Prevalence!O238*BK241</f>
        <v>897.44323802582971</v>
      </c>
      <c r="P241" s="204">
        <f>Prevalence!P238*BL241</f>
        <v>0</v>
      </c>
      <c r="Q241" s="204">
        <f>Prevalence!Q238*BM241</f>
        <v>1119.0626828125</v>
      </c>
      <c r="R241" s="204">
        <f>Prevalence!R238*BN241</f>
        <v>1065.6173726250001</v>
      </c>
      <c r="S241" s="204">
        <f>Prevalence!S238*BO241</f>
        <v>166.49617350000003</v>
      </c>
      <c r="T241" s="204">
        <f>Prevalence!T238*BP241</f>
        <v>120.76891031250001</v>
      </c>
      <c r="U241" s="204">
        <f>Prevalence!U238*BQ241</f>
        <v>91.288520999999989</v>
      </c>
      <c r="V241" s="204">
        <f>Prevalence!V238*BR241</f>
        <v>124.98039449999999</v>
      </c>
      <c r="W241" s="204">
        <f>Prevalence!W238*BS241</f>
        <v>346.87665162500002</v>
      </c>
      <c r="X241" s="204">
        <f>Prevalence!X238*BT241</f>
        <v>190.32877125000002</v>
      </c>
      <c r="Y241" s="204">
        <f>Prevalence!Y238*BU241</f>
        <v>823.02577875000009</v>
      </c>
      <c r="Z241" s="204">
        <f>Prevalence!Z238*BV241</f>
        <v>237.322727625</v>
      </c>
      <c r="AA241" s="204">
        <f>Prevalence!AA238*BW241</f>
        <v>795.74315625000008</v>
      </c>
      <c r="AB241" s="204">
        <f>Prevalence!AB238*BX241</f>
        <v>2493.6028259999998</v>
      </c>
      <c r="AC241" s="204">
        <f>Prevalence!AC238*BY241</f>
        <v>0</v>
      </c>
      <c r="AD241" s="204">
        <f>Prevalence!AD238*BZ241</f>
        <v>399.20804168750004</v>
      </c>
      <c r="AE241" s="204">
        <f>Prevalence!AE238*CA241</f>
        <v>892.4124166874999</v>
      </c>
      <c r="AF241" s="204">
        <f>Prevalence!AF238*CB241</f>
        <v>516.58947999999998</v>
      </c>
      <c r="AG241" s="204">
        <f>Prevalence!AG238*CC241</f>
        <v>228.55812500000005</v>
      </c>
      <c r="AH241" s="204">
        <f>Prevalence!AH238*CD241</f>
        <v>118.83699268750001</v>
      </c>
      <c r="AI241" s="204">
        <f>Prevalence!AI238*CE241</f>
        <v>173.97363300000001</v>
      </c>
      <c r="AJ241" s="204">
        <f>Prevalence!AJ238*CF241</f>
        <v>120.24563250000001</v>
      </c>
      <c r="AK241" s="204">
        <f>Prevalence!AK238*CG241</f>
        <v>148.30294674999999</v>
      </c>
      <c r="AL241" s="204">
        <f>Prevalence!AL238*CH241</f>
        <v>393.21139825</v>
      </c>
      <c r="AM241" s="204">
        <f>Prevalence!AM238*CI241</f>
        <v>11.234233312500001</v>
      </c>
      <c r="AN241" s="204">
        <f>Prevalence!AN238*CJ241</f>
        <v>390.21728681250011</v>
      </c>
      <c r="AO241" s="204">
        <f>Prevalence!AO238*CK241</f>
        <v>637.77099787500015</v>
      </c>
      <c r="AP241" s="204">
        <f>Prevalence!AP238*CL241</f>
        <v>87.692940812500026</v>
      </c>
      <c r="AQ241" s="204">
        <f>Prevalence!AQ238*CM241</f>
        <v>15.1377655</v>
      </c>
      <c r="AR241" s="204">
        <f>Prevalence!AR238*CN241</f>
        <v>305.39936662500003</v>
      </c>
      <c r="AS241" s="204">
        <f>Prevalence!AS238*CO241</f>
        <v>734.60987250000017</v>
      </c>
      <c r="AT241" s="204">
        <f>Prevalence!AT238*CP241</f>
        <v>284.60057725000001</v>
      </c>
      <c r="AU241" s="204">
        <f>Prevalence!AU238*CQ241</f>
        <v>56.870073250000004</v>
      </c>
      <c r="AV241" s="204">
        <f>Prevalence!AV238*CR241</f>
        <v>466.95507581249996</v>
      </c>
      <c r="AW241">
        <v>240</v>
      </c>
      <c r="AX241">
        <v>39883</v>
      </c>
      <c r="AY241">
        <v>2031</v>
      </c>
      <c r="AZ241">
        <v>269</v>
      </c>
      <c r="BA241">
        <v>444</v>
      </c>
      <c r="BB241">
        <v>2659</v>
      </c>
      <c r="BC241">
        <v>2289</v>
      </c>
      <c r="BD241">
        <v>7184</v>
      </c>
      <c r="BE241">
        <v>8698</v>
      </c>
      <c r="BF241">
        <v>1105</v>
      </c>
      <c r="BG241">
        <v>3124</v>
      </c>
      <c r="BH241">
        <v>9256</v>
      </c>
      <c r="BI241">
        <v>33</v>
      </c>
      <c r="BJ241">
        <v>52</v>
      </c>
      <c r="BK241">
        <v>2739</v>
      </c>
      <c r="BM241">
        <v>3175</v>
      </c>
      <c r="BN241">
        <v>3601</v>
      </c>
      <c r="BO241">
        <v>584</v>
      </c>
      <c r="BP241">
        <v>345</v>
      </c>
      <c r="BQ241">
        <v>272</v>
      </c>
      <c r="BR241">
        <v>444</v>
      </c>
      <c r="BS241">
        <v>958</v>
      </c>
      <c r="BT241">
        <v>586</v>
      </c>
      <c r="BU241">
        <v>2172</v>
      </c>
      <c r="BV241">
        <v>753</v>
      </c>
      <c r="BW241">
        <v>2100</v>
      </c>
      <c r="BX241">
        <v>6644</v>
      </c>
      <c r="BZ241">
        <v>1181</v>
      </c>
      <c r="CA241">
        <v>2659</v>
      </c>
      <c r="CB241">
        <v>1760</v>
      </c>
      <c r="CC241">
        <v>760</v>
      </c>
      <c r="CD241">
        <v>443</v>
      </c>
      <c r="CE241">
        <v>552</v>
      </c>
      <c r="CF241">
        <v>408</v>
      </c>
      <c r="CG241">
        <v>476</v>
      </c>
      <c r="CH241">
        <v>1292</v>
      </c>
      <c r="CI241">
        <v>33</v>
      </c>
      <c r="CJ241">
        <v>1197</v>
      </c>
      <c r="CK241">
        <v>1662</v>
      </c>
      <c r="CL241">
        <v>269</v>
      </c>
      <c r="CM241">
        <v>52</v>
      </c>
      <c r="CN241">
        <v>969</v>
      </c>
      <c r="CO241">
        <v>2181</v>
      </c>
      <c r="CP241">
        <v>836</v>
      </c>
      <c r="CQ241">
        <v>212</v>
      </c>
      <c r="CR241">
        <v>1307</v>
      </c>
    </row>
    <row r="242" spans="1:96" x14ac:dyDescent="0.2">
      <c r="A242" s="112" t="s">
        <v>33</v>
      </c>
      <c r="B242" s="204">
        <f>Prevalence!B239*AX242</f>
        <v>12254.605207000002</v>
      </c>
      <c r="C242" s="204">
        <f>Prevalence!C239*AY242</f>
        <v>627.94817357447721</v>
      </c>
      <c r="D242" s="204">
        <f>Prevalence!D239*AZ242</f>
        <v>93.084249365874612</v>
      </c>
      <c r="E242" s="204">
        <f>Prevalence!E239*BA242</f>
        <v>111.94768928392206</v>
      </c>
      <c r="F242" s="204">
        <f>Prevalence!F239*BB242</f>
        <v>838.6377495526782</v>
      </c>
      <c r="G242" s="204">
        <f>Prevalence!G239*BC242</f>
        <v>750.7637071467708</v>
      </c>
      <c r="H242" s="204">
        <f>Prevalence!H239*BD242</f>
        <v>2162.6662429619641</v>
      </c>
      <c r="I242" s="204">
        <f>Prevalence!I239*BE242</f>
        <v>2631.3200220424205</v>
      </c>
      <c r="J242" s="204">
        <f>Prevalence!J239*BF242</f>
        <v>353.41768803356831</v>
      </c>
      <c r="K242" s="204">
        <f>Prevalence!K239*BG242</f>
        <v>913.50552676610107</v>
      </c>
      <c r="L242" s="204">
        <f>Prevalence!L239*BH242</f>
        <v>3022.2141085121452</v>
      </c>
      <c r="M242" s="204">
        <f>Prevalence!M239*BI242</f>
        <v>9.5403448223689029</v>
      </c>
      <c r="N242" s="204">
        <f>Prevalence!N239*BJ242</f>
        <v>12.421105173639944</v>
      </c>
      <c r="O242" s="204">
        <f>Prevalence!O239*BK242</f>
        <v>863.97407350982519</v>
      </c>
      <c r="P242" s="204">
        <f>Prevalence!P239*BL242</f>
        <v>0</v>
      </c>
      <c r="Q242" s="204">
        <f>Prevalence!Q239*BM242</f>
        <v>1071.8340300477942</v>
      </c>
      <c r="R242" s="204">
        <f>Prevalence!R239*BN242</f>
        <v>1005.6638751397061</v>
      </c>
      <c r="S242" s="204">
        <f>Prevalence!S239*BO242</f>
        <v>182.45940608823531</v>
      </c>
      <c r="T242" s="204">
        <f>Prevalence!T239*BP242</f>
        <v>108.01563845955884</v>
      </c>
      <c r="U242" s="204">
        <f>Prevalence!U239*BQ242</f>
        <v>100.42316152941177</v>
      </c>
      <c r="V242" s="204">
        <f>Prevalence!V239*BR242</f>
        <v>111.71626795588236</v>
      </c>
      <c r="W242" s="204">
        <f>Prevalence!W239*BS242</f>
        <v>300.57335131250011</v>
      </c>
      <c r="X242" s="204">
        <f>Prevalence!X239*BT242</f>
        <v>183.56922000000003</v>
      </c>
      <c r="Y242" s="204">
        <f>Prevalence!Y239*BU242</f>
        <v>814.92585716911776</v>
      </c>
      <c r="Z242" s="204">
        <f>Prevalence!Z239*BV242</f>
        <v>215.13142780147064</v>
      </c>
      <c r="AA242" s="204">
        <f>Prevalence!AA239*BW242</f>
        <v>746.42484308823543</v>
      </c>
      <c r="AB242" s="204">
        <f>Prevalence!AB239*BX242</f>
        <v>2324.4002557941176</v>
      </c>
      <c r="AC242" s="204">
        <f>Prevalence!AC239*BY242</f>
        <v>0</v>
      </c>
      <c r="AD242" s="204">
        <f>Prevalence!AD239*BZ242</f>
        <v>361.72684738970599</v>
      </c>
      <c r="AE242" s="204">
        <f>Prevalence!AE239*CA242</f>
        <v>838.95182861029411</v>
      </c>
      <c r="AF242" s="204">
        <f>Prevalence!AF239*CB242</f>
        <v>503.77552935294125</v>
      </c>
      <c r="AG242" s="204">
        <f>Prevalence!AG239*CC242</f>
        <v>234.96060294117652</v>
      </c>
      <c r="AH242" s="204">
        <f>Prevalence!AH239*CD242</f>
        <v>102.84150603308825</v>
      </c>
      <c r="AI242" s="204">
        <f>Prevalence!AI239*CE242</f>
        <v>151.93452435294122</v>
      </c>
      <c r="AJ242" s="204">
        <f>Prevalence!AJ239*CF242</f>
        <v>103.49514643382354</v>
      </c>
      <c r="AK242" s="204">
        <f>Prevalence!AK239*CG242</f>
        <v>165.73221082352941</v>
      </c>
      <c r="AL242" s="204">
        <f>Prevalence!AL239*CH242</f>
        <v>344.65470996323535</v>
      </c>
      <c r="AM242" s="204">
        <f>Prevalence!AM239*CI242</f>
        <v>9.5496487610294132</v>
      </c>
      <c r="AN242" s="204">
        <f>Prevalence!AN239*CJ242</f>
        <v>380.35247433455896</v>
      </c>
      <c r="AO242" s="204">
        <f>Prevalence!AO239*CK242</f>
        <v>578.09056856617656</v>
      </c>
      <c r="AP242" s="204">
        <f>Prevalence!AP239*CL242</f>
        <v>93.140632628676499</v>
      </c>
      <c r="AQ242" s="204">
        <f>Prevalence!AQ239*CM242</f>
        <v>12.400420757352942</v>
      </c>
      <c r="AR242" s="204">
        <f>Prevalence!AR239*CN242</f>
        <v>279.31066653676476</v>
      </c>
      <c r="AS242" s="204">
        <f>Prevalence!AS239*CO242</f>
        <v>672.5872238235296</v>
      </c>
      <c r="AT242" s="204">
        <f>Prevalence!AT239*CP242</f>
        <v>278.00088615441183</v>
      </c>
      <c r="AU242" s="204">
        <f>Prevalence!AU239*CQ242</f>
        <v>58.527686360294126</v>
      </c>
      <c r="AV242" s="204">
        <f>Prevalence!AV239*CR242</f>
        <v>386.4064592316177</v>
      </c>
      <c r="AW242">
        <v>241</v>
      </c>
      <c r="AX242">
        <v>36049</v>
      </c>
      <c r="AY242">
        <v>1909</v>
      </c>
      <c r="AZ242">
        <v>275</v>
      </c>
      <c r="BA242">
        <v>382</v>
      </c>
      <c r="BB242">
        <v>2406</v>
      </c>
      <c r="BC242">
        <v>2104</v>
      </c>
      <c r="BD242">
        <v>6536</v>
      </c>
      <c r="BE242">
        <v>7935</v>
      </c>
      <c r="BF242">
        <v>1049</v>
      </c>
      <c r="BG242">
        <v>2724</v>
      </c>
      <c r="BH242">
        <v>8123</v>
      </c>
      <c r="BI242">
        <v>27</v>
      </c>
      <c r="BJ242">
        <v>41</v>
      </c>
      <c r="BK242">
        <v>2538</v>
      </c>
      <c r="BM242">
        <v>2927</v>
      </c>
      <c r="BN242">
        <v>3271</v>
      </c>
      <c r="BO242">
        <v>616</v>
      </c>
      <c r="BP242">
        <v>297</v>
      </c>
      <c r="BQ242">
        <v>288</v>
      </c>
      <c r="BR242">
        <v>382</v>
      </c>
      <c r="BS242">
        <v>799</v>
      </c>
      <c r="BT242">
        <v>544</v>
      </c>
      <c r="BU242">
        <v>2070</v>
      </c>
      <c r="BV242">
        <v>657</v>
      </c>
      <c r="BW242">
        <v>1896</v>
      </c>
      <c r="BX242">
        <v>5961</v>
      </c>
      <c r="BZ242">
        <v>1030</v>
      </c>
      <c r="CA242">
        <v>2406</v>
      </c>
      <c r="CB242">
        <v>1652</v>
      </c>
      <c r="CC242">
        <v>752</v>
      </c>
      <c r="CD242">
        <v>369</v>
      </c>
      <c r="CE242">
        <v>464</v>
      </c>
      <c r="CF242">
        <v>338</v>
      </c>
      <c r="CG242">
        <v>512</v>
      </c>
      <c r="CH242">
        <v>1090</v>
      </c>
      <c r="CI242">
        <v>27</v>
      </c>
      <c r="CJ242">
        <v>1123</v>
      </c>
      <c r="CK242">
        <v>1450</v>
      </c>
      <c r="CL242">
        <v>275</v>
      </c>
      <c r="CM242">
        <v>41</v>
      </c>
      <c r="CN242">
        <v>853</v>
      </c>
      <c r="CO242">
        <v>1922</v>
      </c>
      <c r="CP242">
        <v>786</v>
      </c>
      <c r="CQ242">
        <v>210</v>
      </c>
      <c r="CR242">
        <v>1041</v>
      </c>
    </row>
    <row r="243" spans="1:96" x14ac:dyDescent="0.2">
      <c r="A243" s="112" t="s">
        <v>34</v>
      </c>
      <c r="B243" s="204">
        <f>Prevalence!B240*AX243</f>
        <v>11446.560696000002</v>
      </c>
      <c r="C243" s="204">
        <f>Prevalence!C240*AY243</f>
        <v>692.0916486122054</v>
      </c>
      <c r="D243" s="204">
        <f>Prevalence!D240*AZ243</f>
        <v>95.115178442948249</v>
      </c>
      <c r="E243" s="204">
        <f>Prevalence!E240*BA243</f>
        <v>127.77275530835084</v>
      </c>
      <c r="F243" s="204">
        <f>Prevalence!F240*BB243</f>
        <v>848.04889636810731</v>
      </c>
      <c r="G243" s="204">
        <f>Prevalence!G240*BC243</f>
        <v>713.29688716083399</v>
      </c>
      <c r="H243" s="204">
        <f>Prevalence!H240*BD243</f>
        <v>1924.4288355365336</v>
      </c>
      <c r="I243" s="204">
        <f>Prevalence!I240*BE243</f>
        <v>2341.493468889922</v>
      </c>
      <c r="J243" s="204">
        <f>Prevalence!J240*BF243</f>
        <v>353.41768803356831</v>
      </c>
      <c r="K243" s="204">
        <f>Prevalence!K240*BG243</f>
        <v>820.27698915928158</v>
      </c>
      <c r="L243" s="204">
        <f>Prevalence!L240*BH243</f>
        <v>2780.377450807739</v>
      </c>
      <c r="M243" s="204">
        <f>Prevalence!M240*BI243</f>
        <v>8.8336526133045385</v>
      </c>
      <c r="N243" s="204">
        <f>Prevalence!N240*BJ243</f>
        <v>14.238827881977496</v>
      </c>
      <c r="O243" s="204">
        <f>Prevalence!O240*BK243</f>
        <v>851.71912211252265</v>
      </c>
      <c r="P243" s="204">
        <f>Prevalence!P240*BL243</f>
        <v>0</v>
      </c>
      <c r="Q243" s="204">
        <f>Prevalence!Q240*BM243</f>
        <v>939.63994571323542</v>
      </c>
      <c r="R243" s="204">
        <f>Prevalence!R240*BN243</f>
        <v>899.594160397059</v>
      </c>
      <c r="S243" s="204">
        <f>Prevalence!S240*BO243</f>
        <v>197.86182348529414</v>
      </c>
      <c r="T243" s="204">
        <f>Prevalence!T240*BP243</f>
        <v>106.56088238602943</v>
      </c>
      <c r="U243" s="204">
        <f>Prevalence!U240*BQ243</f>
        <v>106.00222605882354</v>
      </c>
      <c r="V243" s="204">
        <f>Prevalence!V240*BR243</f>
        <v>127.50861997058824</v>
      </c>
      <c r="W243" s="204">
        <f>Prevalence!W240*BS243</f>
        <v>267.46890210661775</v>
      </c>
      <c r="X243" s="204">
        <f>Prevalence!X240*BT243</f>
        <v>182.55688974264709</v>
      </c>
      <c r="Y243" s="204">
        <f>Prevalence!Y240*BU243</f>
        <v>731.46485150735305</v>
      </c>
      <c r="Z243" s="204">
        <f>Prevalence!Z240*BV243</f>
        <v>191.88282601470593</v>
      </c>
      <c r="AA243" s="204">
        <f>Prevalence!AA240*BW243</f>
        <v>629.89438235294131</v>
      </c>
      <c r="AB243" s="204">
        <f>Prevalence!AB240*BX243</f>
        <v>2147.3699393823531</v>
      </c>
      <c r="AC243" s="204">
        <f>Prevalence!AC240*BY243</f>
        <v>0</v>
      </c>
      <c r="AD243" s="204">
        <f>Prevalence!AD240*BZ243</f>
        <v>314.31604700367654</v>
      </c>
      <c r="AE243" s="204">
        <f>Prevalence!AE240*CA243</f>
        <v>848.36650000367649</v>
      </c>
      <c r="AF243" s="204">
        <f>Prevalence!AF240*CB243</f>
        <v>453.15401732352944</v>
      </c>
      <c r="AG243" s="204">
        <f>Prevalence!AG240*CC243</f>
        <v>236.210393382353</v>
      </c>
      <c r="AH243" s="204">
        <f>Prevalence!AH240*CD243</f>
        <v>85.840606661764724</v>
      </c>
      <c r="AI243" s="204">
        <f>Prevalence!AI240*CE243</f>
        <v>163.39510269852946</v>
      </c>
      <c r="AJ243" s="204">
        <f>Prevalence!AJ240*CF243</f>
        <v>99.208365220588249</v>
      </c>
      <c r="AK243" s="204">
        <f>Prevalence!AK240*CG243</f>
        <v>189.68569441911765</v>
      </c>
      <c r="AL243" s="204">
        <f>Prevalence!AL240*CH243</f>
        <v>308.92445104044123</v>
      </c>
      <c r="AM243" s="204">
        <f>Prevalence!AM240*CI243</f>
        <v>8.8422673713235316</v>
      </c>
      <c r="AN243" s="204">
        <f>Prevalence!AN240*CJ243</f>
        <v>380.35247433455896</v>
      </c>
      <c r="AO243" s="204">
        <f>Prevalence!AO240*CK243</f>
        <v>525.0657095183825</v>
      </c>
      <c r="AP243" s="204">
        <f>Prevalence!AP240*CL243</f>
        <v>95.172791886029444</v>
      </c>
      <c r="AQ243" s="204">
        <f>Prevalence!AQ240*CM243</f>
        <v>14.215116477941176</v>
      </c>
      <c r="AR243" s="204">
        <f>Prevalence!AR240*CN243</f>
        <v>319.91385838970598</v>
      </c>
      <c r="AS243" s="204">
        <f>Prevalence!AS240*CO243</f>
        <v>630.94420632352956</v>
      </c>
      <c r="AT243" s="204">
        <f>Prevalence!AT240*CP243</f>
        <v>282.95255588235301</v>
      </c>
      <c r="AU243" s="204">
        <f>Prevalence!AU240*CQ243</f>
        <v>44.035116404411774</v>
      </c>
      <c r="AV243" s="204">
        <f>Prevalence!AV240*CR243</f>
        <v>327.01641746691183</v>
      </c>
      <c r="AW243">
        <v>242</v>
      </c>
      <c r="AX243">
        <v>33672</v>
      </c>
      <c r="AY243">
        <v>2104</v>
      </c>
      <c r="AZ243">
        <v>281</v>
      </c>
      <c r="BA243">
        <v>436</v>
      </c>
      <c r="BB243">
        <v>2433</v>
      </c>
      <c r="BC243">
        <v>1999</v>
      </c>
      <c r="BD243">
        <v>5816</v>
      </c>
      <c r="BE243">
        <v>7061</v>
      </c>
      <c r="BF243">
        <v>1049</v>
      </c>
      <c r="BG243">
        <v>2446</v>
      </c>
      <c r="BH243">
        <v>7473</v>
      </c>
      <c r="BI243">
        <v>25</v>
      </c>
      <c r="BJ243">
        <v>47</v>
      </c>
      <c r="BK243">
        <v>2502</v>
      </c>
      <c r="BM243">
        <v>2566</v>
      </c>
      <c r="BN243">
        <v>2926</v>
      </c>
      <c r="BO243">
        <v>668</v>
      </c>
      <c r="BP243">
        <v>293</v>
      </c>
      <c r="BQ243">
        <v>304</v>
      </c>
      <c r="BR243">
        <v>436</v>
      </c>
      <c r="BS243">
        <v>711</v>
      </c>
      <c r="BT243">
        <v>541</v>
      </c>
      <c r="BU243">
        <v>1858</v>
      </c>
      <c r="BV243">
        <v>586</v>
      </c>
      <c r="BW243">
        <v>1600</v>
      </c>
      <c r="BX243">
        <v>5507</v>
      </c>
      <c r="BZ243">
        <v>895</v>
      </c>
      <c r="CA243">
        <v>2433</v>
      </c>
      <c r="CB243">
        <v>1486</v>
      </c>
      <c r="CC243">
        <v>756</v>
      </c>
      <c r="CD243">
        <v>308</v>
      </c>
      <c r="CE243">
        <v>499</v>
      </c>
      <c r="CF243">
        <v>324</v>
      </c>
      <c r="CG243">
        <v>586</v>
      </c>
      <c r="CH243">
        <v>977</v>
      </c>
      <c r="CI243">
        <v>25</v>
      </c>
      <c r="CJ243">
        <v>1123</v>
      </c>
      <c r="CK243">
        <v>1317</v>
      </c>
      <c r="CL243">
        <v>281</v>
      </c>
      <c r="CM243">
        <v>47</v>
      </c>
      <c r="CN243">
        <v>977</v>
      </c>
      <c r="CO243">
        <v>1803</v>
      </c>
      <c r="CP243">
        <v>800</v>
      </c>
      <c r="CQ243">
        <v>158</v>
      </c>
      <c r="CR243">
        <v>881</v>
      </c>
    </row>
    <row r="244" spans="1:96" x14ac:dyDescent="0.2">
      <c r="A244" s="112" t="s">
        <v>35</v>
      </c>
      <c r="B244" s="204">
        <f>Prevalence!B241*AX244</f>
        <v>9949.3189350000011</v>
      </c>
      <c r="C244" s="204">
        <f>Prevalence!C241*AY244</f>
        <v>662.17696839185726</v>
      </c>
      <c r="D244" s="204">
        <f>Prevalence!D241*AZ244</f>
        <v>85.259444338403242</v>
      </c>
      <c r="E244" s="204">
        <f>Prevalence!E241*BA244</f>
        <v>102.34256184564313</v>
      </c>
      <c r="F244" s="204">
        <f>Prevalence!F241*BB244</f>
        <v>805.21039522909552</v>
      </c>
      <c r="G244" s="204">
        <f>Prevalence!G241*BC244</f>
        <v>647.41272321855411</v>
      </c>
      <c r="H244" s="204">
        <f>Prevalence!H241*BD244</f>
        <v>1552.995141618429</v>
      </c>
      <c r="I244" s="204">
        <f>Prevalence!I241*BE244</f>
        <v>2015.9570608228523</v>
      </c>
      <c r="J244" s="204">
        <f>Prevalence!J241*BF244</f>
        <v>304.96120862776525</v>
      </c>
      <c r="K244" s="204">
        <f>Prevalence!K241*BG244</f>
        <v>662.29951858417405</v>
      </c>
      <c r="L244" s="204">
        <f>Prevalence!L241*BH244</f>
        <v>2375.723906603363</v>
      </c>
      <c r="M244" s="204">
        <f>Prevalence!M241*BI244</f>
        <v>6.7371959367484369</v>
      </c>
      <c r="N244" s="204">
        <f>Prevalence!N241*BJ244</f>
        <v>12.464805563963242</v>
      </c>
      <c r="O244" s="204">
        <f>Prevalence!O241*BK244</f>
        <v>827.38663347502609</v>
      </c>
      <c r="P244" s="204">
        <f>Prevalence!P241*BL244</f>
        <v>0</v>
      </c>
      <c r="Q244" s="204">
        <f>Prevalence!Q241*BM244</f>
        <v>722.82713606250002</v>
      </c>
      <c r="R244" s="204">
        <f>Prevalence!R241*BN244</f>
        <v>742.0149506250001</v>
      </c>
      <c r="S244" s="204">
        <f>Prevalence!S241*BO244</f>
        <v>190.5324024375</v>
      </c>
      <c r="T244" s="204">
        <f>Prevalence!T241*BP244</f>
        <v>102.19119750000002</v>
      </c>
      <c r="U244" s="204">
        <f>Prevalence!U241*BQ244</f>
        <v>89.929006312499993</v>
      </c>
      <c r="V244" s="204">
        <f>Prevalence!V241*BR244</f>
        <v>102.13099649999999</v>
      </c>
      <c r="W244" s="204">
        <f>Prevalence!W241*BS244</f>
        <v>254.81954531250005</v>
      </c>
      <c r="X244" s="204">
        <f>Prevalence!X241*BT244</f>
        <v>152.38378125</v>
      </c>
      <c r="Y244" s="204">
        <f>Prevalence!Y241*BU244</f>
        <v>680.30892562500014</v>
      </c>
      <c r="Z244" s="204">
        <f>Prevalence!Z241*BV244</f>
        <v>191.57212387500002</v>
      </c>
      <c r="AA244" s="204">
        <f>Prevalence!AA241*BW244</f>
        <v>574.43041687500011</v>
      </c>
      <c r="AB244" s="204">
        <f>Prevalence!AB241*BX244</f>
        <v>1818.4013055</v>
      </c>
      <c r="AC244" s="204">
        <f>Prevalence!AC241*BY244</f>
        <v>0</v>
      </c>
      <c r="AD244" s="204">
        <f>Prevalence!AD241*BZ244</f>
        <v>277.00737637500004</v>
      </c>
      <c r="AE244" s="204">
        <f>Prevalence!AE241*CA244</f>
        <v>805.51195537499996</v>
      </c>
      <c r="AF244" s="204">
        <f>Prevalence!AF241*CB244</f>
        <v>327.74929424999999</v>
      </c>
      <c r="AG244" s="204">
        <f>Prevalence!AG241*CC244</f>
        <v>195.02615625000004</v>
      </c>
      <c r="AH244" s="204">
        <f>Prevalence!AH241*CD244</f>
        <v>85.583246625000015</v>
      </c>
      <c r="AI244" s="204">
        <f>Prevalence!AI241*CE244</f>
        <v>135.38201550000002</v>
      </c>
      <c r="AJ244" s="204">
        <f>Prevalence!AJ241*CF244</f>
        <v>93.719160937500007</v>
      </c>
      <c r="AK244" s="204">
        <f>Prevalence!AK241*CG244</f>
        <v>190.0282190625</v>
      </c>
      <c r="AL244" s="204">
        <f>Prevalence!AL241*CH244</f>
        <v>225.28970062500002</v>
      </c>
      <c r="AM244" s="204">
        <f>Prevalence!AM241*CI244</f>
        <v>6.7437661875000012</v>
      </c>
      <c r="AN244" s="204">
        <f>Prevalence!AN241*CJ244</f>
        <v>375.91260262500009</v>
      </c>
      <c r="AO244" s="204">
        <f>Prevalence!AO241*CK244</f>
        <v>458.09825531250004</v>
      </c>
      <c r="AP244" s="204">
        <f>Prevalence!AP241*CL244</f>
        <v>85.31108793750002</v>
      </c>
      <c r="AQ244" s="204">
        <f>Prevalence!AQ241*CM244</f>
        <v>12.444048375000001</v>
      </c>
      <c r="AR244" s="204">
        <f>Prevalence!AR241*CN244</f>
        <v>319.06780837500003</v>
      </c>
      <c r="AS244" s="204">
        <f>Prevalence!AS241*CO244</f>
        <v>525.35406000000012</v>
      </c>
      <c r="AT244" s="204">
        <f>Prevalence!AT241*CP244</f>
        <v>271.52532281250006</v>
      </c>
      <c r="AU244" s="204">
        <f>Prevalence!AU241*CQ244</f>
        <v>34.121425125000009</v>
      </c>
      <c r="AV244" s="204">
        <f>Prevalence!AV241*CR244</f>
        <v>268.56794868750001</v>
      </c>
      <c r="AW244">
        <v>243</v>
      </c>
      <c r="AX244">
        <v>29165</v>
      </c>
      <c r="AY244">
        <v>2006</v>
      </c>
      <c r="AZ244">
        <v>251</v>
      </c>
      <c r="BA244">
        <v>348</v>
      </c>
      <c r="BB244">
        <v>2302</v>
      </c>
      <c r="BC244">
        <v>1808</v>
      </c>
      <c r="BD244">
        <v>4677</v>
      </c>
      <c r="BE244">
        <v>6058</v>
      </c>
      <c r="BF244">
        <v>902</v>
      </c>
      <c r="BG244">
        <v>1968</v>
      </c>
      <c r="BH244">
        <v>6363</v>
      </c>
      <c r="BI244">
        <v>19</v>
      </c>
      <c r="BJ244">
        <v>41</v>
      </c>
      <c r="BK244">
        <v>2422</v>
      </c>
      <c r="BM244">
        <v>1967</v>
      </c>
      <c r="BN244">
        <v>2405</v>
      </c>
      <c r="BO244">
        <v>641</v>
      </c>
      <c r="BP244">
        <v>280</v>
      </c>
      <c r="BQ244">
        <v>257</v>
      </c>
      <c r="BR244">
        <v>348</v>
      </c>
      <c r="BS244">
        <v>675</v>
      </c>
      <c r="BT244">
        <v>450</v>
      </c>
      <c r="BU244">
        <v>1722</v>
      </c>
      <c r="BV244">
        <v>583</v>
      </c>
      <c r="BW244">
        <v>1454</v>
      </c>
      <c r="BX244">
        <v>4647</v>
      </c>
      <c r="BZ244">
        <v>786</v>
      </c>
      <c r="CA244">
        <v>2302</v>
      </c>
      <c r="CB244">
        <v>1071</v>
      </c>
      <c r="CC244">
        <v>622</v>
      </c>
      <c r="CD244">
        <v>306</v>
      </c>
      <c r="CE244">
        <v>412</v>
      </c>
      <c r="CF244">
        <v>305</v>
      </c>
      <c r="CG244">
        <v>585</v>
      </c>
      <c r="CH244">
        <v>710</v>
      </c>
      <c r="CI244">
        <v>19</v>
      </c>
      <c r="CJ244">
        <v>1106</v>
      </c>
      <c r="CK244">
        <v>1145</v>
      </c>
      <c r="CL244">
        <v>251</v>
      </c>
      <c r="CM244">
        <v>41</v>
      </c>
      <c r="CN244">
        <v>971</v>
      </c>
      <c r="CO244">
        <v>1496</v>
      </c>
      <c r="CP244">
        <v>765</v>
      </c>
      <c r="CQ244">
        <v>122</v>
      </c>
      <c r="CR244">
        <v>721</v>
      </c>
    </row>
    <row r="245" spans="1:96" x14ac:dyDescent="0.2">
      <c r="A245" s="112" t="s">
        <v>36</v>
      </c>
      <c r="B245" s="204">
        <f>Prevalence!B242*AX245</f>
        <v>6886.2318540000006</v>
      </c>
      <c r="C245" s="204">
        <f>Prevalence!C242*AY245</f>
        <v>433.74902116994042</v>
      </c>
      <c r="D245" s="204">
        <f>Prevalence!D242*AZ245</f>
        <v>55.028007899686557</v>
      </c>
      <c r="E245" s="204">
        <f>Prevalence!E242*BA245</f>
        <v>79.697799598187615</v>
      </c>
      <c r="F245" s="204">
        <f>Prevalence!F242*BB245</f>
        <v>522.23245876500414</v>
      </c>
      <c r="G245" s="204">
        <f>Prevalence!G242*BC245</f>
        <v>441.51542462858254</v>
      </c>
      <c r="H245" s="204">
        <f>Prevalence!H242*BD245</f>
        <v>1082.8131616030996</v>
      </c>
      <c r="I245" s="204">
        <f>Prevalence!I242*BE245</f>
        <v>1434.2645975811313</v>
      </c>
      <c r="J245" s="204">
        <f>Prevalence!J242*BF245</f>
        <v>212.99951378657664</v>
      </c>
      <c r="K245" s="204">
        <f>Prevalence!K242*BG245</f>
        <v>440.52340946477841</v>
      </c>
      <c r="L245" s="204">
        <f>Prevalence!L242*BH245</f>
        <v>1642.4343022392259</v>
      </c>
      <c r="M245" s="204">
        <f>Prevalence!M242*BI245</f>
        <v>3.9004818581175158</v>
      </c>
      <c r="N245" s="204">
        <f>Prevalence!N242*BJ245</f>
        <v>10.94470732445553</v>
      </c>
      <c r="O245" s="204">
        <f>Prevalence!O242*BK245</f>
        <v>600.21400289662301</v>
      </c>
      <c r="P245" s="204">
        <f>Prevalence!P242*BL245</f>
        <v>0</v>
      </c>
      <c r="Q245" s="204">
        <f>Prevalence!Q242*BM245</f>
        <v>516.3050971875</v>
      </c>
      <c r="R245" s="204">
        <f>Prevalence!R242*BN245</f>
        <v>494.88232050000005</v>
      </c>
      <c r="S245" s="204">
        <f>Prevalence!S242*BO245</f>
        <v>122.1666418125</v>
      </c>
      <c r="T245" s="204">
        <f>Prevalence!T242*BP245</f>
        <v>65.329372687500012</v>
      </c>
      <c r="U245" s="204">
        <f>Prevalence!U242*BQ245</f>
        <v>60.185949749999999</v>
      </c>
      <c r="V245" s="204">
        <f>Prevalence!V242*BR245</f>
        <v>79.533046124999998</v>
      </c>
      <c r="W245" s="204">
        <f>Prevalence!W242*BS245</f>
        <v>207.63074062500004</v>
      </c>
      <c r="X245" s="204">
        <f>Prevalence!X242*BT245</f>
        <v>95.832466875000009</v>
      </c>
      <c r="Y245" s="204">
        <f>Prevalence!Y242*BU245</f>
        <v>544.0100990625001</v>
      </c>
      <c r="Z245" s="204">
        <f>Prevalence!Z242*BV245</f>
        <v>137.35359825000003</v>
      </c>
      <c r="AA245" s="204">
        <f>Prevalence!AA242*BW245</f>
        <v>430.23020906250008</v>
      </c>
      <c r="AB245" s="204">
        <f>Prevalence!AB242*BX245</f>
        <v>1281.137481</v>
      </c>
      <c r="AC245" s="204">
        <f>Prevalence!AC242*BY245</f>
        <v>0</v>
      </c>
      <c r="AD245" s="204">
        <f>Prevalence!AD242*BZ245</f>
        <v>174.45121031250002</v>
      </c>
      <c r="AE245" s="204">
        <f>Prevalence!AE242*CA245</f>
        <v>522.42804056249997</v>
      </c>
      <c r="AF245" s="204">
        <f>Prevalence!AF242*CB245</f>
        <v>215.13329024999999</v>
      </c>
      <c r="AG245" s="204">
        <f>Prevalence!AG242*CC245</f>
        <v>141.40964062500004</v>
      </c>
      <c r="AH245" s="204">
        <f>Prevalence!AH242*CD245</f>
        <v>60.411703500000016</v>
      </c>
      <c r="AI245" s="204">
        <f>Prevalence!AI242*CE245</f>
        <v>81.820684125000014</v>
      </c>
      <c r="AJ245" s="204">
        <f>Prevalence!AJ242*CF245</f>
        <v>77.433536250000003</v>
      </c>
      <c r="AK245" s="204">
        <f>Prevalence!AK242*CG245</f>
        <v>125.38614112499999</v>
      </c>
      <c r="AL245" s="204">
        <f>Prevalence!AL242*CH245</f>
        <v>143.42386575</v>
      </c>
      <c r="AM245" s="204">
        <f>Prevalence!AM242*CI245</f>
        <v>3.9042856875000007</v>
      </c>
      <c r="AN245" s="204">
        <f>Prevalence!AN242*CJ245</f>
        <v>270.54831075000004</v>
      </c>
      <c r="AO245" s="204">
        <f>Prevalence!AO242*CK245</f>
        <v>284.86109850000003</v>
      </c>
      <c r="AP245" s="204">
        <f>Prevalence!AP242*CL245</f>
        <v>55.061339625000009</v>
      </c>
      <c r="AQ245" s="204">
        <f>Prevalence!AQ242*CM245</f>
        <v>10.926481500000001</v>
      </c>
      <c r="AR245" s="204">
        <f>Prevalence!AR242*CN245</f>
        <v>211.94514562500004</v>
      </c>
      <c r="AS245" s="204">
        <f>Prevalence!AS242*CO245</f>
        <v>352.92836250000005</v>
      </c>
      <c r="AT245" s="204">
        <f>Prevalence!AT242*CP245</f>
        <v>200.89324537500005</v>
      </c>
      <c r="AU245" s="204">
        <f>Prevalence!AU242*CQ245</f>
        <v>18.179447812500005</v>
      </c>
      <c r="AV245" s="204">
        <f>Prevalence!AV242*CR245</f>
        <v>170.602108875</v>
      </c>
      <c r="AW245">
        <v>244</v>
      </c>
      <c r="AX245">
        <v>20186</v>
      </c>
      <c r="AY245">
        <v>1314</v>
      </c>
      <c r="AZ245">
        <v>162</v>
      </c>
      <c r="BA245">
        <v>271</v>
      </c>
      <c r="BB245">
        <v>1493</v>
      </c>
      <c r="BC245">
        <v>1233</v>
      </c>
      <c r="BD245">
        <v>3261</v>
      </c>
      <c r="BE245">
        <v>4310</v>
      </c>
      <c r="BF245">
        <v>630</v>
      </c>
      <c r="BG245">
        <v>1309</v>
      </c>
      <c r="BH245">
        <v>4399</v>
      </c>
      <c r="BI245">
        <v>11</v>
      </c>
      <c r="BJ245">
        <v>36</v>
      </c>
      <c r="BK245">
        <v>1757</v>
      </c>
      <c r="BM245">
        <v>1405</v>
      </c>
      <c r="BN245">
        <v>1604</v>
      </c>
      <c r="BO245">
        <v>411</v>
      </c>
      <c r="BP245">
        <v>179</v>
      </c>
      <c r="BQ245">
        <v>172</v>
      </c>
      <c r="BR245">
        <v>271</v>
      </c>
      <c r="BS245">
        <v>550</v>
      </c>
      <c r="BT245">
        <v>283</v>
      </c>
      <c r="BU245">
        <v>1377</v>
      </c>
      <c r="BV245">
        <v>418</v>
      </c>
      <c r="BW245">
        <v>1089</v>
      </c>
      <c r="BX245">
        <v>3274</v>
      </c>
      <c r="BZ245">
        <v>495</v>
      </c>
      <c r="CA245">
        <v>1493</v>
      </c>
      <c r="CB245">
        <v>703</v>
      </c>
      <c r="CC245">
        <v>451</v>
      </c>
      <c r="CD245">
        <v>216</v>
      </c>
      <c r="CE245">
        <v>249</v>
      </c>
      <c r="CF245">
        <v>252</v>
      </c>
      <c r="CG245">
        <v>386</v>
      </c>
      <c r="CH245">
        <v>452</v>
      </c>
      <c r="CI245">
        <v>11</v>
      </c>
      <c r="CJ245">
        <v>796</v>
      </c>
      <c r="CK245">
        <v>712</v>
      </c>
      <c r="CL245">
        <v>162</v>
      </c>
      <c r="CM245">
        <v>36</v>
      </c>
      <c r="CN245">
        <v>645</v>
      </c>
      <c r="CO245">
        <v>1005</v>
      </c>
      <c r="CP245">
        <v>566</v>
      </c>
      <c r="CQ245">
        <v>65</v>
      </c>
      <c r="CR245">
        <v>458</v>
      </c>
    </row>
    <row r="246" spans="1:96" x14ac:dyDescent="0.2">
      <c r="A246" s="112" t="s">
        <v>37</v>
      </c>
      <c r="B246" s="204">
        <f>Prevalence!B243*AX246</f>
        <v>3035.3376240000002</v>
      </c>
      <c r="C246" s="204">
        <f>Prevalence!C243*AY246</f>
        <v>194.14363045007653</v>
      </c>
      <c r="D246" s="204">
        <f>Prevalence!D243*AZ246</f>
        <v>25.483851534680678</v>
      </c>
      <c r="E246" s="204">
        <f>Prevalence!E243*BA246</f>
        <v>40.100714419671306</v>
      </c>
      <c r="F246" s="204">
        <f>Prevalence!F243*BB246</f>
        <v>224.87846766643108</v>
      </c>
      <c r="G246" s="204">
        <f>Prevalence!G243*BC246</f>
        <v>194.71875099336884</v>
      </c>
      <c r="H246" s="204">
        <f>Prevalence!H243*BD246</f>
        <v>458.40705780118572</v>
      </c>
      <c r="I246" s="204">
        <f>Prevalence!I243*BE246</f>
        <v>641.0967369035011</v>
      </c>
      <c r="J246" s="204">
        <f>Prevalence!J243*BF246</f>
        <v>96.46094419388379</v>
      </c>
      <c r="K246" s="204">
        <f>Prevalence!K243*BG246</f>
        <v>171.20671010324921</v>
      </c>
      <c r="L246" s="204">
        <f>Prevalence!L243*BH246</f>
        <v>740.55652598060442</v>
      </c>
      <c r="M246" s="204">
        <f>Prevalence!M243*BI246</f>
        <v>1.7476071354130951</v>
      </c>
      <c r="N246" s="204">
        <f>Prevalence!N243*BJ246</f>
        <v>1.8313445467030725</v>
      </c>
      <c r="O246" s="204">
        <f>Prevalence!O243*BK246</f>
        <v>278.73811121950843</v>
      </c>
      <c r="P246" s="204">
        <f>Prevalence!P243*BL246</f>
        <v>0</v>
      </c>
      <c r="Q246" s="204">
        <f>Prevalence!Q243*BM246</f>
        <v>227.19551456249999</v>
      </c>
      <c r="R246" s="204">
        <f>Prevalence!R243*BN246</f>
        <v>200.38166775000005</v>
      </c>
      <c r="S246" s="204">
        <f>Prevalence!S243*BO246</f>
        <v>59.412715312499998</v>
      </c>
      <c r="T246" s="204">
        <f>Prevalence!T243*BP246</f>
        <v>28.1806036875</v>
      </c>
      <c r="U246" s="204">
        <f>Prevalence!U243*BQ246</f>
        <v>25.868792812500001</v>
      </c>
      <c r="V246" s="204">
        <f>Prevalence!V243*BR246</f>
        <v>40.017817124999993</v>
      </c>
      <c r="W246" s="204">
        <f>Prevalence!W243*BS246</f>
        <v>95.096058750000012</v>
      </c>
      <c r="X246" s="204">
        <f>Prevalence!X243*BT246</f>
        <v>38.385950625000007</v>
      </c>
      <c r="Y246" s="204">
        <f>Prevalence!Y243*BU246</f>
        <v>262.86031406250004</v>
      </c>
      <c r="Z246" s="204">
        <f>Prevalence!Z243*BV246</f>
        <v>52.723848375000003</v>
      </c>
      <c r="AA246" s="204">
        <f>Prevalence!AA243*BW246</f>
        <v>187.35558187500001</v>
      </c>
      <c r="AB246" s="204">
        <f>Prevalence!AB243*BX246</f>
        <v>611.78510249999999</v>
      </c>
      <c r="AC246" s="204">
        <f>Prevalence!AC243*BY246</f>
        <v>0</v>
      </c>
      <c r="AD246" s="204">
        <f>Prevalence!AD243*BZ246</f>
        <v>80.671622625000012</v>
      </c>
      <c r="AE246" s="204">
        <f>Prevalence!AE243*CA246</f>
        <v>224.962687125</v>
      </c>
      <c r="AF246" s="204">
        <f>Prevalence!AF243*CB246</f>
        <v>99.04110974999999</v>
      </c>
      <c r="AG246" s="204">
        <f>Prevalence!AG243*CC246</f>
        <v>65.24718750000001</v>
      </c>
      <c r="AH246" s="204">
        <f>Prevalence!AH243*CD246</f>
        <v>26.190221062500001</v>
      </c>
      <c r="AI246" s="204">
        <f>Prevalence!AI243*CE246</f>
        <v>37.068644249999998</v>
      </c>
      <c r="AJ246" s="204">
        <f>Prevalence!AJ243*CF246</f>
        <v>34.663426874999999</v>
      </c>
      <c r="AK246" s="204">
        <f>Prevalence!AK243*CG246</f>
        <v>53.543215687499995</v>
      </c>
      <c r="AL246" s="204">
        <f>Prevalence!AL243*CH246</f>
        <v>51.260250937500004</v>
      </c>
      <c r="AM246" s="204">
        <f>Prevalence!AM243*CI246</f>
        <v>1.7493114375000003</v>
      </c>
      <c r="AN246" s="204">
        <f>Prevalence!AN243*CJ246</f>
        <v>123.77391468750002</v>
      </c>
      <c r="AO246" s="204">
        <f>Prevalence!AO243*CK246</f>
        <v>108.670221</v>
      </c>
      <c r="AP246" s="204">
        <f>Prevalence!AP243*CL246</f>
        <v>25.499287687500004</v>
      </c>
      <c r="AQ246" s="204">
        <f>Prevalence!AQ243*CM246</f>
        <v>1.8282948750000001</v>
      </c>
      <c r="AR246" s="204">
        <f>Prevalence!AR243*CN246</f>
        <v>101.84879925</v>
      </c>
      <c r="AS246" s="204">
        <f>Prevalence!AS243*CO246</f>
        <v>147.11523750000001</v>
      </c>
      <c r="AT246" s="204">
        <f>Prevalence!AT243*CP246</f>
        <v>85.521892500000007</v>
      </c>
      <c r="AU246" s="204">
        <f>Prevalence!AU243*CQ246</f>
        <v>7.3516410000000008</v>
      </c>
      <c r="AV246" s="204">
        <f>Prevalence!AV243*CR246</f>
        <v>54.667527749999998</v>
      </c>
      <c r="AW246">
        <v>245</v>
      </c>
      <c r="AX246">
        <v>16248</v>
      </c>
      <c r="AY246">
        <v>1074</v>
      </c>
      <c r="AZ246">
        <v>137</v>
      </c>
      <c r="BA246">
        <v>249</v>
      </c>
      <c r="BB246">
        <v>1174</v>
      </c>
      <c r="BC246">
        <v>993</v>
      </c>
      <c r="BD246">
        <v>2521</v>
      </c>
      <c r="BE246">
        <v>3518</v>
      </c>
      <c r="BF246">
        <v>521</v>
      </c>
      <c r="BG246">
        <v>929</v>
      </c>
      <c r="BH246">
        <v>3622</v>
      </c>
      <c r="BI246">
        <v>9</v>
      </c>
      <c r="BJ246">
        <v>11</v>
      </c>
      <c r="BK246">
        <v>1490</v>
      </c>
      <c r="BM246">
        <v>1129</v>
      </c>
      <c r="BN246">
        <v>1186</v>
      </c>
      <c r="BO246">
        <v>365</v>
      </c>
      <c r="BP246">
        <v>141</v>
      </c>
      <c r="BQ246">
        <v>135</v>
      </c>
      <c r="BR246">
        <v>249</v>
      </c>
      <c r="BS246">
        <v>460</v>
      </c>
      <c r="BT246">
        <v>207</v>
      </c>
      <c r="BU246">
        <v>1215</v>
      </c>
      <c r="BV246">
        <v>293</v>
      </c>
      <c r="BW246">
        <v>866</v>
      </c>
      <c r="BX246">
        <v>2855</v>
      </c>
      <c r="BZ246">
        <v>418</v>
      </c>
      <c r="CA246">
        <v>1174</v>
      </c>
      <c r="CB246">
        <v>591</v>
      </c>
      <c r="CC246">
        <v>380</v>
      </c>
      <c r="CD246">
        <v>171</v>
      </c>
      <c r="CE246">
        <v>206</v>
      </c>
      <c r="CF246">
        <v>206</v>
      </c>
      <c r="CG246">
        <v>301</v>
      </c>
      <c r="CH246">
        <v>295</v>
      </c>
      <c r="CI246">
        <v>9</v>
      </c>
      <c r="CJ246">
        <v>665</v>
      </c>
      <c r="CK246">
        <v>496</v>
      </c>
      <c r="CL246">
        <v>137</v>
      </c>
      <c r="CM246">
        <v>11</v>
      </c>
      <c r="CN246">
        <v>566</v>
      </c>
      <c r="CO246">
        <v>765</v>
      </c>
      <c r="CP246">
        <v>440</v>
      </c>
      <c r="CQ246">
        <v>48</v>
      </c>
      <c r="CR246">
        <v>268</v>
      </c>
    </row>
    <row r="247" spans="1:96" x14ac:dyDescent="0.2">
      <c r="A247" s="112" t="s">
        <v>38</v>
      </c>
      <c r="B247" s="204">
        <f>Prevalence!B244*AX247</f>
        <v>2005.0639290000001</v>
      </c>
      <c r="C247" s="204">
        <f>Prevalence!C244*AY247</f>
        <v>125.63298246071059</v>
      </c>
      <c r="D247" s="204">
        <f>Prevalence!D244*AZ247</f>
        <v>18.601351485168376</v>
      </c>
      <c r="E247" s="204">
        <f>Prevalence!E244*BA247</f>
        <v>19.647739595180319</v>
      </c>
      <c r="F247" s="204">
        <f>Prevalence!F244*BB247</f>
        <v>149.21663229314294</v>
      </c>
      <c r="G247" s="204">
        <f>Prevalence!G244*BC247</f>
        <v>111.57600132449836</v>
      </c>
      <c r="H247" s="204">
        <f>Prevalence!H244*BD247</f>
        <v>304.57430456841973</v>
      </c>
      <c r="I247" s="204">
        <f>Prevalence!I244*BE247</f>
        <v>417.31424886555362</v>
      </c>
      <c r="J247" s="204">
        <f>Prevalence!J244*BF247</f>
        <v>68.874225029030271</v>
      </c>
      <c r="K247" s="204">
        <f>Prevalence!K244*BG247</f>
        <v>104.12464069788568</v>
      </c>
      <c r="L247" s="204">
        <f>Prevalence!L244*BH247</f>
        <v>506.65352605740969</v>
      </c>
      <c r="M247" s="204">
        <f>Prevalence!M244*BI247</f>
        <v>1.9417857060145503</v>
      </c>
      <c r="N247" s="204">
        <f>Prevalence!N244*BJ247</f>
        <v>0.66594347152838995</v>
      </c>
      <c r="O247" s="204">
        <f>Prevalence!O244*BK247</f>
        <v>200.91592714748458</v>
      </c>
      <c r="P247" s="204">
        <f>Prevalence!P244*BL247</f>
        <v>0</v>
      </c>
      <c r="Q247" s="204">
        <f>Prevalence!Q244*BM247</f>
        <v>154.549296</v>
      </c>
      <c r="R247" s="204">
        <f>Prevalence!R244*BN247</f>
        <v>128.57542087500002</v>
      </c>
      <c r="S247" s="204">
        <f>Prevalence!S244*BO247</f>
        <v>42.158611687499999</v>
      </c>
      <c r="T247" s="204">
        <f>Prevalence!T244*BP247</f>
        <v>21.3852808125</v>
      </c>
      <c r="U247" s="204">
        <f>Prevalence!U244*BQ247</f>
        <v>16.862620499999998</v>
      </c>
      <c r="V247" s="204">
        <f>Prevalence!V244*BR247</f>
        <v>19.607123249999997</v>
      </c>
      <c r="W247" s="204">
        <f>Prevalence!W244*BS247</f>
        <v>71.115313500000013</v>
      </c>
      <c r="X247" s="204">
        <f>Prevalence!X244*BT247</f>
        <v>22.438164375000003</v>
      </c>
      <c r="Y247" s="204">
        <f>Prevalence!Y244*BU247</f>
        <v>173.50944187500002</v>
      </c>
      <c r="Z247" s="204">
        <f>Prevalence!Z244*BV247</f>
        <v>39.227982750000002</v>
      </c>
      <c r="AA247" s="204">
        <f>Prevalence!AA244*BW247</f>
        <v>128.076795</v>
      </c>
      <c r="AB247" s="204">
        <f>Prevalence!AB244*BX247</f>
        <v>431.142426</v>
      </c>
      <c r="AC247" s="204">
        <f>Prevalence!AC244*BY247</f>
        <v>0</v>
      </c>
      <c r="AD247" s="204">
        <f>Prevalence!AD244*BZ247</f>
        <v>41.107788562500005</v>
      </c>
      <c r="AE247" s="204">
        <f>Prevalence!AE244*CA247</f>
        <v>149.27251556249999</v>
      </c>
      <c r="AF247" s="204">
        <f>Prevalence!AF244*CB247</f>
        <v>57.983458499999998</v>
      </c>
      <c r="AG247" s="204">
        <f>Prevalence!AG244*CC247</f>
        <v>45.501328125000001</v>
      </c>
      <c r="AH247" s="204">
        <f>Prevalence!AH244*CD247</f>
        <v>15.162759562500002</v>
      </c>
      <c r="AI247" s="204">
        <f>Prevalence!AI244*CE247</f>
        <v>16.554928499999999</v>
      </c>
      <c r="AJ247" s="204">
        <f>Prevalence!AJ244*CF247</f>
        <v>24.567283125000003</v>
      </c>
      <c r="AK247" s="204">
        <f>Prevalence!AK244*CG247</f>
        <v>38.600922937500002</v>
      </c>
      <c r="AL247" s="204">
        <f>Prevalence!AL244*CH247</f>
        <v>29.713569187500003</v>
      </c>
      <c r="AM247" s="204">
        <f>Prevalence!AM244*CI247</f>
        <v>1.9436793750000003</v>
      </c>
      <c r="AN247" s="204">
        <f>Prevalence!AN244*CJ247</f>
        <v>87.665434312500025</v>
      </c>
      <c r="AO247" s="204">
        <f>Prevalence!AO244*CK247</f>
        <v>71.862565500000002</v>
      </c>
      <c r="AP247" s="204">
        <f>Prevalence!AP244*CL247</f>
        <v>18.612618750000003</v>
      </c>
      <c r="AQ247" s="204">
        <f>Prevalence!AQ244*CM247</f>
        <v>0.66483449999999999</v>
      </c>
      <c r="AR247" s="204">
        <f>Prevalence!AR244*CN247</f>
        <v>64.240320374999996</v>
      </c>
      <c r="AS247" s="204">
        <f>Prevalence!AS244*CO247</f>
        <v>93.269137500000014</v>
      </c>
      <c r="AT247" s="204">
        <f>Prevalence!AT244*CP247</f>
        <v>52.090607250000005</v>
      </c>
      <c r="AU247" s="204">
        <f>Prevalence!AU244*CQ247</f>
        <v>4.9010940000000005</v>
      </c>
      <c r="AV247" s="204">
        <f>Prevalence!AV244*CR247</f>
        <v>31.821396749999998</v>
      </c>
      <c r="AW247">
        <v>246</v>
      </c>
      <c r="AX247">
        <v>10733</v>
      </c>
      <c r="AY247">
        <v>695</v>
      </c>
      <c r="AZ247">
        <v>100</v>
      </c>
      <c r="BA247">
        <v>122</v>
      </c>
      <c r="BB247">
        <v>779</v>
      </c>
      <c r="BC247">
        <v>569</v>
      </c>
      <c r="BD247">
        <v>1675</v>
      </c>
      <c r="BE247">
        <v>2290</v>
      </c>
      <c r="BF247">
        <v>372</v>
      </c>
      <c r="BG247">
        <v>565</v>
      </c>
      <c r="BH247">
        <v>2478</v>
      </c>
      <c r="BI247">
        <v>10</v>
      </c>
      <c r="BJ247">
        <v>4</v>
      </c>
      <c r="BK247">
        <v>1074</v>
      </c>
      <c r="BM247">
        <v>768</v>
      </c>
      <c r="BN247">
        <v>761</v>
      </c>
      <c r="BO247">
        <v>259</v>
      </c>
      <c r="BP247">
        <v>107</v>
      </c>
      <c r="BQ247">
        <v>88</v>
      </c>
      <c r="BR247">
        <v>122</v>
      </c>
      <c r="BS247">
        <v>344</v>
      </c>
      <c r="BT247">
        <v>121</v>
      </c>
      <c r="BU247">
        <v>802</v>
      </c>
      <c r="BV247">
        <v>218</v>
      </c>
      <c r="BW247">
        <v>592</v>
      </c>
      <c r="BX247">
        <v>2012</v>
      </c>
      <c r="BZ247">
        <v>213</v>
      </c>
      <c r="CA247">
        <v>779</v>
      </c>
      <c r="CB247">
        <v>346</v>
      </c>
      <c r="CC247">
        <v>265</v>
      </c>
      <c r="CD247">
        <v>99</v>
      </c>
      <c r="CE247">
        <v>92</v>
      </c>
      <c r="CF247">
        <v>146</v>
      </c>
      <c r="CG247">
        <v>217</v>
      </c>
      <c r="CH247">
        <v>171</v>
      </c>
      <c r="CI247">
        <v>10</v>
      </c>
      <c r="CJ247">
        <v>471</v>
      </c>
      <c r="CK247">
        <v>328</v>
      </c>
      <c r="CL247">
        <v>100</v>
      </c>
      <c r="CM247">
        <v>4</v>
      </c>
      <c r="CN247">
        <v>357</v>
      </c>
      <c r="CO247">
        <v>485</v>
      </c>
      <c r="CP247">
        <v>268</v>
      </c>
      <c r="CQ247">
        <v>32</v>
      </c>
      <c r="CR247">
        <v>156</v>
      </c>
    </row>
    <row r="248" spans="1:96" x14ac:dyDescent="0.2">
      <c r="A248" s="112" t="s">
        <v>218</v>
      </c>
      <c r="B248" s="204">
        <f>Prevalence!B245*AX248</f>
        <v>1022.614362</v>
      </c>
      <c r="C248" s="204">
        <f>Prevalence!C245*AY248</f>
        <v>69.233715514319655</v>
      </c>
      <c r="D248" s="204">
        <f>Prevalence!D245*AZ248</f>
        <v>7.4405405940673504</v>
      </c>
      <c r="E248" s="204">
        <f>Prevalence!E245*BA248</f>
        <v>12.078528439660031</v>
      </c>
      <c r="F248" s="204">
        <f>Prevalence!F245*BB248</f>
        <v>73.554796919854795</v>
      </c>
      <c r="G248" s="204">
        <f>Prevalence!G245*BC248</f>
        <v>47.846299337746224</v>
      </c>
      <c r="H248" s="204">
        <f>Prevalence!H245*BD248</f>
        <v>158.74230918700323</v>
      </c>
      <c r="I248" s="204">
        <f>Prevalence!I245*BE248</f>
        <v>209.56829091501601</v>
      </c>
      <c r="J248" s="204">
        <f>Prevalence!J245*BF248</f>
        <v>34.622258280722207</v>
      </c>
      <c r="K248" s="204">
        <f>Prevalence!K245*BG248</f>
        <v>47.915763860973939</v>
      </c>
      <c r="L248" s="204">
        <f>Prevalence!L245*BH248</f>
        <v>279.90664938361334</v>
      </c>
      <c r="M248" s="204">
        <f>Prevalence!M245*BI248</f>
        <v>0</v>
      </c>
      <c r="N248" s="204">
        <f>Prevalence!N245*BJ248</f>
        <v>0.49945760364629244</v>
      </c>
      <c r="O248" s="204">
        <f>Prevalence!O245*BK248</f>
        <v>94.658714279913596</v>
      </c>
      <c r="P248" s="204">
        <f>Prevalence!P245*BL248</f>
        <v>0</v>
      </c>
      <c r="Q248" s="204">
        <f>Prevalence!Q245*BM248</f>
        <v>84.720382312500007</v>
      </c>
      <c r="R248" s="204">
        <f>Prevalence!R245*BN248</f>
        <v>65.554879500000013</v>
      </c>
      <c r="S248" s="204">
        <f>Prevalence!S245*BO248</f>
        <v>17.4168781875</v>
      </c>
      <c r="T248" s="204">
        <f>Prevalence!T245*BP248</f>
        <v>10.39284675</v>
      </c>
      <c r="U248" s="204">
        <f>Prevalence!U245*BQ248</f>
        <v>5.1737585624999998</v>
      </c>
      <c r="V248" s="204">
        <f>Prevalence!V245*BR248</f>
        <v>12.053559374999999</v>
      </c>
      <c r="W248" s="204">
        <f>Prevalence!W245*BS248</f>
        <v>32.456698312500002</v>
      </c>
      <c r="X248" s="204">
        <f>Prevalence!X245*BT248</f>
        <v>12.053559375000001</v>
      </c>
      <c r="Y248" s="204">
        <f>Prevalence!Y245*BU248</f>
        <v>76.586461875000012</v>
      </c>
      <c r="Z248" s="204">
        <f>Prevalence!Z245*BV248</f>
        <v>23.212888875000001</v>
      </c>
      <c r="AA248" s="204">
        <f>Prevalence!AA245*BW248</f>
        <v>71.177813437500006</v>
      </c>
      <c r="AB248" s="204">
        <f>Prevalence!AB245*BX248</f>
        <v>238.71404699999999</v>
      </c>
      <c r="AC248" s="204">
        <f>Prevalence!AC245*BY248</f>
        <v>0</v>
      </c>
      <c r="AD248" s="204">
        <f>Prevalence!AD245*BZ248</f>
        <v>18.527454000000002</v>
      </c>
      <c r="AE248" s="204">
        <f>Prevalence!AE245*CA248</f>
        <v>73.582344000000006</v>
      </c>
      <c r="AF248" s="204">
        <f>Prevalence!AF245*CB248</f>
        <v>38.543917499999999</v>
      </c>
      <c r="AG248" s="204">
        <f>Prevalence!AG245*CC248</f>
        <v>23.179921875000002</v>
      </c>
      <c r="AH248" s="204">
        <f>Prevalence!AH245*CD248</f>
        <v>9.495869625000001</v>
      </c>
      <c r="AI248" s="204">
        <f>Prevalence!AI245*CE248</f>
        <v>8.6373540000000002</v>
      </c>
      <c r="AJ248" s="204">
        <f>Prevalence!AJ245*CF248</f>
        <v>10.769220000000001</v>
      </c>
      <c r="AK248" s="204">
        <f>Prevalence!AK245*CG248</f>
        <v>18.677865937499998</v>
      </c>
      <c r="AL248" s="204">
        <f>Prevalence!AL245*CH248</f>
        <v>13.032267187500002</v>
      </c>
      <c r="AM248" s="204">
        <f>Prevalence!AM245*CI248</f>
        <v>0</v>
      </c>
      <c r="AN248" s="204">
        <f>Prevalence!AN245*CJ248</f>
        <v>45.042537375000009</v>
      </c>
      <c r="AO248" s="204">
        <f>Prevalence!AO245*CK248</f>
        <v>27.167555249999999</v>
      </c>
      <c r="AP248" s="204">
        <f>Prevalence!AP245*CL248</f>
        <v>7.4450475000000012</v>
      </c>
      <c r="AQ248" s="204">
        <f>Prevalence!AQ245*CM248</f>
        <v>0.498625875</v>
      </c>
      <c r="AR248" s="204">
        <f>Prevalence!AR245*CN248</f>
        <v>38.328258375000004</v>
      </c>
      <c r="AS248" s="204">
        <f>Prevalence!AS245*CO248</f>
        <v>42.884572500000004</v>
      </c>
      <c r="AT248" s="204">
        <f>Prevalence!AT245*CP248</f>
        <v>23.518520437500005</v>
      </c>
      <c r="AU248" s="204">
        <f>Prevalence!AU245*CQ248</f>
        <v>1.9910694375000002</v>
      </c>
      <c r="AV248" s="204">
        <f>Prevalence!AV245*CR248</f>
        <v>15.910698374999999</v>
      </c>
      <c r="AW248">
        <v>247</v>
      </c>
      <c r="AX248">
        <v>5474</v>
      </c>
      <c r="AY248">
        <v>383</v>
      </c>
      <c r="AZ248">
        <v>40</v>
      </c>
      <c r="BA248">
        <v>75</v>
      </c>
      <c r="BB248">
        <v>384</v>
      </c>
      <c r="BC248">
        <v>244</v>
      </c>
      <c r="BD248">
        <v>873</v>
      </c>
      <c r="BE248">
        <v>1150</v>
      </c>
      <c r="BF248">
        <v>187</v>
      </c>
      <c r="BG248">
        <v>260</v>
      </c>
      <c r="BH248">
        <v>1369</v>
      </c>
      <c r="BI248">
        <v>0</v>
      </c>
      <c r="BJ248">
        <v>3</v>
      </c>
      <c r="BK248">
        <v>506</v>
      </c>
      <c r="BM248">
        <v>421</v>
      </c>
      <c r="BN248">
        <v>388</v>
      </c>
      <c r="BO248">
        <v>107</v>
      </c>
      <c r="BP248">
        <v>52</v>
      </c>
      <c r="BQ248">
        <v>27</v>
      </c>
      <c r="BR248">
        <v>75</v>
      </c>
      <c r="BS248">
        <v>157</v>
      </c>
      <c r="BT248">
        <v>65</v>
      </c>
      <c r="BU248">
        <v>354</v>
      </c>
      <c r="BV248">
        <v>129</v>
      </c>
      <c r="BW248">
        <v>329</v>
      </c>
      <c r="BX248">
        <v>1114</v>
      </c>
      <c r="BZ248">
        <v>96</v>
      </c>
      <c r="CA248">
        <v>384</v>
      </c>
      <c r="CB248">
        <v>230</v>
      </c>
      <c r="CC248">
        <v>135</v>
      </c>
      <c r="CD248">
        <v>62</v>
      </c>
      <c r="CE248">
        <v>48</v>
      </c>
      <c r="CF248">
        <v>64</v>
      </c>
      <c r="CG248">
        <v>105</v>
      </c>
      <c r="CH248">
        <v>75</v>
      </c>
      <c r="CI248">
        <v>0</v>
      </c>
      <c r="CJ248">
        <v>242</v>
      </c>
      <c r="CK248">
        <v>124</v>
      </c>
      <c r="CL248">
        <v>40</v>
      </c>
      <c r="CM248">
        <v>3</v>
      </c>
      <c r="CN248">
        <v>213</v>
      </c>
      <c r="CO248">
        <v>223</v>
      </c>
      <c r="CP248">
        <v>121</v>
      </c>
      <c r="CQ248">
        <v>13</v>
      </c>
      <c r="CR248">
        <v>78</v>
      </c>
    </row>
    <row r="249" spans="1:96" x14ac:dyDescent="0.2">
      <c r="A249" s="112" t="s">
        <v>219</v>
      </c>
      <c r="B249" s="204">
        <f>Prevalence!B246*AX249</f>
        <v>405.38421</v>
      </c>
      <c r="C249" s="204">
        <f>Prevalence!C246*AY249</f>
        <v>26.030430898334281</v>
      </c>
      <c r="D249" s="204">
        <f>Prevalence!D246*AZ249</f>
        <v>2.0461486633685215</v>
      </c>
      <c r="E249" s="204">
        <f>Prevalence!E246*BA249</f>
        <v>3.0598938713805413</v>
      </c>
      <c r="F249" s="204">
        <f>Prevalence!F246*BB249</f>
        <v>27.774597795257673</v>
      </c>
      <c r="G249" s="204">
        <f>Prevalence!G246*BC249</f>
        <v>22.550509933773835</v>
      </c>
      <c r="H249" s="204">
        <f>Prevalence!H246*BD249</f>
        <v>67.27910011362107</v>
      </c>
      <c r="I249" s="204">
        <f>Prevalence!I246*BE249</f>
        <v>77.631384286779848</v>
      </c>
      <c r="J249" s="204">
        <f>Prevalence!J246*BF249</f>
        <v>14.441369764151508</v>
      </c>
      <c r="K249" s="204">
        <f>Prevalence!K246*BG249</f>
        <v>13.45327216096576</v>
      </c>
      <c r="L249" s="204">
        <f>Prevalence!L246*BH249</f>
        <v>118.17826394720855</v>
      </c>
      <c r="M249" s="204">
        <f>Prevalence!M246*BI249</f>
        <v>0.38835714120291004</v>
      </c>
      <c r="N249" s="204">
        <f>Prevalence!N246*BJ249</f>
        <v>0.49945760364629244</v>
      </c>
      <c r="O249" s="204">
        <f>Prevalence!O246*BK249</f>
        <v>38.536946920281025</v>
      </c>
      <c r="P249" s="204">
        <f>Prevalence!P246*BL249</f>
        <v>0</v>
      </c>
      <c r="Q249" s="204">
        <f>Prevalence!Q246*BM249</f>
        <v>35.216310937500005</v>
      </c>
      <c r="R249" s="204">
        <f>Prevalence!R246*BN249</f>
        <v>29.398322250000007</v>
      </c>
      <c r="S249" s="204">
        <f>Prevalence!S246*BO249</f>
        <v>6.3482079374999998</v>
      </c>
      <c r="T249" s="204">
        <f>Prevalence!T246*BP249</f>
        <v>4.7966984999999998</v>
      </c>
      <c r="U249" s="204">
        <f>Prevalence!U246*BQ249</f>
        <v>2.2994482500000002</v>
      </c>
      <c r="V249" s="204">
        <f>Prevalence!V246*BR249</f>
        <v>3.0535683749999998</v>
      </c>
      <c r="W249" s="204">
        <f>Prevalence!W246*BS249</f>
        <v>12.40383375</v>
      </c>
      <c r="X249" s="204">
        <f>Prevalence!X246*BT249</f>
        <v>5.5631812500000004</v>
      </c>
      <c r="Y249" s="204">
        <f>Prevalence!Y246*BU249</f>
        <v>28.124971875000004</v>
      </c>
      <c r="Z249" s="204">
        <f>Prevalence!Z246*BV249</f>
        <v>7.9175745000000006</v>
      </c>
      <c r="AA249" s="204">
        <f>Prevalence!AA246*BW249</f>
        <v>27.475934062500002</v>
      </c>
      <c r="AB249" s="204">
        <f>Prevalence!AB246*BX249</f>
        <v>104.78560949999999</v>
      </c>
      <c r="AC249" s="204">
        <f>Prevalence!AC246*BY249</f>
        <v>0</v>
      </c>
      <c r="AD249" s="204">
        <f>Prevalence!AD246*BZ249</f>
        <v>9.8427099375000004</v>
      </c>
      <c r="AE249" s="204">
        <f>Prevalence!AE246*CA249</f>
        <v>27.784999687500001</v>
      </c>
      <c r="AF249" s="204">
        <f>Prevalence!AF246*CB249</f>
        <v>13.909326749999998</v>
      </c>
      <c r="AG249" s="204">
        <f>Prevalence!AG246*CC249</f>
        <v>9.271968750000001</v>
      </c>
      <c r="AH249" s="204">
        <f>Prevalence!AH246*CD249</f>
        <v>3.3695021250000003</v>
      </c>
      <c r="AI249" s="204">
        <f>Prevalence!AI246*CE249</f>
        <v>3.2390077499999999</v>
      </c>
      <c r="AJ249" s="204">
        <f>Prevalence!AJ246*CF249</f>
        <v>3.5336503125000003</v>
      </c>
      <c r="AK249" s="204">
        <f>Prevalence!AK246*CG249</f>
        <v>6.4038397499999995</v>
      </c>
      <c r="AL249" s="204">
        <f>Prevalence!AL246*CH249</f>
        <v>3.3015076875000005</v>
      </c>
      <c r="AM249" s="204">
        <f>Prevalence!AM246*CI249</f>
        <v>0.38873587500000006</v>
      </c>
      <c r="AN249" s="204">
        <f>Prevalence!AN246*CJ249</f>
        <v>19.915502062500003</v>
      </c>
      <c r="AO249" s="204">
        <f>Prevalence!AO246*CK249</f>
        <v>9.4210070625000011</v>
      </c>
      <c r="AP249" s="204">
        <f>Prevalence!AP246*CL249</f>
        <v>2.0473880625000005</v>
      </c>
      <c r="AQ249" s="204">
        <f>Prevalence!AQ246*CM249</f>
        <v>0.498625875</v>
      </c>
      <c r="AR249" s="204">
        <f>Prevalence!AR246*CN249</f>
        <v>14.03570025</v>
      </c>
      <c r="AS249" s="204">
        <f>Prevalence!AS246*CO249</f>
        <v>13.846140000000002</v>
      </c>
      <c r="AT249" s="204">
        <f>Prevalence!AT246*CP249</f>
        <v>10.107132750000002</v>
      </c>
      <c r="AU249" s="204">
        <f>Prevalence!AU246*CQ249</f>
        <v>0.45947756250000005</v>
      </c>
      <c r="AV249" s="204">
        <f>Prevalence!AV246*CR249</f>
        <v>5.5075494374999998</v>
      </c>
      <c r="AW249">
        <v>248</v>
      </c>
      <c r="AX249">
        <v>2170</v>
      </c>
      <c r="AY249">
        <v>144</v>
      </c>
      <c r="AZ249">
        <v>11</v>
      </c>
      <c r="BA249">
        <v>19</v>
      </c>
      <c r="BB249">
        <v>145</v>
      </c>
      <c r="BC249">
        <v>115</v>
      </c>
      <c r="BD249">
        <v>370</v>
      </c>
      <c r="BE249">
        <v>426</v>
      </c>
      <c r="BF249">
        <v>78</v>
      </c>
      <c r="BG249">
        <v>73</v>
      </c>
      <c r="BH249">
        <v>578</v>
      </c>
      <c r="BI249">
        <v>2</v>
      </c>
      <c r="BJ249">
        <v>3</v>
      </c>
      <c r="BK249">
        <v>206</v>
      </c>
      <c r="BM249">
        <v>175</v>
      </c>
      <c r="BN249">
        <v>174</v>
      </c>
      <c r="BO249">
        <v>39</v>
      </c>
      <c r="BP249">
        <v>24</v>
      </c>
      <c r="BQ249">
        <v>12</v>
      </c>
      <c r="BR249">
        <v>19</v>
      </c>
      <c r="BS249">
        <v>60</v>
      </c>
      <c r="BT249">
        <v>30</v>
      </c>
      <c r="BU249">
        <v>130</v>
      </c>
      <c r="BV249">
        <v>44</v>
      </c>
      <c r="BW249">
        <v>127</v>
      </c>
      <c r="BX249">
        <v>489</v>
      </c>
      <c r="BZ249">
        <v>51</v>
      </c>
      <c r="CA249">
        <v>145</v>
      </c>
      <c r="CB249">
        <v>83</v>
      </c>
      <c r="CC249">
        <v>54</v>
      </c>
      <c r="CD249">
        <v>22</v>
      </c>
      <c r="CE249">
        <v>18</v>
      </c>
      <c r="CF249">
        <v>21</v>
      </c>
      <c r="CG249">
        <v>36</v>
      </c>
      <c r="CH249">
        <v>19</v>
      </c>
      <c r="CI249">
        <v>2</v>
      </c>
      <c r="CJ249">
        <v>107</v>
      </c>
      <c r="CK249">
        <v>43</v>
      </c>
      <c r="CL249">
        <v>11</v>
      </c>
      <c r="CM249">
        <v>3</v>
      </c>
      <c r="CN249">
        <v>78</v>
      </c>
      <c r="CO249">
        <v>72</v>
      </c>
      <c r="CP249">
        <v>52</v>
      </c>
      <c r="CQ249">
        <v>3</v>
      </c>
      <c r="CR249">
        <v>27</v>
      </c>
    </row>
    <row r="250" spans="1:96" x14ac:dyDescent="0.2">
      <c r="A250" s="112" t="s">
        <v>40</v>
      </c>
      <c r="AW250">
        <v>249</v>
      </c>
    </row>
    <row r="251" spans="1:96" x14ac:dyDescent="0.2">
      <c r="A251" s="112" t="s">
        <v>41</v>
      </c>
      <c r="AW251">
        <v>250</v>
      </c>
    </row>
    <row r="252" spans="1:96" x14ac:dyDescent="0.2">
      <c r="A252" s="112" t="s">
        <v>42</v>
      </c>
      <c r="AW252">
        <v>251</v>
      </c>
    </row>
    <row r="253" spans="1:96" x14ac:dyDescent="0.2">
      <c r="A253" s="112" t="s">
        <v>43</v>
      </c>
      <c r="AW253">
        <v>252</v>
      </c>
    </row>
    <row r="254" spans="1:96" x14ac:dyDescent="0.2">
      <c r="A254" s="112" t="s">
        <v>230</v>
      </c>
      <c r="B254" s="204">
        <f>Prevalence!B251*AX254</f>
        <v>7358.7769399999997</v>
      </c>
      <c r="C254" s="204">
        <f>Prevalence!C251*AY254</f>
        <v>294.67244584280837</v>
      </c>
      <c r="D254" s="204">
        <f>Prevalence!D251*AZ254</f>
        <v>43.827507501954706</v>
      </c>
      <c r="E254" s="204">
        <f>Prevalence!E251*BA254</f>
        <v>62.505530445207988</v>
      </c>
      <c r="F254" s="204">
        <f>Prevalence!F251*BB254</f>
        <v>651.86634135155134</v>
      </c>
      <c r="G254" s="204">
        <f>Prevalence!G251*BC254</f>
        <v>522.42452142706338</v>
      </c>
      <c r="H254" s="204">
        <f>Prevalence!H251*BD254</f>
        <v>1185.9822288898263</v>
      </c>
      <c r="I254" s="204">
        <f>Prevalence!I251*BE254</f>
        <v>1396.1346705114715</v>
      </c>
      <c r="J254" s="204">
        <f>Prevalence!J251*BF254</f>
        <v>182.52196922568268</v>
      </c>
      <c r="K254" s="204">
        <f>Prevalence!K251*BG254</f>
        <v>509.45238298462368</v>
      </c>
      <c r="L254" s="204">
        <f>Prevalence!L251*BH254</f>
        <v>2064.171231505065</v>
      </c>
      <c r="M254" s="204">
        <f>Prevalence!M251*BI254</f>
        <v>3.5644326450076744</v>
      </c>
      <c r="N254" s="204">
        <f>Prevalence!N251*BJ254</f>
        <v>10.745290190201635</v>
      </c>
      <c r="O254" s="204">
        <f>Prevalence!O251*BK254</f>
        <v>522.90421707552127</v>
      </c>
      <c r="P254" s="204">
        <f>Prevalence!P251*BL254</f>
        <v>0</v>
      </c>
      <c r="Q254" s="204">
        <f>Prevalence!Q251*BM254</f>
        <v>588.06204919786092</v>
      </c>
      <c r="R254" s="204">
        <f>Prevalence!R251*BN254</f>
        <v>532.88074598930473</v>
      </c>
      <c r="S254" s="204">
        <f>Prevalence!S251*BO254</f>
        <v>67.610980106951871</v>
      </c>
      <c r="T254" s="204">
        <f>Prevalence!T251*BP254</f>
        <v>63.872124064171125</v>
      </c>
      <c r="U254" s="204">
        <f>Prevalence!U251*BQ254</f>
        <v>48.270477860962558</v>
      </c>
      <c r="V254" s="204">
        <f>Prevalence!V251*BR254</f>
        <v>62.63737839572191</v>
      </c>
      <c r="W254" s="204">
        <f>Prevalence!W251*BS254</f>
        <v>220.87667112299462</v>
      </c>
      <c r="X254" s="204">
        <f>Prevalence!X251*BT254</f>
        <v>110.91939593582887</v>
      </c>
      <c r="Y254" s="204">
        <f>Prevalence!Y251*BU254</f>
        <v>406.01495593582888</v>
      </c>
      <c r="Z254" s="204">
        <f>Prevalence!Z251*BV254</f>
        <v>99.622050053475917</v>
      </c>
      <c r="AA254" s="204">
        <f>Prevalence!AA251*BW254</f>
        <v>412.71085475935826</v>
      </c>
      <c r="AB254" s="204">
        <f>Prevalence!AB251*BX254</f>
        <v>1763.0249673796791</v>
      </c>
      <c r="AC254" s="204">
        <f>Prevalence!AC251*BY254</f>
        <v>0</v>
      </c>
      <c r="AD254" s="204">
        <f>Prevalence!AD251*BZ254</f>
        <v>174.6876628877005</v>
      </c>
      <c r="AE254" s="204">
        <f>Prevalence!AE251*CA254</f>
        <v>652.97418684491981</v>
      </c>
      <c r="AF254" s="204">
        <f>Prevalence!AF251*CB254</f>
        <v>298.35263443850261</v>
      </c>
      <c r="AG254" s="204">
        <f>Prevalence!AG251*CC254</f>
        <v>117.87493754010694</v>
      </c>
      <c r="AH254" s="204">
        <f>Prevalence!AH251*CD254</f>
        <v>51.821814117647051</v>
      </c>
      <c r="AI254" s="204">
        <f>Prevalence!AI251*CE254</f>
        <v>86.784157005347581</v>
      </c>
      <c r="AJ254" s="204">
        <f>Prevalence!AJ251*CF254</f>
        <v>80.621968342245992</v>
      </c>
      <c r="AK254" s="204">
        <f>Prevalence!AK251*CG254</f>
        <v>57.554149732620317</v>
      </c>
      <c r="AL254" s="204">
        <f>Prevalence!AL251*CH254</f>
        <v>180.9089924064171</v>
      </c>
      <c r="AM254" s="204">
        <f>Prevalence!AM251*CI254</f>
        <v>3.5542211764705884</v>
      </c>
      <c r="AN254" s="204">
        <f>Prevalence!AN251*CJ254</f>
        <v>258.69075721925134</v>
      </c>
      <c r="AO254" s="204">
        <f>Prevalence!AO251*CK254</f>
        <v>291.93080299465242</v>
      </c>
      <c r="AP254" s="204">
        <f>Prevalence!AP251*CL254</f>
        <v>43.780100213903744</v>
      </c>
      <c r="AQ254" s="204">
        <f>Prevalence!AQ251*CM254</f>
        <v>10.743441283422461</v>
      </c>
      <c r="AR254" s="204">
        <f>Prevalence!AR251*CN254</f>
        <v>135.93742032085564</v>
      </c>
      <c r="AS254" s="204">
        <f>Prevalence!AS251*CO254</f>
        <v>365.32604727272724</v>
      </c>
      <c r="AT254" s="204">
        <f>Prevalence!AT251*CP254</f>
        <v>305.50002320855612</v>
      </c>
      <c r="AU254" s="204">
        <f>Prevalence!AU251*CQ254</f>
        <v>28.266444064171122</v>
      </c>
      <c r="AV254" s="204">
        <f>Prevalence!AV251*CR254</f>
        <v>211.41557668449198</v>
      </c>
      <c r="AW254">
        <v>253</v>
      </c>
      <c r="AX254">
        <v>27281</v>
      </c>
      <c r="AY254">
        <v>1118</v>
      </c>
      <c r="AZ254">
        <v>151</v>
      </c>
      <c r="BA254">
        <v>236</v>
      </c>
      <c r="BB254">
        <v>2501</v>
      </c>
      <c r="BC254">
        <v>1817</v>
      </c>
      <c r="BD254">
        <v>4707</v>
      </c>
      <c r="BE254">
        <v>5420</v>
      </c>
      <c r="BF254">
        <v>654</v>
      </c>
      <c r="BG254">
        <v>1873</v>
      </c>
      <c r="BH254">
        <v>6649</v>
      </c>
      <c r="BI254">
        <v>16</v>
      </c>
      <c r="BJ254">
        <v>38</v>
      </c>
      <c r="BK254">
        <v>2101</v>
      </c>
      <c r="BM254">
        <v>2240</v>
      </c>
      <c r="BN254">
        <v>2111</v>
      </c>
      <c r="BO254">
        <v>372</v>
      </c>
      <c r="BP254">
        <v>205</v>
      </c>
      <c r="BQ254">
        <v>188</v>
      </c>
      <c r="BR254">
        <v>236</v>
      </c>
      <c r="BS254">
        <v>875</v>
      </c>
      <c r="BT254">
        <v>356</v>
      </c>
      <c r="BU254">
        <v>1334</v>
      </c>
      <c r="BV254">
        <v>388</v>
      </c>
      <c r="BW254">
        <v>1356</v>
      </c>
      <c r="BX254">
        <v>5201</v>
      </c>
      <c r="BZ254">
        <v>696</v>
      </c>
      <c r="CA254">
        <v>2501</v>
      </c>
      <c r="CB254">
        <v>1162</v>
      </c>
      <c r="CC254">
        <v>449</v>
      </c>
      <c r="CD254">
        <v>253</v>
      </c>
      <c r="CE254">
        <v>338</v>
      </c>
      <c r="CF254">
        <v>356</v>
      </c>
      <c r="CG254">
        <v>266</v>
      </c>
      <c r="CH254">
        <v>751</v>
      </c>
      <c r="CI254">
        <v>16</v>
      </c>
      <c r="CJ254">
        <v>854</v>
      </c>
      <c r="CK254">
        <v>973</v>
      </c>
      <c r="CL254">
        <v>151</v>
      </c>
      <c r="CM254">
        <v>38</v>
      </c>
      <c r="CN254">
        <v>496</v>
      </c>
      <c r="CO254">
        <v>1326</v>
      </c>
      <c r="CP254">
        <v>933</v>
      </c>
      <c r="CQ254">
        <v>138</v>
      </c>
      <c r="CR254">
        <v>722</v>
      </c>
    </row>
    <row r="255" spans="1:96" x14ac:dyDescent="0.2">
      <c r="A255" s="112" t="s">
        <v>45</v>
      </c>
      <c r="B255" s="204">
        <f>Prevalence!B252*AX255</f>
        <v>10254.43584</v>
      </c>
      <c r="C255" s="204">
        <f>Prevalence!C252*AY255</f>
        <v>293.0910194787146</v>
      </c>
      <c r="D255" s="204">
        <f>Prevalence!D252*AZ255</f>
        <v>26.122355464741215</v>
      </c>
      <c r="E255" s="204">
        <f>Prevalence!E252*BA255</f>
        <v>62.770384387772424</v>
      </c>
      <c r="F255" s="204">
        <f>Prevalence!F252*BB255</f>
        <v>959.94551587275623</v>
      </c>
      <c r="G255" s="204">
        <f>Prevalence!G252*BC255</f>
        <v>599.19246155971382</v>
      </c>
      <c r="H255" s="204">
        <f>Prevalence!H252*BD255</f>
        <v>1622.883266683529</v>
      </c>
      <c r="I255" s="204">
        <f>Prevalence!I252*BE255</f>
        <v>1901.2675282371165</v>
      </c>
      <c r="J255" s="204">
        <f>Prevalence!J252*BF255</f>
        <v>170.24220371202819</v>
      </c>
      <c r="K255" s="204">
        <f>Prevalence!K252*BG255</f>
        <v>534.74820338909251</v>
      </c>
      <c r="L255" s="204">
        <f>Prevalence!L252*BH255</f>
        <v>3774.1208695152768</v>
      </c>
      <c r="M255" s="204">
        <f>Prevalence!M252*BI255</f>
        <v>3.3416556046946946</v>
      </c>
      <c r="N255" s="204">
        <f>Prevalence!N252*BJ255</f>
        <v>9.0486654233276926</v>
      </c>
      <c r="O255" s="204">
        <f>Prevalence!O252*BK255</f>
        <v>549.53475073905327</v>
      </c>
      <c r="P255" s="204">
        <f>Prevalence!P252*BL255</f>
        <v>0</v>
      </c>
      <c r="Q255" s="204">
        <f>Prevalence!Q252*BM255</f>
        <v>1109.4420624598929</v>
      </c>
      <c r="R255" s="204">
        <f>Prevalence!R252*BN255</f>
        <v>495.52103475935826</v>
      </c>
      <c r="S255" s="204">
        <f>Prevalence!S252*BO255</f>
        <v>57.251233155080214</v>
      </c>
      <c r="T255" s="204">
        <f>Prevalence!T252*BP255</f>
        <v>60.444839358288768</v>
      </c>
      <c r="U255" s="204">
        <f>Prevalence!U252*BQ255</f>
        <v>28.756880427807481</v>
      </c>
      <c r="V255" s="204">
        <f>Prevalence!V252*BR255</f>
        <v>62.902791016042769</v>
      </c>
      <c r="W255" s="204">
        <f>Prevalence!W252*BS255</f>
        <v>316.80025401069514</v>
      </c>
      <c r="X255" s="204">
        <f>Prevalence!X252*BT255</f>
        <v>122.75910673796791</v>
      </c>
      <c r="Y255" s="204">
        <f>Prevalence!Y252*BU255</f>
        <v>429.14624278074865</v>
      </c>
      <c r="Z255" s="204">
        <f>Prevalence!Z252*BV255</f>
        <v>101.16259721925132</v>
      </c>
      <c r="AA255" s="204">
        <f>Prevalence!AA252*BW255</f>
        <v>433.10291026737968</v>
      </c>
      <c r="AB255" s="204">
        <f>Prevalence!AB252*BX255</f>
        <v>3654.5226251336899</v>
      </c>
      <c r="AC255" s="204">
        <f>Prevalence!AC252*BY255</f>
        <v>0</v>
      </c>
      <c r="AD255" s="204">
        <f>Prevalence!AD252*BZ255</f>
        <v>186.23311187165771</v>
      </c>
      <c r="AE255" s="204">
        <f>Prevalence!AE252*CA255</f>
        <v>961.57694128342246</v>
      </c>
      <c r="AF255" s="204">
        <f>Prevalence!AF252*CB255</f>
        <v>745.11131251336883</v>
      </c>
      <c r="AG255" s="204">
        <f>Prevalence!AG252*CC255</f>
        <v>109.21152342245988</v>
      </c>
      <c r="AH255" s="204">
        <f>Prevalence!AH252*CD255</f>
        <v>40.55620235294117</v>
      </c>
      <c r="AI255" s="204">
        <f>Prevalence!AI252*CE255</f>
        <v>94.743650695187156</v>
      </c>
      <c r="AJ255" s="204">
        <f>Prevalence!AJ252*CF255</f>
        <v>57.06948320855615</v>
      </c>
      <c r="AK255" s="204">
        <f>Prevalence!AK252*CG255</f>
        <v>56.905042780748659</v>
      </c>
      <c r="AL255" s="204">
        <f>Prevalence!AL252*CH255</f>
        <v>199.21669336898393</v>
      </c>
      <c r="AM255" s="204">
        <f>Prevalence!AM252*CI255</f>
        <v>3.3320823529411765</v>
      </c>
      <c r="AN255" s="204">
        <f>Prevalence!AN252*CJ255</f>
        <v>193.26077647058821</v>
      </c>
      <c r="AO255" s="204">
        <f>Prevalence!AO252*CK255</f>
        <v>326.13441197860965</v>
      </c>
      <c r="AP255" s="204">
        <f>Prevalence!AP252*CL255</f>
        <v>26.094099465240642</v>
      </c>
      <c r="AQ255" s="204">
        <f>Prevalence!AQ252*CM255</f>
        <v>9.0471084491978626</v>
      </c>
      <c r="AR255" s="204">
        <f>Prevalence!AR252*CN255</f>
        <v>124.70065775401071</v>
      </c>
      <c r="AS255" s="204">
        <f>Prevalence!AS252*CO255</f>
        <v>373.86685229946522</v>
      </c>
      <c r="AT255" s="204">
        <f>Prevalence!AT252*CP255</f>
        <v>402.74922673796789</v>
      </c>
      <c r="AU255" s="204">
        <f>Prevalence!AU252*CQ255</f>
        <v>29.290590588235293</v>
      </c>
      <c r="AV255" s="204">
        <f>Prevalence!AV252*CR255</f>
        <v>179.49826663101604</v>
      </c>
      <c r="AW255">
        <v>254</v>
      </c>
      <c r="AX255">
        <v>38016</v>
      </c>
      <c r="AY255">
        <v>1112</v>
      </c>
      <c r="AZ255">
        <v>90</v>
      </c>
      <c r="BA255">
        <v>237</v>
      </c>
      <c r="BB255">
        <v>3683</v>
      </c>
      <c r="BC255">
        <v>2084</v>
      </c>
      <c r="BD255">
        <v>6441</v>
      </c>
      <c r="BE255">
        <v>7381</v>
      </c>
      <c r="BF255">
        <v>610</v>
      </c>
      <c r="BG255">
        <v>1966</v>
      </c>
      <c r="BH255">
        <v>12157</v>
      </c>
      <c r="BI255">
        <v>15</v>
      </c>
      <c r="BJ255">
        <v>32</v>
      </c>
      <c r="BK255">
        <v>2208</v>
      </c>
      <c r="BM255">
        <v>4226</v>
      </c>
      <c r="BN255">
        <v>1963</v>
      </c>
      <c r="BO255">
        <v>315</v>
      </c>
      <c r="BP255">
        <v>194</v>
      </c>
      <c r="BQ255">
        <v>112</v>
      </c>
      <c r="BR255">
        <v>237</v>
      </c>
      <c r="BS255">
        <v>1255</v>
      </c>
      <c r="BT255">
        <v>394</v>
      </c>
      <c r="BU255">
        <v>1410</v>
      </c>
      <c r="BV255">
        <v>394</v>
      </c>
      <c r="BW255">
        <v>1423</v>
      </c>
      <c r="BX255">
        <v>10781</v>
      </c>
      <c r="BZ255">
        <v>742</v>
      </c>
      <c r="CA255">
        <v>3683</v>
      </c>
      <c r="CB255">
        <v>2902</v>
      </c>
      <c r="CC255">
        <v>416</v>
      </c>
      <c r="CD255">
        <v>198</v>
      </c>
      <c r="CE255">
        <v>369</v>
      </c>
      <c r="CF255">
        <v>252</v>
      </c>
      <c r="CG255">
        <v>263</v>
      </c>
      <c r="CH255">
        <v>827</v>
      </c>
      <c r="CI255">
        <v>15</v>
      </c>
      <c r="CJ255">
        <v>638</v>
      </c>
      <c r="CK255">
        <v>1087</v>
      </c>
      <c r="CL255">
        <v>90</v>
      </c>
      <c r="CM255">
        <v>32</v>
      </c>
      <c r="CN255">
        <v>455</v>
      </c>
      <c r="CO255">
        <v>1357</v>
      </c>
      <c r="CP255">
        <v>1230</v>
      </c>
      <c r="CQ255">
        <v>143</v>
      </c>
      <c r="CR255">
        <v>613</v>
      </c>
    </row>
    <row r="256" spans="1:96" x14ac:dyDescent="0.2">
      <c r="A256" s="112" t="s">
        <v>46</v>
      </c>
      <c r="B256" s="204">
        <f>Prevalence!B253*AX256</f>
        <v>5967.4780570000003</v>
      </c>
      <c r="C256" s="204">
        <f>Prevalence!C253*AY256</f>
        <v>188.41495212471503</v>
      </c>
      <c r="D256" s="204">
        <f>Prevalence!D253*AZ256</f>
        <v>22.412116075649649</v>
      </c>
      <c r="E256" s="204">
        <f>Prevalence!E253*BA256</f>
        <v>43.854188645388923</v>
      </c>
      <c r="F256" s="204">
        <f>Prevalence!F253*BB256</f>
        <v>358.32615244806561</v>
      </c>
      <c r="G256" s="204">
        <f>Prevalence!G253*BC256</f>
        <v>288.16130328868945</v>
      </c>
      <c r="H256" s="204">
        <f>Prevalence!H253*BD256</f>
        <v>1239.3486034748128</v>
      </c>
      <c r="I256" s="204">
        <f>Prevalence!I253*BE256</f>
        <v>1028.7584844817745</v>
      </c>
      <c r="J256" s="204">
        <f>Prevalence!J253*BF256</f>
        <v>130.41177379121282</v>
      </c>
      <c r="K256" s="204">
        <f>Prevalence!K253*BG256</f>
        <v>320.4563187261067</v>
      </c>
      <c r="L256" s="204">
        <f>Prevalence!L253*BH256</f>
        <v>2155.7409116327617</v>
      </c>
      <c r="M256" s="204">
        <f>Prevalence!M253*BI256</f>
        <v>3.7241831253836617</v>
      </c>
      <c r="N256" s="204">
        <f>Prevalence!N253*BJ256</f>
        <v>6.0777050434656879</v>
      </c>
      <c r="O256" s="204">
        <f>Prevalence!O253*BK256</f>
        <v>310.65865211455855</v>
      </c>
      <c r="P256" s="204">
        <f>Prevalence!P253*BL256</f>
        <v>0</v>
      </c>
      <c r="Q256" s="204">
        <f>Prevalence!Q253*BM256</f>
        <v>745.24277927272726</v>
      </c>
      <c r="R256" s="204">
        <f>Prevalence!R253*BN256</f>
        <v>457.557975</v>
      </c>
      <c r="S256" s="204">
        <f>Prevalence!S253*BO256</f>
        <v>37.762096909090907</v>
      </c>
      <c r="T256" s="204">
        <f>Prevalence!T253*BP256</f>
        <v>34.723767272727279</v>
      </c>
      <c r="U256" s="204">
        <f>Prevalence!U253*BQ256</f>
        <v>19.826076909090911</v>
      </c>
      <c r="V256" s="204">
        <f>Prevalence!V253*BR256</f>
        <v>43.946693818181814</v>
      </c>
      <c r="W256" s="204">
        <f>Prevalence!W253*BS256</f>
        <v>130.61602272727274</v>
      </c>
      <c r="X256" s="204">
        <f>Prevalence!X253*BT256</f>
        <v>85.32125672727274</v>
      </c>
      <c r="Y256" s="204">
        <f>Prevalence!Y253*BU256</f>
        <v>205.21585700000003</v>
      </c>
      <c r="Z256" s="204">
        <f>Prevalence!Z253*BV256</f>
        <v>51.915706545454547</v>
      </c>
      <c r="AA256" s="204">
        <f>Prevalence!AA253*BW256</f>
        <v>211.03071009090911</v>
      </c>
      <c r="AB256" s="204">
        <f>Prevalence!AB253*BX256</f>
        <v>2053.243687727273</v>
      </c>
      <c r="AC256" s="204">
        <f>Prevalence!AC253*BY256</f>
        <v>0</v>
      </c>
      <c r="AD256" s="204">
        <f>Prevalence!AD253*BZ256</f>
        <v>139.85961818181818</v>
      </c>
      <c r="AE256" s="204">
        <f>Prevalence!AE253*CA256</f>
        <v>358.93512700000002</v>
      </c>
      <c r="AF256" s="204">
        <f>Prevalence!AF253*CB256</f>
        <v>454.160236</v>
      </c>
      <c r="AG256" s="204">
        <f>Prevalence!AG253*CC256</f>
        <v>93.416579454545456</v>
      </c>
      <c r="AH256" s="204">
        <f>Prevalence!AH253*CD256</f>
        <v>23.969044909090908</v>
      </c>
      <c r="AI256" s="204">
        <f>Prevalence!AI253*CE256</f>
        <v>64.179259272727279</v>
      </c>
      <c r="AJ256" s="204">
        <f>Prevalence!AJ253*CF256</f>
        <v>60.573682909090905</v>
      </c>
      <c r="AK256" s="204">
        <f>Prevalence!AK253*CG256</f>
        <v>33.931459090909087</v>
      </c>
      <c r="AL256" s="204">
        <f>Prevalence!AL253*CH256</f>
        <v>116.3992580909091</v>
      </c>
      <c r="AM256" s="204">
        <f>Prevalence!AM253*CI256</f>
        <v>3.7135140000000004</v>
      </c>
      <c r="AN256" s="204">
        <f>Prevalence!AN253*CJ256</f>
        <v>158.4271881818182</v>
      </c>
      <c r="AO256" s="204">
        <f>Prevalence!AO253*CK256</f>
        <v>163.60589818181819</v>
      </c>
      <c r="AP256" s="204">
        <f>Prevalence!AP253*CL256</f>
        <v>22.387873363636366</v>
      </c>
      <c r="AQ256" s="204">
        <f>Prevalence!AQ253*CM256</f>
        <v>6.0766592727272739</v>
      </c>
      <c r="AR256" s="204">
        <f>Prevalence!AR253*CN256</f>
        <v>77.887339090909094</v>
      </c>
      <c r="AS256" s="204">
        <f>Prevalence!AS253*CO256</f>
        <v>227.6542543636364</v>
      </c>
      <c r="AT256" s="204">
        <f>Prevalence!AT253*CP256</f>
        <v>120.42395399999999</v>
      </c>
      <c r="AU256" s="204">
        <f>Prevalence!AU253*CQ256</f>
        <v>13.044378181818182</v>
      </c>
      <c r="AV256" s="204">
        <f>Prevalence!AV253*CR256</f>
        <v>127.27225254545456</v>
      </c>
      <c r="AW256">
        <v>255</v>
      </c>
      <c r="AX256">
        <v>27791</v>
      </c>
      <c r="AY256">
        <v>898</v>
      </c>
      <c r="AZ256">
        <v>97</v>
      </c>
      <c r="BA256">
        <v>208</v>
      </c>
      <c r="BB256">
        <v>1727</v>
      </c>
      <c r="BC256">
        <v>1259</v>
      </c>
      <c r="BD256">
        <v>6179</v>
      </c>
      <c r="BE256">
        <v>5017</v>
      </c>
      <c r="BF256">
        <v>587</v>
      </c>
      <c r="BG256">
        <v>1480</v>
      </c>
      <c r="BH256">
        <v>8723</v>
      </c>
      <c r="BI256">
        <v>21</v>
      </c>
      <c r="BJ256">
        <v>27</v>
      </c>
      <c r="BK256">
        <v>1568</v>
      </c>
      <c r="BM256">
        <v>3566</v>
      </c>
      <c r="BN256">
        <v>2277</v>
      </c>
      <c r="BO256">
        <v>261</v>
      </c>
      <c r="BP256">
        <v>140</v>
      </c>
      <c r="BQ256">
        <v>97</v>
      </c>
      <c r="BR256">
        <v>208</v>
      </c>
      <c r="BS256">
        <v>650</v>
      </c>
      <c r="BT256">
        <v>344</v>
      </c>
      <c r="BU256">
        <v>847</v>
      </c>
      <c r="BV256">
        <v>254</v>
      </c>
      <c r="BW256">
        <v>871</v>
      </c>
      <c r="BX256">
        <v>7609</v>
      </c>
      <c r="BZ256">
        <v>700</v>
      </c>
      <c r="CA256">
        <v>1727</v>
      </c>
      <c r="CB256">
        <v>2222</v>
      </c>
      <c r="CC256">
        <v>447</v>
      </c>
      <c r="CD256">
        <v>147</v>
      </c>
      <c r="CE256">
        <v>314</v>
      </c>
      <c r="CF256">
        <v>336</v>
      </c>
      <c r="CG256">
        <v>197</v>
      </c>
      <c r="CH256">
        <v>607</v>
      </c>
      <c r="CI256">
        <v>21</v>
      </c>
      <c r="CJ256">
        <v>657</v>
      </c>
      <c r="CK256">
        <v>685</v>
      </c>
      <c r="CL256">
        <v>97</v>
      </c>
      <c r="CM256">
        <v>27</v>
      </c>
      <c r="CN256">
        <v>357</v>
      </c>
      <c r="CO256">
        <v>1038</v>
      </c>
      <c r="CP256">
        <v>462</v>
      </c>
      <c r="CQ256">
        <v>80</v>
      </c>
      <c r="CR256">
        <v>546</v>
      </c>
    </row>
    <row r="257" spans="1:96" x14ac:dyDescent="0.2">
      <c r="A257" s="112" t="s">
        <v>47</v>
      </c>
      <c r="B257" s="204">
        <f>Prevalence!B254*AX257</f>
        <v>6296.4398209999999</v>
      </c>
      <c r="C257" s="204">
        <f>Prevalence!C254*AY257</f>
        <v>218.41866944524315</v>
      </c>
      <c r="D257" s="204">
        <f>Prevalence!D254*AZ257</f>
        <v>34.195805971094309</v>
      </c>
      <c r="E257" s="204">
        <f>Prevalence!E254*BA257</f>
        <v>51.866011570988817</v>
      </c>
      <c r="F257" s="204">
        <f>Prevalence!F254*BB257</f>
        <v>419.5341518529176</v>
      </c>
      <c r="G257" s="204">
        <f>Prevalence!G254*BC257</f>
        <v>354.0790597200974</v>
      </c>
      <c r="H257" s="204">
        <f>Prevalence!H254*BD257</f>
        <v>1272.2427887750021</v>
      </c>
      <c r="I257" s="204">
        <f>Prevalence!I254*BE257</f>
        <v>1136.0019940261175</v>
      </c>
      <c r="J257" s="204">
        <f>Prevalence!J254*BF257</f>
        <v>137.74327044387044</v>
      </c>
      <c r="K257" s="204">
        <f>Prevalence!K254*BG257</f>
        <v>390.17722050300284</v>
      </c>
      <c r="L257" s="204">
        <f>Prevalence!L254*BH257</f>
        <v>2056.1463240610542</v>
      </c>
      <c r="M257" s="204">
        <f>Prevalence!M254*BI257</f>
        <v>2.6601308038454725</v>
      </c>
      <c r="N257" s="204">
        <f>Prevalence!N254*BJ257</f>
        <v>11.930309900136351</v>
      </c>
      <c r="O257" s="204">
        <f>Prevalence!O254*BK257</f>
        <v>322.14985225655113</v>
      </c>
      <c r="P257" s="204">
        <f>Prevalence!P254*BL257</f>
        <v>0</v>
      </c>
      <c r="Q257" s="204">
        <f>Prevalence!Q254*BM257</f>
        <v>687.35375800000008</v>
      </c>
      <c r="R257" s="204">
        <f>Prevalence!R254*BN257</f>
        <v>554.0128840909091</v>
      </c>
      <c r="S257" s="204">
        <f>Prevalence!S254*BO257</f>
        <v>42.391932545454544</v>
      </c>
      <c r="T257" s="204">
        <f>Prevalence!T254*BP257</f>
        <v>34.475740363636369</v>
      </c>
      <c r="U257" s="204">
        <f>Prevalence!U254*BQ257</f>
        <v>26.16224581818182</v>
      </c>
      <c r="V257" s="204">
        <f>Prevalence!V254*BR257</f>
        <v>51.975416727272723</v>
      </c>
      <c r="W257" s="204">
        <f>Prevalence!W254*BS257</f>
        <v>127.40085909090909</v>
      </c>
      <c r="X257" s="204">
        <f>Prevalence!X254*BT257</f>
        <v>94.498252363636382</v>
      </c>
      <c r="Y257" s="204">
        <f>Prevalence!Y254*BU257</f>
        <v>262.87981681818184</v>
      </c>
      <c r="Z257" s="204">
        <f>Prevalence!Z254*BV257</f>
        <v>63.15729654545455</v>
      </c>
      <c r="AA257" s="204">
        <f>Prevalence!AA254*BW257</f>
        <v>269.42152654545458</v>
      </c>
      <c r="AB257" s="204">
        <f>Prevalence!AB254*BX257</f>
        <v>1848.1621786363639</v>
      </c>
      <c r="AC257" s="204">
        <f>Prevalence!AC254*BY257</f>
        <v>0</v>
      </c>
      <c r="AD257" s="204">
        <f>Prevalence!AD254*BZ257</f>
        <v>188.81048454545453</v>
      </c>
      <c r="AE257" s="204">
        <f>Prevalence!AE254*CA257</f>
        <v>420.24714927272731</v>
      </c>
      <c r="AF257" s="204">
        <f>Prevalence!AF254*CB257</f>
        <v>406.74116545454547</v>
      </c>
      <c r="AG257" s="204">
        <f>Prevalence!AG254*CC257</f>
        <v>100.5220910909091</v>
      </c>
      <c r="AH257" s="204">
        <f>Prevalence!AH254*CD257</f>
        <v>34.404547454545451</v>
      </c>
      <c r="AI257" s="204">
        <f>Prevalence!AI254*CE257</f>
        <v>88.093187090909097</v>
      </c>
      <c r="AJ257" s="204">
        <f>Prevalence!AJ254*CF257</f>
        <v>53.542808999999998</v>
      </c>
      <c r="AK257" s="204">
        <f>Prevalence!AK254*CG257</f>
        <v>42.543504545454546</v>
      </c>
      <c r="AL257" s="204">
        <f>Prevalence!AL254*CH257</f>
        <v>142.86235136363638</v>
      </c>
      <c r="AM257" s="204">
        <f>Prevalence!AM254*CI257</f>
        <v>2.6525100000000004</v>
      </c>
      <c r="AN257" s="204">
        <f>Prevalence!AN254*CJ257</f>
        <v>168.55495363636365</v>
      </c>
      <c r="AO257" s="204">
        <f>Prevalence!AO254*CK257</f>
        <v>196.8047592727273</v>
      </c>
      <c r="AP257" s="204">
        <f>Prevalence!AP254*CL257</f>
        <v>34.158817090909089</v>
      </c>
      <c r="AQ257" s="204">
        <f>Prevalence!AQ254*CM257</f>
        <v>11.928257090909094</v>
      </c>
      <c r="AR257" s="204">
        <f>Prevalence!AR254*CN257</f>
        <v>90.104960909090906</v>
      </c>
      <c r="AS257" s="204">
        <f>Prevalence!AS254*CO257</f>
        <v>275.90467436363639</v>
      </c>
      <c r="AT257" s="204">
        <f>Prevalence!AT254*CP257</f>
        <v>123.55184890909091</v>
      </c>
      <c r="AU257" s="204">
        <f>Prevalence!AU254*CQ257</f>
        <v>19.07740309090909</v>
      </c>
      <c r="AV257" s="204">
        <f>Prevalence!AV254*CR257</f>
        <v>170.39563481818183</v>
      </c>
      <c r="AW257">
        <v>256</v>
      </c>
      <c r="AX257">
        <v>29323</v>
      </c>
      <c r="AY257">
        <v>1041</v>
      </c>
      <c r="AZ257">
        <v>148</v>
      </c>
      <c r="BA257">
        <v>246</v>
      </c>
      <c r="BB257">
        <v>2022</v>
      </c>
      <c r="BC257">
        <v>1547</v>
      </c>
      <c r="BD257">
        <v>6343</v>
      </c>
      <c r="BE257">
        <v>5540</v>
      </c>
      <c r="BF257">
        <v>620</v>
      </c>
      <c r="BG257">
        <v>1802</v>
      </c>
      <c r="BH257">
        <v>8320</v>
      </c>
      <c r="BI257">
        <v>15</v>
      </c>
      <c r="BJ257">
        <v>53</v>
      </c>
      <c r="BK257">
        <v>1626</v>
      </c>
      <c r="BM257">
        <v>3289</v>
      </c>
      <c r="BN257">
        <v>2757</v>
      </c>
      <c r="BO257">
        <v>293</v>
      </c>
      <c r="BP257">
        <v>139</v>
      </c>
      <c r="BQ257">
        <v>128</v>
      </c>
      <c r="BR257">
        <v>246</v>
      </c>
      <c r="BS257">
        <v>634</v>
      </c>
      <c r="BT257">
        <v>381</v>
      </c>
      <c r="BU257">
        <v>1085</v>
      </c>
      <c r="BV257">
        <v>309</v>
      </c>
      <c r="BW257">
        <v>1112</v>
      </c>
      <c r="BX257">
        <v>6849</v>
      </c>
      <c r="BZ257">
        <v>945</v>
      </c>
      <c r="CA257">
        <v>2022</v>
      </c>
      <c r="CB257">
        <v>1990</v>
      </c>
      <c r="CC257">
        <v>481</v>
      </c>
      <c r="CD257">
        <v>211</v>
      </c>
      <c r="CE257">
        <v>431</v>
      </c>
      <c r="CF257">
        <v>297</v>
      </c>
      <c r="CG257">
        <v>247</v>
      </c>
      <c r="CH257">
        <v>745</v>
      </c>
      <c r="CI257">
        <v>15</v>
      </c>
      <c r="CJ257">
        <v>699</v>
      </c>
      <c r="CK257">
        <v>824</v>
      </c>
      <c r="CL257">
        <v>148</v>
      </c>
      <c r="CM257">
        <v>53</v>
      </c>
      <c r="CN257">
        <v>413</v>
      </c>
      <c r="CO257">
        <v>1258</v>
      </c>
      <c r="CP257">
        <v>474</v>
      </c>
      <c r="CQ257">
        <v>117</v>
      </c>
      <c r="CR257">
        <v>731</v>
      </c>
    </row>
    <row r="258" spans="1:96" x14ac:dyDescent="0.2">
      <c r="A258" s="112" t="s">
        <v>48</v>
      </c>
      <c r="B258" s="204">
        <f>Prevalence!B255*AX258</f>
        <v>7546.6615440000005</v>
      </c>
      <c r="C258" s="204">
        <f>Prevalence!C255*AY258</f>
        <v>298.9673936341606</v>
      </c>
      <c r="D258" s="204">
        <f>Prevalence!D255*AZ258</f>
        <v>49.05538315454848</v>
      </c>
      <c r="E258" s="204">
        <f>Prevalence!E255*BA258</f>
        <v>54.685212610621235</v>
      </c>
      <c r="F258" s="204">
        <f>Prevalence!F255*BB258</f>
        <v>536.11254434692387</v>
      </c>
      <c r="G258" s="204">
        <f>Prevalence!G255*BC258</f>
        <v>474.17030966520332</v>
      </c>
      <c r="H258" s="204">
        <f>Prevalence!H255*BD258</f>
        <v>1376.0916823377574</v>
      </c>
      <c r="I258" s="204">
        <f>Prevalence!I255*BE258</f>
        <v>1463.6051766478508</v>
      </c>
      <c r="J258" s="204">
        <f>Prevalence!J255*BF258</f>
        <v>177.49060685981522</v>
      </c>
      <c r="K258" s="204">
        <f>Prevalence!K255*BG258</f>
        <v>519.42337196857216</v>
      </c>
      <c r="L258" s="204">
        <f>Prevalence!L255*BH258</f>
        <v>2270.7897996719248</v>
      </c>
      <c r="M258" s="204">
        <f>Prevalence!M255*BI258</f>
        <v>3.8816425717645857</v>
      </c>
      <c r="N258" s="204">
        <f>Prevalence!N255*BJ258</f>
        <v>17.490733294937062</v>
      </c>
      <c r="O258" s="204">
        <f>Prevalence!O255*BK258</f>
        <v>417.82355832818865</v>
      </c>
      <c r="P258" s="204">
        <f>Prevalence!P255*BL258</f>
        <v>0</v>
      </c>
      <c r="Q258" s="204">
        <f>Prevalence!Q255*BM258</f>
        <v>637.1935389946525</v>
      </c>
      <c r="R258" s="204">
        <f>Prevalence!R255*BN258</f>
        <v>696.69402352941188</v>
      </c>
      <c r="S258" s="204">
        <f>Prevalence!S255*BO258</f>
        <v>65.869253133689838</v>
      </c>
      <c r="T258" s="204">
        <f>Prevalence!T255*BP258</f>
        <v>50.216257540106966</v>
      </c>
      <c r="U258" s="204">
        <f>Prevalence!U255*BQ258</f>
        <v>37.355567358288774</v>
      </c>
      <c r="V258" s="204">
        <f>Prevalence!V255*BR258</f>
        <v>54.80056453475936</v>
      </c>
      <c r="W258" s="204">
        <f>Prevalence!W255*BS258</f>
        <v>148.00349679144387</v>
      </c>
      <c r="X258" s="204">
        <f>Prevalence!X255*BT258</f>
        <v>126.76212038502678</v>
      </c>
      <c r="Y258" s="204">
        <f>Prevalence!Y255*BU258</f>
        <v>396.1429361711231</v>
      </c>
      <c r="Z258" s="204">
        <f>Prevalence!Z255*BV258</f>
        <v>114.52724842780749</v>
      </c>
      <c r="AA258" s="204">
        <f>Prevalence!AA255*BW258</f>
        <v>412.58260286631025</v>
      </c>
      <c r="AB258" s="204">
        <f>Prevalence!AB255*BX258</f>
        <v>1900.3573588235299</v>
      </c>
      <c r="AC258" s="204">
        <f>Prevalence!AC255*BY258</f>
        <v>0</v>
      </c>
      <c r="AD258" s="204">
        <f>Prevalence!AD255*BZ258</f>
        <v>240.52531764705884</v>
      </c>
      <c r="AE258" s="204">
        <f>Prevalence!AE255*CA258</f>
        <v>537.02366650267379</v>
      </c>
      <c r="AF258" s="204">
        <f>Prevalence!AF255*CB258</f>
        <v>389.4373818609626</v>
      </c>
      <c r="AG258" s="204">
        <f>Prevalence!AG255*CC258</f>
        <v>124.64841304812835</v>
      </c>
      <c r="AH258" s="204">
        <f>Prevalence!AH255*CD258</f>
        <v>50.678709561497328</v>
      </c>
      <c r="AI258" s="204">
        <f>Prevalence!AI255*CE258</f>
        <v>102.67188872727273</v>
      </c>
      <c r="AJ258" s="204">
        <f>Prevalence!AJ255*CF258</f>
        <v>62.148273689839577</v>
      </c>
      <c r="AK258" s="204">
        <f>Prevalence!AK255*CG258</f>
        <v>49.00986096256684</v>
      </c>
      <c r="AL258" s="204">
        <f>Prevalence!AL255*CH258</f>
        <v>191.394817026738</v>
      </c>
      <c r="AM258" s="204">
        <f>Prevalence!AM255*CI258</f>
        <v>3.870522352941177</v>
      </c>
      <c r="AN258" s="204">
        <f>Prevalence!AN255*CJ258</f>
        <v>221.14757262032086</v>
      </c>
      <c r="AO258" s="204">
        <f>Prevalence!AO255*CK258</f>
        <v>275.76215101604282</v>
      </c>
      <c r="AP258" s="204">
        <f>Prevalence!AP255*CL258</f>
        <v>49.002320983957219</v>
      </c>
      <c r="AQ258" s="204">
        <f>Prevalence!AQ255*CM258</f>
        <v>17.487723721925139</v>
      </c>
      <c r="AR258" s="204">
        <f>Prevalence!AR255*CN258</f>
        <v>137.29044385026739</v>
      </c>
      <c r="AS258" s="204">
        <f>Prevalence!AS255*CO258</f>
        <v>368.91481674866316</v>
      </c>
      <c r="AT258" s="204">
        <f>Prevalence!AT255*CP258</f>
        <v>178.57434006417114</v>
      </c>
      <c r="AU258" s="204">
        <f>Prevalence!AU255*CQ258</f>
        <v>24.090231657754014</v>
      </c>
      <c r="AV258" s="204">
        <f>Prevalence!AV255*CR258</f>
        <v>252.5515835294118</v>
      </c>
      <c r="AW258">
        <v>257</v>
      </c>
      <c r="AX258">
        <v>32114</v>
      </c>
      <c r="AY258">
        <v>1302</v>
      </c>
      <c r="AZ258">
        <v>194</v>
      </c>
      <c r="BA258">
        <v>237</v>
      </c>
      <c r="BB258">
        <v>2361</v>
      </c>
      <c r="BC258">
        <v>1893</v>
      </c>
      <c r="BD258">
        <v>6269</v>
      </c>
      <c r="BE258">
        <v>6522</v>
      </c>
      <c r="BF258">
        <v>730</v>
      </c>
      <c r="BG258">
        <v>2192</v>
      </c>
      <c r="BH258">
        <v>8396</v>
      </c>
      <c r="BI258">
        <v>20</v>
      </c>
      <c r="BJ258">
        <v>71</v>
      </c>
      <c r="BK258">
        <v>1927</v>
      </c>
      <c r="BM258">
        <v>2786</v>
      </c>
      <c r="BN258">
        <v>3168</v>
      </c>
      <c r="BO258">
        <v>416</v>
      </c>
      <c r="BP258">
        <v>185</v>
      </c>
      <c r="BQ258">
        <v>167</v>
      </c>
      <c r="BR258">
        <v>237</v>
      </c>
      <c r="BS258">
        <v>673</v>
      </c>
      <c r="BT258">
        <v>467</v>
      </c>
      <c r="BU258">
        <v>1494</v>
      </c>
      <c r="BV258">
        <v>512</v>
      </c>
      <c r="BW258">
        <v>1556</v>
      </c>
      <c r="BX258">
        <v>6435</v>
      </c>
      <c r="BZ258">
        <v>1100</v>
      </c>
      <c r="CA258">
        <v>2361</v>
      </c>
      <c r="CB258">
        <v>1741</v>
      </c>
      <c r="CC258">
        <v>545</v>
      </c>
      <c r="CD258">
        <v>284</v>
      </c>
      <c r="CE258">
        <v>459</v>
      </c>
      <c r="CF258">
        <v>315</v>
      </c>
      <c r="CG258">
        <v>260</v>
      </c>
      <c r="CH258">
        <v>912</v>
      </c>
      <c r="CI258">
        <v>20</v>
      </c>
      <c r="CJ258">
        <v>838</v>
      </c>
      <c r="CK258">
        <v>1055</v>
      </c>
      <c r="CL258">
        <v>194</v>
      </c>
      <c r="CM258">
        <v>71</v>
      </c>
      <c r="CN258">
        <v>575</v>
      </c>
      <c r="CO258">
        <v>1537</v>
      </c>
      <c r="CP258">
        <v>626</v>
      </c>
      <c r="CQ258">
        <v>135</v>
      </c>
      <c r="CR258">
        <v>990</v>
      </c>
    </row>
    <row r="259" spans="1:96" x14ac:dyDescent="0.2">
      <c r="A259" s="112" t="s">
        <v>49</v>
      </c>
      <c r="B259" s="204">
        <f>Prevalence!B256*AX259</f>
        <v>9526.0328520000003</v>
      </c>
      <c r="C259" s="204">
        <f>Prevalence!C256*AY259</f>
        <v>419.05951872683801</v>
      </c>
      <c r="D259" s="204">
        <f>Prevalence!D256*AZ259</f>
        <v>64.98573953978844</v>
      </c>
      <c r="E259" s="204">
        <f>Prevalence!E256*BA259</f>
        <v>86.29649584967234</v>
      </c>
      <c r="F259" s="204">
        <f>Prevalence!F256*BB259</f>
        <v>656.6867760488368</v>
      </c>
      <c r="G259" s="204">
        <f>Prevalence!G256*BC259</f>
        <v>660.03104382874312</v>
      </c>
      <c r="H259" s="204">
        <f>Prevalence!H256*BD259</f>
        <v>1611.4035795248808</v>
      </c>
      <c r="I259" s="204">
        <f>Prevalence!I256*BE259</f>
        <v>1962.4696825797998</v>
      </c>
      <c r="J259" s="204">
        <f>Prevalence!J256*BF259</f>
        <v>243.86723106903378</v>
      </c>
      <c r="K259" s="204">
        <f>Prevalence!K256*BG259</f>
        <v>714.20713645678677</v>
      </c>
      <c r="L259" s="204">
        <f>Prevalence!L256*BH259</f>
        <v>2672.694711810143</v>
      </c>
      <c r="M259" s="204">
        <f>Prevalence!M256*BI259</f>
        <v>3.8816425717645857</v>
      </c>
      <c r="N259" s="204">
        <f>Prevalence!N256*BJ259</f>
        <v>19.461520145070818</v>
      </c>
      <c r="O259" s="204">
        <f>Prevalence!O256*BK259</f>
        <v>535.56003584360462</v>
      </c>
      <c r="P259" s="204">
        <f>Prevalence!P256*BL259</f>
        <v>0</v>
      </c>
      <c r="Q259" s="204">
        <f>Prevalence!Q256*BM259</f>
        <v>719.30139272727274</v>
      </c>
      <c r="R259" s="204">
        <f>Prevalence!R256*BN259</f>
        <v>826.44448877005357</v>
      </c>
      <c r="S259" s="204">
        <f>Prevalence!S256*BO259</f>
        <v>82.969924620320853</v>
      </c>
      <c r="T259" s="204">
        <f>Prevalence!T256*BP259</f>
        <v>81.703208213903764</v>
      </c>
      <c r="U259" s="204">
        <f>Prevalence!U256*BQ259</f>
        <v>58.158368342245993</v>
      </c>
      <c r="V259" s="204">
        <f>Prevalence!V256*BR259</f>
        <v>86.478527999999997</v>
      </c>
      <c r="W259" s="204">
        <f>Prevalence!W256*BS259</f>
        <v>178.13199465240643</v>
      </c>
      <c r="X259" s="204">
        <f>Prevalence!X256*BT259</f>
        <v>168.02088333689844</v>
      </c>
      <c r="Y259" s="204">
        <f>Prevalence!Y256*BU259</f>
        <v>543.56962459893055</v>
      </c>
      <c r="Z259" s="204">
        <f>Prevalence!Z256*BV259</f>
        <v>162.1723732620321</v>
      </c>
      <c r="AA259" s="204">
        <f>Prevalence!AA256*BW259</f>
        <v>580.42629670588246</v>
      </c>
      <c r="AB259" s="204">
        <f>Prevalence!AB256*BX259</f>
        <v>2107.0784390374338</v>
      </c>
      <c r="AC259" s="204">
        <f>Prevalence!AC256*BY259</f>
        <v>0</v>
      </c>
      <c r="AD259" s="204">
        <f>Prevalence!AD256*BZ259</f>
        <v>304.37385651336899</v>
      </c>
      <c r="AE259" s="204">
        <f>Prevalence!AE256*CA259</f>
        <v>657.8028138609626</v>
      </c>
      <c r="AF259" s="204">
        <f>Prevalence!AF256*CB259</f>
        <v>450.72735465240646</v>
      </c>
      <c r="AG259" s="204">
        <f>Prevalence!AG256*CC259</f>
        <v>160.55630451336899</v>
      </c>
      <c r="AH259" s="204">
        <f>Prevalence!AH256*CD259</f>
        <v>72.806033454545457</v>
      </c>
      <c r="AI259" s="204">
        <f>Prevalence!AI256*CE259</f>
        <v>144.94854879144387</v>
      </c>
      <c r="AJ259" s="204">
        <f>Prevalence!AJ256*CF259</f>
        <v>86.415694844919784</v>
      </c>
      <c r="AK259" s="204">
        <f>Prevalence!AK256*CG259</f>
        <v>76.153783957219247</v>
      </c>
      <c r="AL259" s="204">
        <f>Prevalence!AL256*CH259</f>
        <v>271.77224566844922</v>
      </c>
      <c r="AM259" s="204">
        <f>Prevalence!AM256*CI259</f>
        <v>3.870522352941177</v>
      </c>
      <c r="AN259" s="204">
        <f>Prevalence!AN256*CJ259</f>
        <v>299.78954951871657</v>
      </c>
      <c r="AO259" s="204">
        <f>Prevalence!AO256*CK259</f>
        <v>405.40956988235297</v>
      </c>
      <c r="AP259" s="204">
        <f>Prevalence!AP256*CL259</f>
        <v>64.9154458395722</v>
      </c>
      <c r="AQ259" s="204">
        <f>Prevalence!AQ256*CM259</f>
        <v>19.458171465240646</v>
      </c>
      <c r="AR259" s="204">
        <f>Prevalence!AR256*CN259</f>
        <v>191.49032342245991</v>
      </c>
      <c r="AS259" s="204">
        <f>Prevalence!AS256*CO259</f>
        <v>488.44609764705893</v>
      </c>
      <c r="AT259" s="204">
        <f>Prevalence!AT256*CP259</f>
        <v>280.41306115508024</v>
      </c>
      <c r="AU259" s="204">
        <f>Prevalence!AU256*CQ259</f>
        <v>38.544370652406421</v>
      </c>
      <c r="AV259" s="204">
        <f>Prevalence!AV256*CR259</f>
        <v>350.51098562566852</v>
      </c>
      <c r="AW259">
        <v>258</v>
      </c>
      <c r="AX259">
        <v>40537</v>
      </c>
      <c r="AY259">
        <v>1825</v>
      </c>
      <c r="AZ259">
        <v>257</v>
      </c>
      <c r="BA259">
        <v>374</v>
      </c>
      <c r="BB259">
        <v>2892</v>
      </c>
      <c r="BC259">
        <v>2635</v>
      </c>
      <c r="BD259">
        <v>7341</v>
      </c>
      <c r="BE259">
        <v>8745</v>
      </c>
      <c r="BF259">
        <v>1003</v>
      </c>
      <c r="BG259">
        <v>3014</v>
      </c>
      <c r="BH259">
        <v>9882</v>
      </c>
      <c r="BI259">
        <v>20</v>
      </c>
      <c r="BJ259">
        <v>79</v>
      </c>
      <c r="BK259">
        <v>2470</v>
      </c>
      <c r="BM259">
        <v>3145</v>
      </c>
      <c r="BN259">
        <v>3758</v>
      </c>
      <c r="BO259">
        <v>524</v>
      </c>
      <c r="BP259">
        <v>301</v>
      </c>
      <c r="BQ259">
        <v>260</v>
      </c>
      <c r="BR259">
        <v>374</v>
      </c>
      <c r="BS259">
        <v>810</v>
      </c>
      <c r="BT259">
        <v>619</v>
      </c>
      <c r="BU259">
        <v>2050</v>
      </c>
      <c r="BV259">
        <v>725</v>
      </c>
      <c r="BW259">
        <v>2189</v>
      </c>
      <c r="BX259">
        <v>7135</v>
      </c>
      <c r="BZ259">
        <v>1392</v>
      </c>
      <c r="CA259">
        <v>2892</v>
      </c>
      <c r="CB259">
        <v>2015</v>
      </c>
      <c r="CC259">
        <v>702</v>
      </c>
      <c r="CD259">
        <v>408</v>
      </c>
      <c r="CE259">
        <v>648</v>
      </c>
      <c r="CF259">
        <v>438</v>
      </c>
      <c r="CG259">
        <v>404</v>
      </c>
      <c r="CH259">
        <v>1295</v>
      </c>
      <c r="CI259">
        <v>20</v>
      </c>
      <c r="CJ259">
        <v>1136</v>
      </c>
      <c r="CK259">
        <v>1551</v>
      </c>
      <c r="CL259">
        <v>257</v>
      </c>
      <c r="CM259">
        <v>79</v>
      </c>
      <c r="CN259">
        <v>802</v>
      </c>
      <c r="CO259">
        <v>2035</v>
      </c>
      <c r="CP259">
        <v>983</v>
      </c>
      <c r="CQ259">
        <v>216</v>
      </c>
      <c r="CR259">
        <v>1374</v>
      </c>
    </row>
    <row r="260" spans="1:96" x14ac:dyDescent="0.2">
      <c r="A260" s="112" t="s">
        <v>50</v>
      </c>
      <c r="B260" s="204">
        <f>Prevalence!B257*AX260</f>
        <v>13614.37945</v>
      </c>
      <c r="C260" s="204">
        <f>Prevalence!C257*AY260</f>
        <v>658.83600667800772</v>
      </c>
      <c r="D260" s="204">
        <f>Prevalence!D257*AZ260</f>
        <v>114.21132269982698</v>
      </c>
      <c r="E260" s="204">
        <f>Prevalence!E257*BA260</f>
        <v>148.71325986860467</v>
      </c>
      <c r="F260" s="204">
        <f>Prevalence!F257*BB260</f>
        <v>843.11986590247784</v>
      </c>
      <c r="G260" s="204">
        <f>Prevalence!G257*BC260</f>
        <v>891.16326272102617</v>
      </c>
      <c r="H260" s="204">
        <f>Prevalence!H257*BD260</f>
        <v>2210.463292322615</v>
      </c>
      <c r="I260" s="204">
        <f>Prevalence!I257*BE260</f>
        <v>2897.0423155145518</v>
      </c>
      <c r="J260" s="204">
        <f>Prevalence!J257*BF260</f>
        <v>393.33384648893184</v>
      </c>
      <c r="K260" s="204">
        <f>Prevalence!K257*BG260</f>
        <v>1074.2858779269579</v>
      </c>
      <c r="L260" s="204">
        <f>Prevalence!L257*BH260</f>
        <v>3656.7468124741536</v>
      </c>
      <c r="M260" s="204">
        <f>Prevalence!M257*BI260</f>
        <v>9.7960038168053458</v>
      </c>
      <c r="N260" s="204">
        <f>Prevalence!N257*BJ260</f>
        <v>23.911659855294548</v>
      </c>
      <c r="O260" s="204">
        <f>Prevalence!O257*BK260</f>
        <v>845.49127903402143</v>
      </c>
      <c r="P260" s="204">
        <f>Prevalence!P257*BL260</f>
        <v>0</v>
      </c>
      <c r="Q260" s="204">
        <f>Prevalence!Q257*BM260</f>
        <v>1003.4338363636364</v>
      </c>
      <c r="R260" s="204">
        <f>Prevalence!R257*BN260</f>
        <v>1128.4930681818184</v>
      </c>
      <c r="S260" s="204">
        <f>Prevalence!S257*BO260</f>
        <v>137.50254000000001</v>
      </c>
      <c r="T260" s="204">
        <f>Prevalence!T257*BP260</f>
        <v>123.30438545454548</v>
      </c>
      <c r="U260" s="204">
        <f>Prevalence!U257*BQ260</f>
        <v>97.848541818181829</v>
      </c>
      <c r="V260" s="204">
        <f>Prevalence!V257*BR260</f>
        <v>149.02695272727271</v>
      </c>
      <c r="W260" s="204">
        <f>Prevalence!W257*BS260</f>
        <v>282.05211363636369</v>
      </c>
      <c r="X260" s="204">
        <f>Prevalence!X257*BT260</f>
        <v>229.74663272727278</v>
      </c>
      <c r="Y260" s="204">
        <f>Prevalence!Y257*BU260</f>
        <v>854.13202818181821</v>
      </c>
      <c r="Z260" s="204">
        <f>Prevalence!Z257*BV260</f>
        <v>243.17389090909091</v>
      </c>
      <c r="AA260" s="204">
        <f>Prevalence!AA257*BW260</f>
        <v>833.19910181818182</v>
      </c>
      <c r="AB260" s="204">
        <f>Prevalence!AB257*BX260</f>
        <v>2839.7122272727279</v>
      </c>
      <c r="AC260" s="204">
        <f>Prevalence!AC257*BY260</f>
        <v>0</v>
      </c>
      <c r="AD260" s="204">
        <f>Prevalence!AD257*BZ260</f>
        <v>396.74815636363633</v>
      </c>
      <c r="AE260" s="204">
        <f>Prevalence!AE257*CA260</f>
        <v>844.55274636363652</v>
      </c>
      <c r="AF260" s="204">
        <f>Prevalence!AF257*CB260</f>
        <v>609.96117636363635</v>
      </c>
      <c r="AG260" s="204">
        <f>Prevalence!AG257*CC260</f>
        <v>266.10236545454546</v>
      </c>
      <c r="AH260" s="204">
        <f>Prevalence!AH257*CD260</f>
        <v>108.5435090909091</v>
      </c>
      <c r="AI260" s="204">
        <f>Prevalence!AI257*CE260</f>
        <v>180.93295454545455</v>
      </c>
      <c r="AJ260" s="204">
        <f>Prevalence!AJ257*CF260</f>
        <v>108.77445272727273</v>
      </c>
      <c r="AK260" s="204">
        <f>Prevalence!AK257*CG260</f>
        <v>133.19918181818181</v>
      </c>
      <c r="AL260" s="204">
        <f>Prevalence!AL257*CH260</f>
        <v>396.53998181818184</v>
      </c>
      <c r="AM260" s="204">
        <f>Prevalence!AM257*CI260</f>
        <v>9.7679400000000012</v>
      </c>
      <c r="AN260" s="204">
        <f>Prevalence!AN257*CJ260</f>
        <v>461.41562727272725</v>
      </c>
      <c r="AO260" s="204">
        <f>Prevalence!AO257*CK260</f>
        <v>622.78017454545466</v>
      </c>
      <c r="AP260" s="204">
        <f>Prevalence!AP257*CL260</f>
        <v>114.08778272727275</v>
      </c>
      <c r="AQ260" s="204">
        <f>Prevalence!AQ257*CM260</f>
        <v>23.90754545454546</v>
      </c>
      <c r="AR260" s="204">
        <f>Prevalence!AR257*CN260</f>
        <v>314.26224545454551</v>
      </c>
      <c r="AS260" s="204">
        <f>Prevalence!AS257*CO260</f>
        <v>748.94208090909103</v>
      </c>
      <c r="AT260" s="204">
        <f>Prevalence!AT257*CP260</f>
        <v>372.50720636363633</v>
      </c>
      <c r="AU260" s="204">
        <f>Prevalence!AU257*CQ260</f>
        <v>62.816669090909095</v>
      </c>
      <c r="AV260" s="204">
        <f>Prevalence!AV257*CR260</f>
        <v>512.39562181818189</v>
      </c>
      <c r="AW260">
        <v>259</v>
      </c>
      <c r="AX260">
        <v>44765</v>
      </c>
      <c r="AY260">
        <v>2217</v>
      </c>
      <c r="AZ260">
        <v>349</v>
      </c>
      <c r="BA260">
        <v>498</v>
      </c>
      <c r="BB260">
        <v>2869</v>
      </c>
      <c r="BC260">
        <v>2749</v>
      </c>
      <c r="BD260">
        <v>7781</v>
      </c>
      <c r="BE260">
        <v>9975</v>
      </c>
      <c r="BF260">
        <v>1250</v>
      </c>
      <c r="BG260">
        <v>3503</v>
      </c>
      <c r="BH260">
        <v>10447</v>
      </c>
      <c r="BI260">
        <v>39</v>
      </c>
      <c r="BJ260">
        <v>75</v>
      </c>
      <c r="BK260">
        <v>3013</v>
      </c>
      <c r="BM260">
        <v>3390</v>
      </c>
      <c r="BN260">
        <v>3965</v>
      </c>
      <c r="BO260">
        <v>671</v>
      </c>
      <c r="BP260">
        <v>351</v>
      </c>
      <c r="BQ260">
        <v>338</v>
      </c>
      <c r="BR260">
        <v>498</v>
      </c>
      <c r="BS260">
        <v>991</v>
      </c>
      <c r="BT260">
        <v>654</v>
      </c>
      <c r="BU260">
        <v>2489</v>
      </c>
      <c r="BV260">
        <v>840</v>
      </c>
      <c r="BW260">
        <v>2428</v>
      </c>
      <c r="BX260">
        <v>7430</v>
      </c>
      <c r="BZ260">
        <v>1402</v>
      </c>
      <c r="CA260">
        <v>2869</v>
      </c>
      <c r="CB260">
        <v>2107</v>
      </c>
      <c r="CC260">
        <v>899</v>
      </c>
      <c r="CD260">
        <v>470</v>
      </c>
      <c r="CE260">
        <v>625</v>
      </c>
      <c r="CF260">
        <v>426</v>
      </c>
      <c r="CG260">
        <v>546</v>
      </c>
      <c r="CH260">
        <v>1460</v>
      </c>
      <c r="CI260">
        <v>39</v>
      </c>
      <c r="CJ260">
        <v>1351</v>
      </c>
      <c r="CK260">
        <v>1841</v>
      </c>
      <c r="CL260">
        <v>349</v>
      </c>
      <c r="CM260">
        <v>75</v>
      </c>
      <c r="CN260">
        <v>1017</v>
      </c>
      <c r="CO260">
        <v>2411</v>
      </c>
      <c r="CP260">
        <v>1009</v>
      </c>
      <c r="CQ260">
        <v>272</v>
      </c>
      <c r="CR260">
        <v>1552</v>
      </c>
    </row>
    <row r="261" spans="1:96" x14ac:dyDescent="0.2">
      <c r="A261" s="112" t="s">
        <v>51</v>
      </c>
      <c r="B261" s="204">
        <f>Prevalence!B258*AX261</f>
        <v>12777.109560000001</v>
      </c>
      <c r="C261" s="204">
        <f>Prevalence!C258*AY261</f>
        <v>650.51511890760435</v>
      </c>
      <c r="D261" s="204">
        <f>Prevalence!D258*AZ261</f>
        <v>89.012836029664584</v>
      </c>
      <c r="E261" s="204">
        <f>Prevalence!E258*BA261</f>
        <v>143.93532380856919</v>
      </c>
      <c r="F261" s="204">
        <f>Prevalence!F258*BB261</f>
        <v>817.84684099219089</v>
      </c>
      <c r="G261" s="204">
        <f>Prevalence!G258*BC261</f>
        <v>794.23426470226048</v>
      </c>
      <c r="H261" s="204">
        <f>Prevalence!H258*BD261</f>
        <v>2055.9211986298374</v>
      </c>
      <c r="I261" s="204">
        <f>Prevalence!I258*BE261</f>
        <v>2748.6324284741572</v>
      </c>
      <c r="J261" s="204">
        <f>Prevalence!J258*BF261</f>
        <v>367.5311461592579</v>
      </c>
      <c r="K261" s="204">
        <f>Prevalence!K258*BG261</f>
        <v>1006.2038154377245</v>
      </c>
      <c r="L261" s="204">
        <f>Prevalence!L258*BH261</f>
        <v>3374.9739414066994</v>
      </c>
      <c r="M261" s="204">
        <f>Prevalence!M258*BI261</f>
        <v>7.0330283812961447</v>
      </c>
      <c r="N261" s="204">
        <f>Prevalence!N258*BJ261</f>
        <v>16.259928701600291</v>
      </c>
      <c r="O261" s="204">
        <f>Prevalence!O258*BK261</f>
        <v>832.02178637101679</v>
      </c>
      <c r="P261" s="204">
        <f>Prevalence!P258*BL261</f>
        <v>0</v>
      </c>
      <c r="Q261" s="204">
        <f>Prevalence!Q258*BM261</f>
        <v>970.57803818181821</v>
      </c>
      <c r="R261" s="204">
        <f>Prevalence!R258*BN261</f>
        <v>1018.0629772727274</v>
      </c>
      <c r="S261" s="204">
        <f>Prevalence!S258*BO261</f>
        <v>128.89582363636364</v>
      </c>
      <c r="T261" s="204">
        <f>Prevalence!T258*BP261</f>
        <v>120.49402909090911</v>
      </c>
      <c r="U261" s="204">
        <f>Prevalence!U258*BQ261</f>
        <v>88.58477454545455</v>
      </c>
      <c r="V261" s="204">
        <f>Prevalence!V258*BR261</f>
        <v>144.23893818181818</v>
      </c>
      <c r="W261" s="204">
        <f>Prevalence!W258*BS261</f>
        <v>299.69815909090914</v>
      </c>
      <c r="X261" s="204">
        <f>Prevalence!X258*BT261</f>
        <v>216.7487345454546</v>
      </c>
      <c r="Y261" s="204">
        <f>Prevalence!Y258*BU261</f>
        <v>818.09994181818183</v>
      </c>
      <c r="Z261" s="204">
        <f>Prevalence!Z258*BV261</f>
        <v>239.69997818181821</v>
      </c>
      <c r="AA261" s="204">
        <f>Prevalence!AA258*BW261</f>
        <v>768.68450909090916</v>
      </c>
      <c r="AB261" s="204">
        <f>Prevalence!AB258*BX261</f>
        <v>2683.0120909090915</v>
      </c>
      <c r="AC261" s="204">
        <f>Prevalence!AC258*BY261</f>
        <v>0</v>
      </c>
      <c r="AD261" s="204">
        <f>Prevalence!AD258*BZ261</f>
        <v>347.22538363636357</v>
      </c>
      <c r="AE261" s="204">
        <f>Prevalence!AE258*CA261</f>
        <v>819.23677000000009</v>
      </c>
      <c r="AF261" s="204">
        <f>Prevalence!AF258*CB261</f>
        <v>588.82820727272735</v>
      </c>
      <c r="AG261" s="204">
        <f>Prevalence!AG258*CC261</f>
        <v>244.1985</v>
      </c>
      <c r="AH261" s="204">
        <f>Prevalence!AH258*CD261</f>
        <v>92.608398181818188</v>
      </c>
      <c r="AI261" s="204">
        <f>Prevalence!AI258*CE261</f>
        <v>162.11592727272728</v>
      </c>
      <c r="AJ261" s="204">
        <f>Prevalence!AJ258*CF261</f>
        <v>97.284193636363639</v>
      </c>
      <c r="AK261" s="204">
        <f>Prevalence!AK258*CG261</f>
        <v>136.37059090909091</v>
      </c>
      <c r="AL261" s="204">
        <f>Prevalence!AL258*CH261</f>
        <v>365.84887363636363</v>
      </c>
      <c r="AM261" s="204">
        <f>Prevalence!AM258*CI261</f>
        <v>7.0128800000000009</v>
      </c>
      <c r="AN261" s="204">
        <f>Prevalence!AN258*CJ261</f>
        <v>438.19115454545454</v>
      </c>
      <c r="AO261" s="204">
        <f>Prevalence!AO258*CK261</f>
        <v>613.98480000000006</v>
      </c>
      <c r="AP261" s="204">
        <f>Prevalence!AP258*CL261</f>
        <v>88.916552727272745</v>
      </c>
      <c r="AQ261" s="204">
        <f>Prevalence!AQ258*CM261</f>
        <v>16.257130909090911</v>
      </c>
      <c r="AR261" s="204">
        <f>Prevalence!AR258*CN261</f>
        <v>313.02620909090916</v>
      </c>
      <c r="AS261" s="204">
        <f>Prevalence!AS258*CO261</f>
        <v>711.97646181818197</v>
      </c>
      <c r="AT261" s="204">
        <f>Prevalence!AT258*CP261</f>
        <v>338.54222818181819</v>
      </c>
      <c r="AU261" s="204">
        <f>Prevalence!AU258*CQ261</f>
        <v>53.578923636363641</v>
      </c>
      <c r="AV261" s="204">
        <f>Prevalence!AV258*CR261</f>
        <v>407.40734363636369</v>
      </c>
      <c r="AW261">
        <v>260</v>
      </c>
      <c r="AX261">
        <v>42012</v>
      </c>
      <c r="AY261">
        <v>2189</v>
      </c>
      <c r="AZ261">
        <v>272</v>
      </c>
      <c r="BA261">
        <v>482</v>
      </c>
      <c r="BB261">
        <v>2783</v>
      </c>
      <c r="BC261">
        <v>2450</v>
      </c>
      <c r="BD261">
        <v>7237</v>
      </c>
      <c r="BE261">
        <v>9464</v>
      </c>
      <c r="BF261">
        <v>1168</v>
      </c>
      <c r="BG261">
        <v>3281</v>
      </c>
      <c r="BH261">
        <v>9642</v>
      </c>
      <c r="BI261">
        <v>28</v>
      </c>
      <c r="BJ261">
        <v>51</v>
      </c>
      <c r="BK261">
        <v>2965</v>
      </c>
      <c r="BM261">
        <v>3279</v>
      </c>
      <c r="BN261">
        <v>3577</v>
      </c>
      <c r="BO261">
        <v>629</v>
      </c>
      <c r="BP261">
        <v>343</v>
      </c>
      <c r="BQ261">
        <v>306</v>
      </c>
      <c r="BR261">
        <v>482</v>
      </c>
      <c r="BS261">
        <v>1053</v>
      </c>
      <c r="BT261">
        <v>617</v>
      </c>
      <c r="BU261">
        <v>2384</v>
      </c>
      <c r="BV261">
        <v>828</v>
      </c>
      <c r="BW261">
        <v>2240</v>
      </c>
      <c r="BX261">
        <v>7020</v>
      </c>
      <c r="BZ261">
        <v>1227</v>
      </c>
      <c r="CA261">
        <v>2783</v>
      </c>
      <c r="CB261">
        <v>2034</v>
      </c>
      <c r="CC261">
        <v>825</v>
      </c>
      <c r="CD261">
        <v>401</v>
      </c>
      <c r="CE261">
        <v>560</v>
      </c>
      <c r="CF261">
        <v>381</v>
      </c>
      <c r="CG261">
        <v>559</v>
      </c>
      <c r="CH261">
        <v>1347</v>
      </c>
      <c r="CI261">
        <v>28</v>
      </c>
      <c r="CJ261">
        <v>1283</v>
      </c>
      <c r="CK261">
        <v>1815</v>
      </c>
      <c r="CL261">
        <v>272</v>
      </c>
      <c r="CM261">
        <v>51</v>
      </c>
      <c r="CN261">
        <v>1013</v>
      </c>
      <c r="CO261">
        <v>2292</v>
      </c>
      <c r="CP261">
        <v>917</v>
      </c>
      <c r="CQ261">
        <v>232</v>
      </c>
      <c r="CR261">
        <v>1234</v>
      </c>
    </row>
    <row r="262" spans="1:96" x14ac:dyDescent="0.2">
      <c r="A262" s="112" t="s">
        <v>52</v>
      </c>
      <c r="B262" s="204">
        <f>Prevalence!B259*AX262</f>
        <v>9775.2692439999992</v>
      </c>
      <c r="C262" s="204">
        <f>Prevalence!C259*AY262</f>
        <v>546.87697668497503</v>
      </c>
      <c r="D262" s="204">
        <f>Prevalence!D259*AZ262</f>
        <v>85.189271288883077</v>
      </c>
      <c r="E262" s="204">
        <f>Prevalence!E259*BA262</f>
        <v>111.60101601361765</v>
      </c>
      <c r="F262" s="204">
        <f>Prevalence!F259*BB262</f>
        <v>635.22554060385255</v>
      </c>
      <c r="G262" s="204">
        <f>Prevalence!G259*BC262</f>
        <v>589.60605323328627</v>
      </c>
      <c r="H262" s="204">
        <f>Prevalence!H259*BD262</f>
        <v>1546.1550801360991</v>
      </c>
      <c r="I262" s="204">
        <f>Prevalence!I259*BE262</f>
        <v>2089.7064859106299</v>
      </c>
      <c r="J262" s="204">
        <f>Prevalence!J259*BF262</f>
        <v>299.26606113843883</v>
      </c>
      <c r="K262" s="204">
        <f>Prevalence!K259*BG262</f>
        <v>752.74609350406263</v>
      </c>
      <c r="L262" s="204">
        <f>Prevalence!L259*BH262</f>
        <v>2555.2150431650907</v>
      </c>
      <c r="M262" s="204">
        <f>Prevalence!M259*BI262</f>
        <v>4.315914920461001</v>
      </c>
      <c r="N262" s="204">
        <f>Prevalence!N259*BJ262</f>
        <v>12.052015397751191</v>
      </c>
      <c r="O262" s="204">
        <f>Prevalence!O259*BK262</f>
        <v>642.24800178817156</v>
      </c>
      <c r="P262" s="204">
        <f>Prevalence!P259*BL262</f>
        <v>0</v>
      </c>
      <c r="Q262" s="204">
        <f>Prevalence!Q259*BM262</f>
        <v>688.13773905882351</v>
      </c>
      <c r="R262" s="204">
        <f>Prevalence!R259*BN262</f>
        <v>802.02533689839572</v>
      </c>
      <c r="S262" s="204">
        <f>Prevalence!S259*BO262</f>
        <v>111.44239864171124</v>
      </c>
      <c r="T262" s="204">
        <f>Prevalence!T259*BP262</f>
        <v>88.429581048128355</v>
      </c>
      <c r="U262" s="204">
        <f>Prevalence!U259*BQ262</f>
        <v>73.618660192513374</v>
      </c>
      <c r="V262" s="204">
        <f>Prevalence!V259*BR262</f>
        <v>111.83642502673797</v>
      </c>
      <c r="W262" s="204">
        <f>Prevalence!W259*BS262</f>
        <v>197.57209518716579</v>
      </c>
      <c r="X262" s="204">
        <f>Prevalence!X259*BT262</f>
        <v>169.91759088770056</v>
      </c>
      <c r="Y262" s="204">
        <f>Prevalence!Y259*BU262</f>
        <v>639.17227580748659</v>
      </c>
      <c r="Z262" s="204">
        <f>Prevalence!Z259*BV262</f>
        <v>167.63167895187166</v>
      </c>
      <c r="AA262" s="204">
        <f>Prevalence!AA259*BW262</f>
        <v>586.98893041176473</v>
      </c>
      <c r="AB262" s="204">
        <f>Prevalence!AB259*BX262</f>
        <v>2060.4296383689839</v>
      </c>
      <c r="AC262" s="204">
        <f>Prevalence!AC259*BY262</f>
        <v>0</v>
      </c>
      <c r="AD262" s="204">
        <f>Prevalence!AD259*BZ262</f>
        <v>250.41634299465241</v>
      </c>
      <c r="AE262" s="204">
        <f>Prevalence!AE259*CA262</f>
        <v>636.30510509090914</v>
      </c>
      <c r="AF262" s="204">
        <f>Prevalence!AF259*CB262</f>
        <v>444.19907805347594</v>
      </c>
      <c r="AG262" s="204">
        <f>Prevalence!AG259*CC262</f>
        <v>207.00078329411764</v>
      </c>
      <c r="AH262" s="204">
        <f>Prevalence!AH259*CD262</f>
        <v>73.808687101604278</v>
      </c>
      <c r="AI262" s="204">
        <f>Prevalence!AI259*CE262</f>
        <v>128.08652026737968</v>
      </c>
      <c r="AJ262" s="204">
        <f>Prevalence!AJ259*CF262</f>
        <v>76.559885513368982</v>
      </c>
      <c r="AK262" s="204">
        <f>Prevalence!AK259*CG262</f>
        <v>117.78873850267379</v>
      </c>
      <c r="AL262" s="204">
        <f>Prevalence!AL259*CH262</f>
        <v>261.1095484010695</v>
      </c>
      <c r="AM262" s="204">
        <f>Prevalence!AM259*CI262</f>
        <v>4.3035505882352947</v>
      </c>
      <c r="AN262" s="204">
        <f>Prevalence!AN259*CJ262</f>
        <v>358.85743427807489</v>
      </c>
      <c r="AO262" s="204">
        <f>Prevalence!AO259*CK262</f>
        <v>442.91919093048131</v>
      </c>
      <c r="AP262" s="204">
        <f>Prevalence!AP259*CL262</f>
        <v>85.097123855614981</v>
      </c>
      <c r="AQ262" s="204">
        <f>Prevalence!AQ259*CM262</f>
        <v>12.049941647058825</v>
      </c>
      <c r="AR262" s="204">
        <f>Prevalence!AR259*CN262</f>
        <v>269.99190914438503</v>
      </c>
      <c r="AS262" s="204">
        <f>Prevalence!AS259*CO262</f>
        <v>555.10213561497335</v>
      </c>
      <c r="AT262" s="204">
        <f>Prevalence!AT259*CP262</f>
        <v>250.88721849732616</v>
      </c>
      <c r="AU262" s="204">
        <f>Prevalence!AU259*CQ262</f>
        <v>38.094806245989304</v>
      </c>
      <c r="AV262" s="204">
        <f>Prevalence!AV259*CR262</f>
        <v>293.00332948128346</v>
      </c>
      <c r="AW262">
        <v>261</v>
      </c>
      <c r="AX262">
        <v>37412</v>
      </c>
      <c r="AY262">
        <v>2142</v>
      </c>
      <c r="AZ262">
        <v>303</v>
      </c>
      <c r="BA262">
        <v>435</v>
      </c>
      <c r="BB262">
        <v>2516</v>
      </c>
      <c r="BC262">
        <v>2117</v>
      </c>
      <c r="BD262">
        <v>6335</v>
      </c>
      <c r="BE262">
        <v>8375</v>
      </c>
      <c r="BF262">
        <v>1107</v>
      </c>
      <c r="BG262">
        <v>2857</v>
      </c>
      <c r="BH262">
        <v>8497</v>
      </c>
      <c r="BI262">
        <v>20</v>
      </c>
      <c r="BJ262">
        <v>44</v>
      </c>
      <c r="BK262">
        <v>2664</v>
      </c>
      <c r="BM262">
        <v>2706</v>
      </c>
      <c r="BN262">
        <v>3280</v>
      </c>
      <c r="BO262">
        <v>633</v>
      </c>
      <c r="BP262">
        <v>293</v>
      </c>
      <c r="BQ262">
        <v>296</v>
      </c>
      <c r="BR262">
        <v>435</v>
      </c>
      <c r="BS262">
        <v>808</v>
      </c>
      <c r="BT262">
        <v>563</v>
      </c>
      <c r="BU262">
        <v>2168</v>
      </c>
      <c r="BV262">
        <v>674</v>
      </c>
      <c r="BW262">
        <v>1991</v>
      </c>
      <c r="BX262">
        <v>6275</v>
      </c>
      <c r="BZ262">
        <v>1030</v>
      </c>
      <c r="CA262">
        <v>2516</v>
      </c>
      <c r="CB262">
        <v>1786</v>
      </c>
      <c r="CC262">
        <v>814</v>
      </c>
      <c r="CD262">
        <v>372</v>
      </c>
      <c r="CE262">
        <v>515</v>
      </c>
      <c r="CF262">
        <v>349</v>
      </c>
      <c r="CG262">
        <v>562</v>
      </c>
      <c r="CH262">
        <v>1119</v>
      </c>
      <c r="CI262">
        <v>20</v>
      </c>
      <c r="CJ262">
        <v>1223</v>
      </c>
      <c r="CK262">
        <v>1524</v>
      </c>
      <c r="CL262">
        <v>303</v>
      </c>
      <c r="CM262">
        <v>44</v>
      </c>
      <c r="CN262">
        <v>1017</v>
      </c>
      <c r="CO262">
        <v>2080</v>
      </c>
      <c r="CP262">
        <v>791</v>
      </c>
      <c r="CQ262">
        <v>192</v>
      </c>
      <c r="CR262">
        <v>1033</v>
      </c>
    </row>
    <row r="263" spans="1:96" x14ac:dyDescent="0.2">
      <c r="A263" s="112" t="s">
        <v>53</v>
      </c>
      <c r="B263" s="204">
        <f>Prevalence!B260*AX263</f>
        <v>9307.5655139999999</v>
      </c>
      <c r="C263" s="204">
        <f>Prevalence!C260*AY263</f>
        <v>567.81250987272858</v>
      </c>
      <c r="D263" s="204">
        <f>Prevalence!D260*AZ263</f>
        <v>83.502355025736875</v>
      </c>
      <c r="E263" s="204">
        <f>Prevalence!E260*BA263</f>
        <v>103.64784015977364</v>
      </c>
      <c r="F263" s="204">
        <f>Prevalence!F260*BB263</f>
        <v>661.98782490592271</v>
      </c>
      <c r="G263" s="204">
        <f>Prevalence!G260*BC263</f>
        <v>605.4811335518018</v>
      </c>
      <c r="H263" s="204">
        <f>Prevalence!H260*BD263</f>
        <v>1412.4071742300875</v>
      </c>
      <c r="I263" s="204">
        <f>Prevalence!I260*BE263</f>
        <v>1873.3750801453148</v>
      </c>
      <c r="J263" s="204">
        <f>Prevalence!J260*BF263</f>
        <v>295.48130517101504</v>
      </c>
      <c r="K263" s="204">
        <f>Prevalence!K260*BG263</f>
        <v>667.38041821693764</v>
      </c>
      <c r="L263" s="204">
        <f>Prevalence!L260*BH263</f>
        <v>2425.0034256894542</v>
      </c>
      <c r="M263" s="204">
        <f>Prevalence!M260*BI263</f>
        <v>4.5317106664840505</v>
      </c>
      <c r="N263" s="204">
        <f>Prevalence!N260*BJ263</f>
        <v>10.408558752603302</v>
      </c>
      <c r="O263" s="204">
        <f>Prevalence!O260*BK263</f>
        <v>688.77723014594824</v>
      </c>
      <c r="P263" s="204">
        <f>Prevalence!P260*BL263</f>
        <v>0</v>
      </c>
      <c r="Q263" s="204">
        <f>Prevalence!Q260*BM263</f>
        <v>634.22598714438504</v>
      </c>
      <c r="R263" s="204">
        <f>Prevalence!R260*BN263</f>
        <v>716.68788489304814</v>
      </c>
      <c r="S263" s="204">
        <f>Prevalence!S260*BO263</f>
        <v>133.2731370802139</v>
      </c>
      <c r="T263" s="204">
        <f>Prevalence!T260*BP263</f>
        <v>95.672959700534776</v>
      </c>
      <c r="U263" s="204">
        <f>Prevalence!U260*BQ263</f>
        <v>82.572281026737969</v>
      </c>
      <c r="V263" s="204">
        <f>Prevalence!V260*BR263</f>
        <v>103.86647289839573</v>
      </c>
      <c r="W263" s="204">
        <f>Prevalence!W260*BS263</f>
        <v>205.88577245989308</v>
      </c>
      <c r="X263" s="204">
        <f>Prevalence!X260*BT263</f>
        <v>167.50313133689841</v>
      </c>
      <c r="Y263" s="204">
        <f>Prevalence!Y260*BU263</f>
        <v>606.44712700000002</v>
      </c>
      <c r="Z263" s="204">
        <f>Prevalence!Z260*BV263</f>
        <v>156.68836459893049</v>
      </c>
      <c r="AA263" s="204">
        <f>Prevalence!AA260*BW263</f>
        <v>508.56650173796788</v>
      </c>
      <c r="AB263" s="204">
        <f>Prevalence!AB260*BX263</f>
        <v>1981.9527166844921</v>
      </c>
      <c r="AC263" s="204">
        <f>Prevalence!AC260*BY263</f>
        <v>0</v>
      </c>
      <c r="AD263" s="204">
        <f>Prevalence!AD260*BZ263</f>
        <v>232.42526592513369</v>
      </c>
      <c r="AE263" s="204">
        <f>Prevalence!AE260*CA263</f>
        <v>663.11287183957222</v>
      </c>
      <c r="AF263" s="204">
        <f>Prevalence!AF260*CB263</f>
        <v>365.60618406417115</v>
      </c>
      <c r="AG263" s="204">
        <f>Prevalence!AG260*CC263</f>
        <v>197.33735606417113</v>
      </c>
      <c r="AH263" s="204">
        <f>Prevalence!AH260*CD263</f>
        <v>73.808687101604278</v>
      </c>
      <c r="AI263" s="204">
        <f>Prevalence!AI260*CE263</f>
        <v>124.60455660962567</v>
      </c>
      <c r="AJ263" s="204">
        <f>Prevalence!AJ260*CF263</f>
        <v>79.411686406417118</v>
      </c>
      <c r="AK263" s="204">
        <f>Prevalence!AK260*CG263</f>
        <v>129.94487165775399</v>
      </c>
      <c r="AL263" s="204">
        <f>Prevalence!AL260*CH263</f>
        <v>228.20834525133691</v>
      </c>
      <c r="AM263" s="204">
        <f>Prevalence!AM260*CI263</f>
        <v>4.5187281176470586</v>
      </c>
      <c r="AN263" s="204">
        <f>Prevalence!AN260*CJ263</f>
        <v>369.1272709090909</v>
      </c>
      <c r="AO263" s="204">
        <f>Prevalence!AO260*CK263</f>
        <v>403.39359383957219</v>
      </c>
      <c r="AP263" s="204">
        <f>Prevalence!AP260*CL263</f>
        <v>83.412032294117651</v>
      </c>
      <c r="AQ263" s="204">
        <f>Prevalence!AQ260*CM263</f>
        <v>10.406767786096257</v>
      </c>
      <c r="AR263" s="204">
        <f>Prevalence!AR260*CN263</f>
        <v>278.48722978609624</v>
      </c>
      <c r="AS263" s="204">
        <f>Prevalence!AS260*CO263</f>
        <v>504.92944258823536</v>
      </c>
      <c r="AT263" s="204">
        <f>Prevalence!AT260*CP263</f>
        <v>281.01905889839571</v>
      </c>
      <c r="AU263" s="204">
        <f>Prevalence!AU260*CQ263</f>
        <v>31.547261422459894</v>
      </c>
      <c r="AV263" s="204">
        <f>Prevalence!AV260*CR263</f>
        <v>254.42786693582889</v>
      </c>
      <c r="AW263">
        <v>262</v>
      </c>
      <c r="AX263">
        <v>35622</v>
      </c>
      <c r="AY263">
        <v>2224</v>
      </c>
      <c r="AZ263">
        <v>297</v>
      </c>
      <c r="BA263">
        <v>404</v>
      </c>
      <c r="BB263">
        <v>2622</v>
      </c>
      <c r="BC263">
        <v>2174</v>
      </c>
      <c r="BD263">
        <v>5787</v>
      </c>
      <c r="BE263">
        <v>7508</v>
      </c>
      <c r="BF263">
        <v>1093</v>
      </c>
      <c r="BG263">
        <v>2533</v>
      </c>
      <c r="BH263">
        <v>8064</v>
      </c>
      <c r="BI263">
        <v>21</v>
      </c>
      <c r="BJ263">
        <v>38</v>
      </c>
      <c r="BK263">
        <v>2857</v>
      </c>
      <c r="BM263">
        <v>2494</v>
      </c>
      <c r="BN263">
        <v>2931</v>
      </c>
      <c r="BO263">
        <v>757</v>
      </c>
      <c r="BP263">
        <v>317</v>
      </c>
      <c r="BQ263">
        <v>332</v>
      </c>
      <c r="BR263">
        <v>404</v>
      </c>
      <c r="BS263">
        <v>842</v>
      </c>
      <c r="BT263">
        <v>555</v>
      </c>
      <c r="BU263">
        <v>2057</v>
      </c>
      <c r="BV263">
        <v>630</v>
      </c>
      <c r="BW263">
        <v>1725</v>
      </c>
      <c r="BX263">
        <v>6036</v>
      </c>
      <c r="BZ263">
        <v>956</v>
      </c>
      <c r="CA263">
        <v>2622</v>
      </c>
      <c r="CB263">
        <v>1470</v>
      </c>
      <c r="CC263">
        <v>776</v>
      </c>
      <c r="CD263">
        <v>372</v>
      </c>
      <c r="CE263">
        <v>501</v>
      </c>
      <c r="CF263">
        <v>362</v>
      </c>
      <c r="CG263">
        <v>620</v>
      </c>
      <c r="CH263">
        <v>978</v>
      </c>
      <c r="CI263">
        <v>21</v>
      </c>
      <c r="CJ263">
        <v>1258</v>
      </c>
      <c r="CK263">
        <v>1388</v>
      </c>
      <c r="CL263">
        <v>297</v>
      </c>
      <c r="CM263">
        <v>38</v>
      </c>
      <c r="CN263">
        <v>1049</v>
      </c>
      <c r="CO263">
        <v>1892</v>
      </c>
      <c r="CP263">
        <v>886</v>
      </c>
      <c r="CQ263">
        <v>159</v>
      </c>
      <c r="CR263">
        <v>897</v>
      </c>
    </row>
    <row r="264" spans="1:96" x14ac:dyDescent="0.2">
      <c r="A264" s="112" t="s">
        <v>54</v>
      </c>
      <c r="B264" s="204">
        <f>Prevalence!B261*AX264</f>
        <v>6590.7564249999996</v>
      </c>
      <c r="C264" s="204">
        <f>Prevalence!C261*AY264</f>
        <v>425.70535153140298</v>
      </c>
      <c r="D264" s="204">
        <f>Prevalence!D261*AZ264</f>
        <v>59.504143491336201</v>
      </c>
      <c r="E264" s="204">
        <f>Prevalence!E261*BA264</f>
        <v>83.821245565080133</v>
      </c>
      <c r="F264" s="204">
        <f>Prevalence!F261*BB264</f>
        <v>497.36808397419117</v>
      </c>
      <c r="G264" s="204">
        <f>Prevalence!G261*BC264</f>
        <v>435.92308285664956</v>
      </c>
      <c r="H264" s="204">
        <f>Prevalence!H261*BD264</f>
        <v>966.71226103361289</v>
      </c>
      <c r="I264" s="204">
        <f>Prevalence!I261*BE264</f>
        <v>1313.9926944163387</v>
      </c>
      <c r="J264" s="204">
        <f>Prevalence!J261*BF264</f>
        <v>220.16057166811345</v>
      </c>
      <c r="K264" s="204">
        <f>Prevalence!K261*BG264</f>
        <v>442.49656533532971</v>
      </c>
      <c r="L264" s="204">
        <f>Prevalence!L261*BH264</f>
        <v>1677.2852244505314</v>
      </c>
      <c r="M264" s="204">
        <f>Prevalence!M261*BI264</f>
        <v>4.341422701620882</v>
      </c>
      <c r="N264" s="204">
        <f>Prevalence!N261*BJ264</f>
        <v>9.698595864348988</v>
      </c>
      <c r="O264" s="204">
        <f>Prevalence!O261*BK264</f>
        <v>513.34290754813856</v>
      </c>
      <c r="P264" s="204">
        <f>Prevalence!P261*BL264</f>
        <v>0</v>
      </c>
      <c r="Q264" s="204">
        <f>Prevalence!Q261*BM264</f>
        <v>432.61517764705883</v>
      </c>
      <c r="R264" s="204">
        <f>Prevalence!R261*BN264</f>
        <v>480.91091176470587</v>
      </c>
      <c r="S264" s="204">
        <f>Prevalence!S261*BO264</f>
        <v>98.464738235294121</v>
      </c>
      <c r="T264" s="204">
        <f>Prevalence!T261*BP264</f>
        <v>80.876689411764715</v>
      </c>
      <c r="U264" s="204">
        <f>Prevalence!U261*BQ264</f>
        <v>56.240827647058815</v>
      </c>
      <c r="V264" s="204">
        <f>Prevalence!V261*BR264</f>
        <v>83.998056470588224</v>
      </c>
      <c r="W264" s="204">
        <f>Prevalence!W261*BS264</f>
        <v>151.90802941176472</v>
      </c>
      <c r="X264" s="204">
        <f>Prevalence!X261*BT264</f>
        <v>111.96442588235294</v>
      </c>
      <c r="Y264" s="204">
        <f>Prevalence!Y261*BU264</f>
        <v>456.47069764705884</v>
      </c>
      <c r="Z264" s="204">
        <f>Prevalence!Z261*BV264</f>
        <v>123.28950117647057</v>
      </c>
      <c r="AA264" s="204">
        <f>Prevalence!AA261*BW264</f>
        <v>404.27550352941176</v>
      </c>
      <c r="AB264" s="204">
        <f>Prevalence!AB261*BX264</f>
        <v>1359.7623911764706</v>
      </c>
      <c r="AC264" s="204">
        <f>Prevalence!AC261*BY264</f>
        <v>0</v>
      </c>
      <c r="AD264" s="204">
        <f>Prevalence!AD261*BZ264</f>
        <v>158.27894647058821</v>
      </c>
      <c r="AE264" s="204">
        <f>Prevalence!AE261*CA264</f>
        <v>498.21336000000002</v>
      </c>
      <c r="AF264" s="204">
        <f>Prevalence!AF261*CB264</f>
        <v>213.95531941176469</v>
      </c>
      <c r="AG264" s="204">
        <f>Prevalence!AG261*CC264</f>
        <v>138.95255705882352</v>
      </c>
      <c r="AH264" s="204">
        <f>Prevalence!AH261*CD264</f>
        <v>49.815938823529414</v>
      </c>
      <c r="AI264" s="204">
        <f>Prevalence!AI261*CE264</f>
        <v>89.464946470588217</v>
      </c>
      <c r="AJ264" s="204">
        <f>Prevalence!AJ261*CF264</f>
        <v>64.257883529411757</v>
      </c>
      <c r="AK264" s="204">
        <f>Prevalence!AK261*CG264</f>
        <v>100.52241176470588</v>
      </c>
      <c r="AL264" s="204">
        <f>Prevalence!AL261*CH264</f>
        <v>137.45259176470586</v>
      </c>
      <c r="AM264" s="204">
        <f>Prevalence!AM261*CI264</f>
        <v>4.328985294117647</v>
      </c>
      <c r="AN264" s="204">
        <f>Prevalence!AN261*CJ264</f>
        <v>278.39310882352936</v>
      </c>
      <c r="AO264" s="204">
        <f>Prevalence!AO261*CK264</f>
        <v>272.93521411764704</v>
      </c>
      <c r="AP264" s="204">
        <f>Prevalence!AP261*CL264</f>
        <v>59.439779117647056</v>
      </c>
      <c r="AQ264" s="204">
        <f>Prevalence!AQ261*CM264</f>
        <v>9.6969270588235297</v>
      </c>
      <c r="AR264" s="204">
        <f>Prevalence!AR261*CN264</f>
        <v>216.8428088235294</v>
      </c>
      <c r="AS264" s="204">
        <f>Prevalence!AS261*CO264</f>
        <v>342.76118470588233</v>
      </c>
      <c r="AT264" s="204">
        <f>Prevalence!AT261*CP264</f>
        <v>218.23145735294116</v>
      </c>
      <c r="AU264" s="204">
        <f>Prevalence!AU261*CQ264</f>
        <v>20.277641764705884</v>
      </c>
      <c r="AV264" s="204">
        <f>Prevalence!AV261*CR264</f>
        <v>164.80053470588237</v>
      </c>
      <c r="AW264">
        <v>263</v>
      </c>
      <c r="AX264">
        <v>31345</v>
      </c>
      <c r="AY264">
        <v>2072</v>
      </c>
      <c r="AZ264">
        <v>263</v>
      </c>
      <c r="BA264">
        <v>406</v>
      </c>
      <c r="BB264">
        <v>2448</v>
      </c>
      <c r="BC264">
        <v>1945</v>
      </c>
      <c r="BD264">
        <v>4922</v>
      </c>
      <c r="BE264">
        <v>6544</v>
      </c>
      <c r="BF264">
        <v>1012</v>
      </c>
      <c r="BG264">
        <v>2087</v>
      </c>
      <c r="BH264">
        <v>6931</v>
      </c>
      <c r="BI264">
        <v>25</v>
      </c>
      <c r="BJ264">
        <v>44</v>
      </c>
      <c r="BK264">
        <v>2646</v>
      </c>
      <c r="BM264">
        <v>2114</v>
      </c>
      <c r="BN264">
        <v>2444</v>
      </c>
      <c r="BO264">
        <v>695</v>
      </c>
      <c r="BP264">
        <v>333</v>
      </c>
      <c r="BQ264">
        <v>281</v>
      </c>
      <c r="BR264">
        <v>406</v>
      </c>
      <c r="BS264">
        <v>772</v>
      </c>
      <c r="BT264">
        <v>461</v>
      </c>
      <c r="BU264">
        <v>1924</v>
      </c>
      <c r="BV264">
        <v>616</v>
      </c>
      <c r="BW264">
        <v>1704</v>
      </c>
      <c r="BX264">
        <v>5146</v>
      </c>
      <c r="BZ264">
        <v>809</v>
      </c>
      <c r="CA264">
        <v>2448</v>
      </c>
      <c r="CB264">
        <v>1069</v>
      </c>
      <c r="CC264">
        <v>679</v>
      </c>
      <c r="CD264">
        <v>312</v>
      </c>
      <c r="CE264">
        <v>447</v>
      </c>
      <c r="CF264">
        <v>364</v>
      </c>
      <c r="CG264">
        <v>596</v>
      </c>
      <c r="CH264">
        <v>732</v>
      </c>
      <c r="CI264">
        <v>25</v>
      </c>
      <c r="CJ264">
        <v>1179</v>
      </c>
      <c r="CK264">
        <v>1167</v>
      </c>
      <c r="CL264">
        <v>263</v>
      </c>
      <c r="CM264">
        <v>44</v>
      </c>
      <c r="CN264">
        <v>1015</v>
      </c>
      <c r="CO264">
        <v>1596</v>
      </c>
      <c r="CP264">
        <v>855</v>
      </c>
      <c r="CQ264">
        <v>127</v>
      </c>
      <c r="CR264">
        <v>722</v>
      </c>
    </row>
    <row r="265" spans="1:96" x14ac:dyDescent="0.2">
      <c r="A265" s="112" t="s">
        <v>55</v>
      </c>
      <c r="B265" s="204">
        <f>Prevalence!B262*AX265</f>
        <v>4986.4344749999991</v>
      </c>
      <c r="C265" s="204">
        <f>Prevalence!C262*AY265</f>
        <v>314.14260738007488</v>
      </c>
      <c r="D265" s="204">
        <f>Prevalence!D262*AZ265</f>
        <v>46.834059706108725</v>
      </c>
      <c r="E265" s="204">
        <f>Prevalence!E262*BA265</f>
        <v>65.859550086848671</v>
      </c>
      <c r="F265" s="204">
        <f>Prevalence!F262*BB265</f>
        <v>338.08026623082276</v>
      </c>
      <c r="G265" s="204">
        <f>Prevalence!G262*BC265</f>
        <v>314.22321962211964</v>
      </c>
      <c r="H265" s="204">
        <f>Prevalence!H262*BD265</f>
        <v>743.39819341979376</v>
      </c>
      <c r="I265" s="204">
        <f>Prevalence!I262*BE265</f>
        <v>1009.3889478653629</v>
      </c>
      <c r="J265" s="204">
        <f>Prevalence!J262*BF265</f>
        <v>169.25387821916232</v>
      </c>
      <c r="K265" s="204">
        <f>Prevalence!K262*BG265</f>
        <v>319.521956856896</v>
      </c>
      <c r="L265" s="204">
        <f>Prevalence!L262*BH265</f>
        <v>1291.0570873529916</v>
      </c>
      <c r="M265" s="204">
        <f>Prevalence!M262*BI265</f>
        <v>2.2575398048428585</v>
      </c>
      <c r="N265" s="204">
        <f>Prevalence!N262*BJ265</f>
        <v>6.1718337318584471</v>
      </c>
      <c r="O265" s="204">
        <f>Prevalence!O262*BK265</f>
        <v>411.489156050492</v>
      </c>
      <c r="P265" s="204">
        <f>Prevalence!P262*BL265</f>
        <v>0</v>
      </c>
      <c r="Q265" s="204">
        <f>Prevalence!Q262*BM265</f>
        <v>358.94371882352942</v>
      </c>
      <c r="R265" s="204">
        <f>Prevalence!R262*BN265</f>
        <v>348.08977205882354</v>
      </c>
      <c r="S265" s="204">
        <f>Prevalence!S262*BO265</f>
        <v>70.837941176470594</v>
      </c>
      <c r="T265" s="204">
        <f>Prevalence!T262*BP265</f>
        <v>51.489063529411766</v>
      </c>
      <c r="U265" s="204">
        <f>Prevalence!U262*BQ265</f>
        <v>39.828913529411757</v>
      </c>
      <c r="V265" s="204">
        <f>Prevalence!V262*BR265</f>
        <v>65.998472941176459</v>
      </c>
      <c r="W265" s="204">
        <f>Prevalence!W262*BS265</f>
        <v>129.67278676470588</v>
      </c>
      <c r="X265" s="204">
        <f>Prevalence!X262*BT265</f>
        <v>77.719341176470593</v>
      </c>
      <c r="Y265" s="204">
        <f>Prevalence!Y262*BU265</f>
        <v>393.12471205882355</v>
      </c>
      <c r="Z265" s="204">
        <f>Prevalence!Z262*BV265</f>
        <v>96.269886470588219</v>
      </c>
      <c r="AA265" s="204">
        <f>Prevalence!AA262*BW265</f>
        <v>296.80085382352939</v>
      </c>
      <c r="AB265" s="204">
        <f>Prevalence!AB262*BX265</f>
        <v>1078.6144735294117</v>
      </c>
      <c r="AC265" s="204">
        <f>Prevalence!AC262*BY265</f>
        <v>0</v>
      </c>
      <c r="AD265" s="204">
        <f>Prevalence!AD262*BZ265</f>
        <v>114.45387352941175</v>
      </c>
      <c r="AE265" s="204">
        <f>Prevalence!AE262*CA265</f>
        <v>338.65483294117649</v>
      </c>
      <c r="AF265" s="204">
        <f>Prevalence!AF262*CB265</f>
        <v>163.11841470588234</v>
      </c>
      <c r="AG265" s="204">
        <f>Prevalence!AG262*CC265</f>
        <v>115.82790470588235</v>
      </c>
      <c r="AH265" s="204">
        <f>Prevalence!AH262*CD265</f>
        <v>38.319952941176474</v>
      </c>
      <c r="AI265" s="204">
        <f>Prevalence!AI262*CE265</f>
        <v>58.242280588235289</v>
      </c>
      <c r="AJ265" s="204">
        <f>Prevalence!AJ262*CF265</f>
        <v>46.251553529411758</v>
      </c>
      <c r="AK265" s="204">
        <f>Prevalence!AK262*CG265</f>
        <v>71.681249999999991</v>
      </c>
      <c r="AL265" s="204">
        <f>Prevalence!AL262*CH265</f>
        <v>99.897238823529406</v>
      </c>
      <c r="AM265" s="204">
        <f>Prevalence!AM262*CI265</f>
        <v>2.2510723529411765</v>
      </c>
      <c r="AN265" s="204">
        <f>Prevalence!AN262*CJ265</f>
        <v>227.15366470588233</v>
      </c>
      <c r="AO265" s="204">
        <f>Prevalence!AO262*CK265</f>
        <v>180.0857882352941</v>
      </c>
      <c r="AP265" s="204">
        <f>Prevalence!AP262*CL265</f>
        <v>46.783400294117648</v>
      </c>
      <c r="AQ265" s="204">
        <f>Prevalence!AQ262*CM265</f>
        <v>6.1707717647058828</v>
      </c>
      <c r="AR265" s="204">
        <f>Prevalence!AR262*CN265</f>
        <v>167.49237647058823</v>
      </c>
      <c r="AS265" s="204">
        <f>Prevalence!AS262*CO265</f>
        <v>253.63468617647058</v>
      </c>
      <c r="AT265" s="204">
        <f>Prevalence!AT262*CP265</f>
        <v>157.7392288235294</v>
      </c>
      <c r="AU265" s="204">
        <f>Prevalence!AU262*CQ265</f>
        <v>14.050649411764706</v>
      </c>
      <c r="AV265" s="204">
        <f>Prevalence!AV262*CR265</f>
        <v>109.79093794117648</v>
      </c>
      <c r="AW265">
        <v>264</v>
      </c>
      <c r="AX265">
        <v>23715</v>
      </c>
      <c r="AY265">
        <v>1529</v>
      </c>
      <c r="AZ265">
        <v>207</v>
      </c>
      <c r="BA265">
        <v>319</v>
      </c>
      <c r="BB265">
        <v>1664</v>
      </c>
      <c r="BC265">
        <v>1402</v>
      </c>
      <c r="BD265">
        <v>3785</v>
      </c>
      <c r="BE265">
        <v>5027</v>
      </c>
      <c r="BF265">
        <v>778</v>
      </c>
      <c r="BG265">
        <v>1507</v>
      </c>
      <c r="BH265">
        <v>5335</v>
      </c>
      <c r="BI265">
        <v>13</v>
      </c>
      <c r="BJ265">
        <v>28</v>
      </c>
      <c r="BK265">
        <v>2121</v>
      </c>
      <c r="BM265">
        <v>1754</v>
      </c>
      <c r="BN265">
        <v>1769</v>
      </c>
      <c r="BO265">
        <v>500</v>
      </c>
      <c r="BP265">
        <v>212</v>
      </c>
      <c r="BQ265">
        <v>199</v>
      </c>
      <c r="BR265">
        <v>319</v>
      </c>
      <c r="BS265">
        <v>659</v>
      </c>
      <c r="BT265">
        <v>320</v>
      </c>
      <c r="BU265">
        <v>1657</v>
      </c>
      <c r="BV265">
        <v>481</v>
      </c>
      <c r="BW265">
        <v>1251</v>
      </c>
      <c r="BX265">
        <v>4082</v>
      </c>
      <c r="BZ265">
        <v>585</v>
      </c>
      <c r="CA265">
        <v>1664</v>
      </c>
      <c r="CB265">
        <v>815</v>
      </c>
      <c r="CC265">
        <v>566</v>
      </c>
      <c r="CD265">
        <v>240</v>
      </c>
      <c r="CE265">
        <v>291</v>
      </c>
      <c r="CF265">
        <v>262</v>
      </c>
      <c r="CG265">
        <v>425</v>
      </c>
      <c r="CH265">
        <v>532</v>
      </c>
      <c r="CI265">
        <v>13</v>
      </c>
      <c r="CJ265">
        <v>962</v>
      </c>
      <c r="CK265">
        <v>770</v>
      </c>
      <c r="CL265">
        <v>207</v>
      </c>
      <c r="CM265">
        <v>28</v>
      </c>
      <c r="CN265">
        <v>784</v>
      </c>
      <c r="CO265">
        <v>1181</v>
      </c>
      <c r="CP265">
        <v>618</v>
      </c>
      <c r="CQ265">
        <v>88</v>
      </c>
      <c r="CR265">
        <v>481</v>
      </c>
    </row>
    <row r="266" spans="1:96" x14ac:dyDescent="0.2">
      <c r="A266" s="112" t="s">
        <v>56</v>
      </c>
      <c r="B266" s="204">
        <f>Prevalence!B263*AX266</f>
        <v>2134.7961209999999</v>
      </c>
      <c r="C266" s="204">
        <f>Prevalence!C263*AY266</f>
        <v>134.1577148352718</v>
      </c>
      <c r="D266" s="204">
        <f>Prevalence!D263*AZ266</f>
        <v>21.916950636788616</v>
      </c>
      <c r="E266" s="204">
        <f>Prevalence!E263*BA266</f>
        <v>28.993824434367365</v>
      </c>
      <c r="F266" s="204">
        <f>Prevalence!F263*BB266</f>
        <v>146.82921533688386</v>
      </c>
      <c r="G266" s="204">
        <f>Prevalence!G263*BC266</f>
        <v>130.03598536218604</v>
      </c>
      <c r="H266" s="204">
        <f>Prevalence!H263*BD266</f>
        <v>307.13173326847982</v>
      </c>
      <c r="I266" s="204">
        <f>Prevalence!I263*BE266</f>
        <v>441.29733235642249</v>
      </c>
      <c r="J266" s="204">
        <f>Prevalence!J263*BF266</f>
        <v>74.149383161165773</v>
      </c>
      <c r="K266" s="204">
        <f>Prevalence!K263*BG266</f>
        <v>124.75449672389563</v>
      </c>
      <c r="L266" s="204">
        <f>Prevalence!L263*BH266</f>
        <v>567.32777765401136</v>
      </c>
      <c r="M266" s="204">
        <f>Prevalence!M263*BI266</f>
        <v>1.2460829836318419</v>
      </c>
      <c r="N266" s="204">
        <f>Prevalence!N263*BJ266</f>
        <v>1.6946277387598974</v>
      </c>
      <c r="O266" s="204">
        <f>Prevalence!O263*BK266</f>
        <v>176.49928448695485</v>
      </c>
      <c r="P266" s="204">
        <f>Prevalence!P263*BL266</f>
        <v>0</v>
      </c>
      <c r="Q266" s="204">
        <f>Prevalence!Q263*BM266</f>
        <v>150.61841544385024</v>
      </c>
      <c r="R266" s="204">
        <f>Prevalence!R263*BN266</f>
        <v>137.26139879679144</v>
      </c>
      <c r="S266" s="204">
        <f>Prevalence!S263*BO266</f>
        <v>32.022953229946523</v>
      </c>
      <c r="T266" s="204">
        <f>Prevalence!T263*BP266</f>
        <v>23.776031358288773</v>
      </c>
      <c r="U266" s="204">
        <f>Prevalence!U263*BQ266</f>
        <v>17.028654609625669</v>
      </c>
      <c r="V266" s="204">
        <f>Prevalence!V263*BR266</f>
        <v>29.054983443850265</v>
      </c>
      <c r="W266" s="204">
        <f>Prevalence!W263*BS266</f>
        <v>58.192378475935826</v>
      </c>
      <c r="X266" s="204">
        <f>Prevalence!X263*BT266</f>
        <v>31.742869090909092</v>
      </c>
      <c r="Y266" s="204">
        <f>Prevalence!Y263*BU266</f>
        <v>170.72684297326202</v>
      </c>
      <c r="Z266" s="204">
        <f>Prevalence!Z263*BV266</f>
        <v>41.032902673796791</v>
      </c>
      <c r="AA266" s="204">
        <f>Prevalence!AA263*BW266</f>
        <v>133.39554611229946</v>
      </c>
      <c r="AB266" s="204">
        <f>Prevalence!AB263*BX266</f>
        <v>497.16951745989303</v>
      </c>
      <c r="AC266" s="204">
        <f>Prevalence!AC263*BY266</f>
        <v>0</v>
      </c>
      <c r="AD266" s="204">
        <f>Prevalence!AD263*BZ266</f>
        <v>47.832146855614965</v>
      </c>
      <c r="AE266" s="204">
        <f>Prevalence!AE263*CA266</f>
        <v>147.07875128342246</v>
      </c>
      <c r="AF266" s="204">
        <f>Prevalence!AF263*CB266</f>
        <v>79.501248930481282</v>
      </c>
      <c r="AG266" s="204">
        <f>Prevalence!AG263*CC266</f>
        <v>49.716663593582879</v>
      </c>
      <c r="AH266" s="204">
        <f>Prevalence!AH263*CD266</f>
        <v>16.530727251336899</v>
      </c>
      <c r="AI266" s="204">
        <f>Prevalence!AI263*CE266</f>
        <v>23.286172267379676</v>
      </c>
      <c r="AJ266" s="204">
        <f>Prevalence!AJ263*CF266</f>
        <v>22.981883326203207</v>
      </c>
      <c r="AK266" s="204">
        <f>Prevalence!AK263*CG266</f>
        <v>30.947568449197856</v>
      </c>
      <c r="AL266" s="204">
        <f>Prevalence!AL263*CH266</f>
        <v>35.513631481283419</v>
      </c>
      <c r="AM266" s="204">
        <f>Prevalence!AM263*CI266</f>
        <v>1.2425131764705881</v>
      </c>
      <c r="AN266" s="204">
        <f>Prevalence!AN263*CJ266</f>
        <v>91.615176096256675</v>
      </c>
      <c r="AO266" s="204">
        <f>Prevalence!AO263*CK266</f>
        <v>69.645284021390367</v>
      </c>
      <c r="AP266" s="204">
        <f>Prevalence!AP263*CL266</f>
        <v>21.893243534759357</v>
      </c>
      <c r="AQ266" s="204">
        <f>Prevalence!AQ263*CM266</f>
        <v>1.6943361497326206</v>
      </c>
      <c r="AR266" s="204">
        <f>Prevalence!AR263*CN266</f>
        <v>72.378121443850262</v>
      </c>
      <c r="AS266" s="204">
        <f>Prevalence!AS263*CO266</f>
        <v>104.79065672727272</v>
      </c>
      <c r="AT266" s="204">
        <f>Prevalence!AT263*CP266</f>
        <v>63.971563139037421</v>
      </c>
      <c r="AU266" s="204">
        <f>Prevalence!AU263*CQ266</f>
        <v>4.5827758716577538</v>
      </c>
      <c r="AV266" s="204">
        <f>Prevalence!AV263*CR266</f>
        <v>32.289206053475937</v>
      </c>
      <c r="AW266">
        <v>265</v>
      </c>
      <c r="AX266">
        <v>19809</v>
      </c>
      <c r="AY266">
        <v>1274</v>
      </c>
      <c r="AZ266">
        <v>189</v>
      </c>
      <c r="BA266">
        <v>274</v>
      </c>
      <c r="BB266">
        <v>1410</v>
      </c>
      <c r="BC266">
        <v>1132</v>
      </c>
      <c r="BD266">
        <v>3051</v>
      </c>
      <c r="BE266">
        <v>4288</v>
      </c>
      <c r="BF266">
        <v>665</v>
      </c>
      <c r="BG266">
        <v>1148</v>
      </c>
      <c r="BH266">
        <v>4574</v>
      </c>
      <c r="BI266">
        <v>14</v>
      </c>
      <c r="BJ266">
        <v>15</v>
      </c>
      <c r="BK266">
        <v>1775</v>
      </c>
      <c r="BM266">
        <v>1436</v>
      </c>
      <c r="BN266">
        <v>1361</v>
      </c>
      <c r="BO266">
        <v>441</v>
      </c>
      <c r="BP266">
        <v>191</v>
      </c>
      <c r="BQ266">
        <v>166</v>
      </c>
      <c r="BR266">
        <v>274</v>
      </c>
      <c r="BS266">
        <v>577</v>
      </c>
      <c r="BT266">
        <v>255</v>
      </c>
      <c r="BU266">
        <v>1404</v>
      </c>
      <c r="BV266">
        <v>400</v>
      </c>
      <c r="BW266">
        <v>1097</v>
      </c>
      <c r="BX266">
        <v>3671</v>
      </c>
      <c r="BZ266">
        <v>477</v>
      </c>
      <c r="CA266">
        <v>1410</v>
      </c>
      <c r="CB266">
        <v>775</v>
      </c>
      <c r="CC266">
        <v>474</v>
      </c>
      <c r="CD266">
        <v>202</v>
      </c>
      <c r="CE266">
        <v>227</v>
      </c>
      <c r="CF266">
        <v>254</v>
      </c>
      <c r="CG266">
        <v>358</v>
      </c>
      <c r="CH266">
        <v>369</v>
      </c>
      <c r="CI266">
        <v>14</v>
      </c>
      <c r="CJ266">
        <v>757</v>
      </c>
      <c r="CK266">
        <v>581</v>
      </c>
      <c r="CL266">
        <v>189</v>
      </c>
      <c r="CM266">
        <v>15</v>
      </c>
      <c r="CN266">
        <v>661</v>
      </c>
      <c r="CO266">
        <v>952</v>
      </c>
      <c r="CP266">
        <v>489</v>
      </c>
      <c r="CQ266">
        <v>56</v>
      </c>
      <c r="CR266">
        <v>276</v>
      </c>
    </row>
    <row r="267" spans="1:96" x14ac:dyDescent="0.2">
      <c r="A267" s="112" t="s">
        <v>57</v>
      </c>
      <c r="B267" s="204">
        <f>Prevalence!B264*AX267</f>
        <v>1657.8105269999999</v>
      </c>
      <c r="C267" s="204">
        <f>Prevalence!C264*AY267</f>
        <v>104.1459811397832</v>
      </c>
      <c r="D267" s="204">
        <f>Prevalence!D264*AZ267</f>
        <v>13.683598810270142</v>
      </c>
      <c r="E267" s="204">
        <f>Prevalence!E264*BA267</f>
        <v>22.221544274515136</v>
      </c>
      <c r="F267" s="204">
        <f>Prevalence!F264*BB267</f>
        <v>101.21843780670292</v>
      </c>
      <c r="G267" s="204">
        <f>Prevalence!G264*BC267</f>
        <v>91.32385897786034</v>
      </c>
      <c r="H267" s="204">
        <f>Prevalence!H264*BD267</f>
        <v>240.18889399495012</v>
      </c>
      <c r="I267" s="204">
        <f>Prevalence!I264*BE267</f>
        <v>341.57319171897535</v>
      </c>
      <c r="J267" s="204">
        <f>Prevalence!J264*BF267</f>
        <v>57.646964051613089</v>
      </c>
      <c r="K267" s="204">
        <f>Prevalence!K264*BG267</f>
        <v>82.807427267951624</v>
      </c>
      <c r="L267" s="204">
        <f>Prevalence!L264*BH267</f>
        <v>476.78355428553118</v>
      </c>
      <c r="M267" s="204">
        <f>Prevalence!M264*BI267</f>
        <v>0.62304149181592094</v>
      </c>
      <c r="N267" s="204">
        <f>Prevalence!N264*BJ267</f>
        <v>1.3557021910079179</v>
      </c>
      <c r="O267" s="204">
        <f>Prevalence!O264*BK267</f>
        <v>144.38138652115967</v>
      </c>
      <c r="P267" s="204">
        <f>Prevalence!P264*BL267</f>
        <v>0</v>
      </c>
      <c r="Q267" s="204">
        <f>Prevalence!Q264*BM267</f>
        <v>124.50143393582887</v>
      </c>
      <c r="R267" s="204">
        <f>Prevalence!R264*BN267</f>
        <v>103.677235828877</v>
      </c>
      <c r="S267" s="204">
        <f>Prevalence!S264*BO267</f>
        <v>25.197199026737966</v>
      </c>
      <c r="T267" s="204">
        <f>Prevalence!T264*BP267</f>
        <v>17.551939379679148</v>
      </c>
      <c r="U267" s="204">
        <f>Prevalence!U264*BQ267</f>
        <v>11.591795005347594</v>
      </c>
      <c r="V267" s="204">
        <f>Prevalence!V264*BR267</f>
        <v>22.268417967914434</v>
      </c>
      <c r="W267" s="204">
        <f>Prevalence!W264*BS267</f>
        <v>49.317284358288767</v>
      </c>
      <c r="X267" s="204">
        <f>Prevalence!X264*BT267</f>
        <v>24.398440556149737</v>
      </c>
      <c r="Y267" s="204">
        <f>Prevalence!Y264*BU267</f>
        <v>122.69471834759358</v>
      </c>
      <c r="Z267" s="204">
        <f>Prevalence!Z264*BV267</f>
        <v>30.261765721925133</v>
      </c>
      <c r="AA267" s="204">
        <f>Prevalence!AA264*BW267</f>
        <v>112.35869152941176</v>
      </c>
      <c r="AB267" s="204">
        <f>Prevalence!AB264*BX267</f>
        <v>428.09938564171119</v>
      </c>
      <c r="AC267" s="204">
        <f>Prevalence!AC264*BY267</f>
        <v>0</v>
      </c>
      <c r="AD267" s="204">
        <f>Prevalence!AD264*BZ267</f>
        <v>31.988374941176467</v>
      </c>
      <c r="AE267" s="204">
        <f>Prevalence!AE264*CA267</f>
        <v>101.3904583315508</v>
      </c>
      <c r="AF267" s="204">
        <f>Prevalence!AF264*CB267</f>
        <v>62.882923347593582</v>
      </c>
      <c r="AG267" s="204">
        <f>Prevalence!AG264*CC267</f>
        <v>39.437690951871652</v>
      </c>
      <c r="AH267" s="204">
        <f>Prevalence!AH264*CD267</f>
        <v>14.239339315508023</v>
      </c>
      <c r="AI267" s="204">
        <f>Prevalence!AI264*CE267</f>
        <v>14.874427219251336</v>
      </c>
      <c r="AJ267" s="204">
        <f>Prevalence!AJ264*CF267</f>
        <v>15.472055310160426</v>
      </c>
      <c r="AK267" s="204">
        <f>Prevalence!AK264*CG267</f>
        <v>24.8963679144385</v>
      </c>
      <c r="AL267" s="204">
        <f>Prevalence!AL264*CH267</f>
        <v>20.595981401069515</v>
      </c>
      <c r="AM267" s="204">
        <f>Prevalence!AM264*CI267</f>
        <v>0.62125658823529406</v>
      </c>
      <c r="AN267" s="204">
        <f>Prevalence!AN264*CJ267</f>
        <v>74.550790588235287</v>
      </c>
      <c r="AO267" s="204">
        <f>Prevalence!AO264*CK267</f>
        <v>52.144059465240638</v>
      </c>
      <c r="AP267" s="204">
        <f>Prevalence!AP264*CL267</f>
        <v>13.66879755080214</v>
      </c>
      <c r="AQ267" s="204">
        <f>Prevalence!AQ264*CM267</f>
        <v>1.3554689197860963</v>
      </c>
      <c r="AR267" s="204">
        <f>Prevalence!AR264*CN267</f>
        <v>55.296446791443849</v>
      </c>
      <c r="AS267" s="204">
        <f>Prevalence!AS264*CO267</f>
        <v>75.620988625668446</v>
      </c>
      <c r="AT267" s="204">
        <f>Prevalence!AT264*CP267</f>
        <v>47.48809288235293</v>
      </c>
      <c r="AU267" s="204">
        <f>Prevalence!AU264*CQ267</f>
        <v>2.0458820855614972</v>
      </c>
      <c r="AV267" s="204">
        <f>Prevalence!AV264*CR267</f>
        <v>28.428540112299466</v>
      </c>
      <c r="AW267">
        <v>266</v>
      </c>
      <c r="AX267">
        <v>15383</v>
      </c>
      <c r="AY267">
        <v>989</v>
      </c>
      <c r="AZ267">
        <v>118</v>
      </c>
      <c r="BA267">
        <v>210</v>
      </c>
      <c r="BB267">
        <v>972</v>
      </c>
      <c r="BC267">
        <v>795</v>
      </c>
      <c r="BD267">
        <v>2386</v>
      </c>
      <c r="BE267">
        <v>3319</v>
      </c>
      <c r="BF267">
        <v>517</v>
      </c>
      <c r="BG267">
        <v>762</v>
      </c>
      <c r="BH267">
        <v>3844</v>
      </c>
      <c r="BI267">
        <v>7</v>
      </c>
      <c r="BJ267">
        <v>12</v>
      </c>
      <c r="BK267">
        <v>1452</v>
      </c>
      <c r="BM267">
        <v>1187</v>
      </c>
      <c r="BN267">
        <v>1028</v>
      </c>
      <c r="BO267">
        <v>347</v>
      </c>
      <c r="BP267">
        <v>141</v>
      </c>
      <c r="BQ267">
        <v>113</v>
      </c>
      <c r="BR267">
        <v>210</v>
      </c>
      <c r="BS267">
        <v>489</v>
      </c>
      <c r="BT267">
        <v>196</v>
      </c>
      <c r="BU267">
        <v>1009</v>
      </c>
      <c r="BV267">
        <v>295</v>
      </c>
      <c r="BW267">
        <v>924</v>
      </c>
      <c r="BX267">
        <v>3161</v>
      </c>
      <c r="BZ267">
        <v>319</v>
      </c>
      <c r="CA267">
        <v>972</v>
      </c>
      <c r="CB267">
        <v>613</v>
      </c>
      <c r="CC267">
        <v>376</v>
      </c>
      <c r="CD267">
        <v>174</v>
      </c>
      <c r="CE267">
        <v>145</v>
      </c>
      <c r="CF267">
        <v>171</v>
      </c>
      <c r="CG267">
        <v>288</v>
      </c>
      <c r="CH267">
        <v>214</v>
      </c>
      <c r="CI267">
        <v>7</v>
      </c>
      <c r="CJ267">
        <v>616</v>
      </c>
      <c r="CK267">
        <v>435</v>
      </c>
      <c r="CL267">
        <v>118</v>
      </c>
      <c r="CM267">
        <v>12</v>
      </c>
      <c r="CN267">
        <v>505</v>
      </c>
      <c r="CO267">
        <v>687</v>
      </c>
      <c r="CP267">
        <v>363</v>
      </c>
      <c r="CQ267">
        <v>25</v>
      </c>
      <c r="CR267">
        <v>243</v>
      </c>
    </row>
    <row r="268" spans="1:96" x14ac:dyDescent="0.2">
      <c r="A268" s="112" t="s">
        <v>220</v>
      </c>
      <c r="B268" s="204">
        <f>Prevalence!B265*AX268</f>
        <v>1027.7929529999999</v>
      </c>
      <c r="C268" s="204">
        <f>Prevalence!C265*AY268</f>
        <v>69.816769965294512</v>
      </c>
      <c r="D268" s="204">
        <f>Prevalence!D265*AZ268</f>
        <v>10.436643160375532</v>
      </c>
      <c r="E268" s="204">
        <f>Prevalence!E265*BA268</f>
        <v>9.8409696072852739</v>
      </c>
      <c r="F268" s="204">
        <f>Prevalence!F265*BB268</f>
        <v>72.89393669207</v>
      </c>
      <c r="G268" s="204">
        <f>Prevalence!G265*BC268</f>
        <v>50.773768136118576</v>
      </c>
      <c r="H268" s="204">
        <f>Prevalence!H265*BD268</f>
        <v>147.6769100966437</v>
      </c>
      <c r="I268" s="204">
        <f>Prevalence!I265*BE268</f>
        <v>206.65229556242917</v>
      </c>
      <c r="J268" s="204">
        <f>Prevalence!J265*BF268</f>
        <v>38.022465651063953</v>
      </c>
      <c r="K268" s="204">
        <f>Prevalence!K265*BG268</f>
        <v>37.165538222623958</v>
      </c>
      <c r="L268" s="204">
        <f>Prevalence!L265*BH268</f>
        <v>307.23019353934984</v>
      </c>
      <c r="M268" s="204">
        <f>Prevalence!M265*BI268</f>
        <v>0.62304149181592094</v>
      </c>
      <c r="N268" s="204">
        <f>Prevalence!N265*BJ268</f>
        <v>0.11297518258399315</v>
      </c>
      <c r="O268" s="204">
        <f>Prevalence!O265*BK268</f>
        <v>90.089212250806241</v>
      </c>
      <c r="P268" s="204">
        <f>Prevalence!P265*BL268</f>
        <v>0</v>
      </c>
      <c r="Q268" s="204">
        <f>Prevalence!Q265*BM268</f>
        <v>75.62387014973261</v>
      </c>
      <c r="R268" s="204">
        <f>Prevalence!R265*BN268</f>
        <v>65.252112433155077</v>
      </c>
      <c r="S268" s="204">
        <f>Prevalence!S265*BO268</f>
        <v>15.466868566844919</v>
      </c>
      <c r="T268" s="204">
        <f>Prevalence!T265*BP268</f>
        <v>13.941966032085563</v>
      </c>
      <c r="U268" s="204">
        <f>Prevalence!U265*BQ268</f>
        <v>5.4368596042780748</v>
      </c>
      <c r="V268" s="204">
        <f>Prevalence!V265*BR268</f>
        <v>9.8617279572192498</v>
      </c>
      <c r="W268" s="204">
        <f>Prevalence!W265*BS268</f>
        <v>25.919308957219251</v>
      </c>
      <c r="X268" s="204">
        <f>Prevalence!X265*BT268</f>
        <v>14.190929711229948</v>
      </c>
      <c r="Y268" s="204">
        <f>Prevalence!Y265*BU268</f>
        <v>74.054592144385026</v>
      </c>
      <c r="Z268" s="204">
        <f>Prevalence!Z265*BV268</f>
        <v>19.593211026737968</v>
      </c>
      <c r="AA268" s="204">
        <f>Prevalence!AA265*BW268</f>
        <v>65.299369427807491</v>
      </c>
      <c r="AB268" s="204">
        <f>Prevalence!AB265*BX268</f>
        <v>281.29149762032085</v>
      </c>
      <c r="AC268" s="204">
        <f>Prevalence!AC265*BY268</f>
        <v>0</v>
      </c>
      <c r="AD268" s="204">
        <f>Prevalence!AD265*BZ268</f>
        <v>17.448204513368982</v>
      </c>
      <c r="AE268" s="204">
        <f>Prevalence!AE265*CA268</f>
        <v>73.017819786096254</v>
      </c>
      <c r="AF268" s="204">
        <f>Prevalence!AF265*CB268</f>
        <v>46.572344534759353</v>
      </c>
      <c r="AG268" s="204">
        <f>Prevalence!AG265*CC268</f>
        <v>24.01923198930481</v>
      </c>
      <c r="AH268" s="204">
        <f>Prevalence!AH265*CD268</f>
        <v>9.820234010695188</v>
      </c>
      <c r="AI268" s="204">
        <f>Prevalence!AI265*CE268</f>
        <v>7.4885047379679142</v>
      </c>
      <c r="AJ268" s="204">
        <f>Prevalence!AJ265*CF268</f>
        <v>8.9575057058823511</v>
      </c>
      <c r="AK268" s="204">
        <f>Prevalence!AK265*CG268</f>
        <v>15.646675668449197</v>
      </c>
      <c r="AL268" s="204">
        <f>Prevalence!AL265*CH268</f>
        <v>8.8543471443850255</v>
      </c>
      <c r="AM268" s="204">
        <f>Prevalence!AM265*CI268</f>
        <v>0.62125658823529406</v>
      </c>
      <c r="AN268" s="204">
        <f>Prevalence!AN265*CJ268</f>
        <v>52.766468663101598</v>
      </c>
      <c r="AO268" s="204">
        <f>Prevalence!AO265*CK268</f>
        <v>25.172994224598931</v>
      </c>
      <c r="AP268" s="204">
        <f>Prevalence!AP265*CL268</f>
        <v>10.425354064171122</v>
      </c>
      <c r="AQ268" s="204">
        <f>Prevalence!AQ265*CM268</f>
        <v>0.11295574331550803</v>
      </c>
      <c r="AR268" s="204">
        <f>Prevalence!AR265*CN268</f>
        <v>40.29523251336898</v>
      </c>
      <c r="AS268" s="204">
        <f>Prevalence!AS265*CO268</f>
        <v>35.113675941176467</v>
      </c>
      <c r="AT268" s="204">
        <f>Prevalence!AT265*CP268</f>
        <v>28.126556390374326</v>
      </c>
      <c r="AU268" s="204">
        <f>Prevalence!AU265*CQ268</f>
        <v>0.7365175508021391</v>
      </c>
      <c r="AV268" s="204">
        <f>Prevalence!AV265*CR268</f>
        <v>15.910623272727273</v>
      </c>
      <c r="AW268">
        <v>267</v>
      </c>
      <c r="AX268">
        <v>9537</v>
      </c>
      <c r="AY268">
        <v>663</v>
      </c>
      <c r="AZ268">
        <v>90</v>
      </c>
      <c r="BA268">
        <v>93</v>
      </c>
      <c r="BB268">
        <v>700</v>
      </c>
      <c r="BC268">
        <v>442</v>
      </c>
      <c r="BD268">
        <v>1467</v>
      </c>
      <c r="BE268">
        <v>2008</v>
      </c>
      <c r="BF268">
        <v>341</v>
      </c>
      <c r="BG268">
        <v>342</v>
      </c>
      <c r="BH268">
        <v>2477</v>
      </c>
      <c r="BI268">
        <v>7</v>
      </c>
      <c r="BJ268">
        <v>1</v>
      </c>
      <c r="BK268">
        <v>906</v>
      </c>
      <c r="BM268">
        <v>721</v>
      </c>
      <c r="BN268">
        <v>647</v>
      </c>
      <c r="BO268">
        <v>213</v>
      </c>
      <c r="BP268">
        <v>112</v>
      </c>
      <c r="BQ268">
        <v>53</v>
      </c>
      <c r="BR268">
        <v>93</v>
      </c>
      <c r="BS268">
        <v>257</v>
      </c>
      <c r="BT268">
        <v>114</v>
      </c>
      <c r="BU268">
        <v>609</v>
      </c>
      <c r="BV268">
        <v>191</v>
      </c>
      <c r="BW268">
        <v>537</v>
      </c>
      <c r="BX268">
        <v>2077</v>
      </c>
      <c r="BZ268">
        <v>174</v>
      </c>
      <c r="CA268">
        <v>700</v>
      </c>
      <c r="CB268">
        <v>454</v>
      </c>
      <c r="CC268">
        <v>229</v>
      </c>
      <c r="CD268">
        <v>120</v>
      </c>
      <c r="CE268">
        <v>73</v>
      </c>
      <c r="CF268">
        <v>99</v>
      </c>
      <c r="CG268">
        <v>181</v>
      </c>
      <c r="CH268">
        <v>92</v>
      </c>
      <c r="CI268">
        <v>7</v>
      </c>
      <c r="CJ268">
        <v>436</v>
      </c>
      <c r="CK268">
        <v>210</v>
      </c>
      <c r="CL268">
        <v>90</v>
      </c>
      <c r="CM268">
        <v>1</v>
      </c>
      <c r="CN268">
        <v>368</v>
      </c>
      <c r="CO268">
        <v>319</v>
      </c>
      <c r="CP268">
        <v>215</v>
      </c>
      <c r="CQ268">
        <v>9</v>
      </c>
      <c r="CR268">
        <v>136</v>
      </c>
    </row>
    <row r="269" spans="1:96" x14ac:dyDescent="0.2">
      <c r="A269" s="112" t="s">
        <v>221</v>
      </c>
      <c r="B269" s="204">
        <f>Prevalence!B266*AX269</f>
        <v>593.26834499999995</v>
      </c>
      <c r="C269" s="204">
        <f>Prevalence!C266*AY269</f>
        <v>42.648253146220625</v>
      </c>
      <c r="D269" s="204">
        <f>Prevalence!D266*AZ269</f>
        <v>3.9427318605863122</v>
      </c>
      <c r="E269" s="204">
        <f>Prevalence!E266*BA269</f>
        <v>5.0792101198891739</v>
      </c>
      <c r="F269" s="204">
        <f>Prevalence!F266*BB269</f>
        <v>36.655236736583774</v>
      </c>
      <c r="G269" s="204">
        <f>Prevalence!G266*BC269</f>
        <v>32.623869119135016</v>
      </c>
      <c r="H269" s="204">
        <f>Prevalence!H266*BD269</f>
        <v>84.458710000738961</v>
      </c>
      <c r="I269" s="204">
        <f>Prevalence!I266*BE269</f>
        <v>116.49920247842124</v>
      </c>
      <c r="J269" s="204">
        <f>Prevalence!J266*BF269</f>
        <v>20.516521055119551</v>
      </c>
      <c r="K269" s="204">
        <f>Prevalence!K266*BG269</f>
        <v>19.452138426461076</v>
      </c>
      <c r="L269" s="204">
        <f>Prevalence!L266*BH269</f>
        <v>193.1196654585255</v>
      </c>
      <c r="M269" s="204">
        <f>Prevalence!M266*BI269</f>
        <v>0.26701778220682326</v>
      </c>
      <c r="N269" s="204">
        <f>Prevalence!N266*BJ269</f>
        <v>0.22595036516798631</v>
      </c>
      <c r="O269" s="204">
        <f>Prevalence!O266*BK269</f>
        <v>48.326001273611297</v>
      </c>
      <c r="P269" s="204">
        <f>Prevalence!P266*BL269</f>
        <v>0</v>
      </c>
      <c r="Q269" s="204">
        <f>Prevalence!Q266*BM269</f>
        <v>42.479427754010693</v>
      </c>
      <c r="R269" s="204">
        <f>Prevalence!R266*BN269</f>
        <v>38.425123395721926</v>
      </c>
      <c r="S269" s="204">
        <f>Prevalence!S266*BO269</f>
        <v>9.2946440213903738</v>
      </c>
      <c r="T269" s="204">
        <f>Prevalence!T266*BP269</f>
        <v>8.3402832513368992</v>
      </c>
      <c r="U269" s="204">
        <f>Prevalence!U266*BQ269</f>
        <v>3.7955434973262032</v>
      </c>
      <c r="V269" s="204">
        <f>Prevalence!V266*BR269</f>
        <v>5.0899241069518713</v>
      </c>
      <c r="W269" s="204">
        <f>Prevalence!W266*BS269</f>
        <v>13.413494518716577</v>
      </c>
      <c r="X269" s="204">
        <f>Prevalence!X266*BT269</f>
        <v>7.0954648556149742</v>
      </c>
      <c r="Y269" s="204">
        <f>Prevalence!Y266*BU269</f>
        <v>35.507292128342243</v>
      </c>
      <c r="Z269" s="204">
        <f>Prevalence!Z266*BV269</f>
        <v>13.02794659893048</v>
      </c>
      <c r="AA269" s="204">
        <f>Prevalence!AA266*BW269</f>
        <v>41.587307903743316</v>
      </c>
      <c r="AB269" s="204">
        <f>Prevalence!AB266*BX269</f>
        <v>176.73827847593583</v>
      </c>
      <c r="AC269" s="204">
        <f>Prevalence!AC266*BY269</f>
        <v>0</v>
      </c>
      <c r="AD269" s="204">
        <f>Prevalence!AD266*BZ269</f>
        <v>10.428811893048128</v>
      </c>
      <c r="AE269" s="204">
        <f>Prevalence!AE266*CA269</f>
        <v>36.717532235294115</v>
      </c>
      <c r="AF269" s="204">
        <f>Prevalence!AF266*CB269</f>
        <v>28.107538331550799</v>
      </c>
      <c r="AG269" s="204">
        <f>Prevalence!AG266*CC269</f>
        <v>12.271834684491978</v>
      </c>
      <c r="AH269" s="204">
        <f>Prevalence!AH266*CD269</f>
        <v>5.7284698395721927</v>
      </c>
      <c r="AI269" s="204">
        <f>Prevalence!AI266*CE269</f>
        <v>5.1291128342245988</v>
      </c>
      <c r="AJ269" s="204">
        <f>Prevalence!AJ266*CF269</f>
        <v>4.7954323475935823</v>
      </c>
      <c r="AK269" s="204">
        <f>Prevalence!AK266*CG269</f>
        <v>9.2496922459893032</v>
      </c>
      <c r="AL269" s="204">
        <f>Prevalence!AL266*CH269</f>
        <v>6.1595458395721918</v>
      </c>
      <c r="AM269" s="204">
        <f>Prevalence!AM266*CI269</f>
        <v>0.26625282352941176</v>
      </c>
      <c r="AN269" s="204">
        <f>Prevalence!AN266*CJ269</f>
        <v>27.23040240641711</v>
      </c>
      <c r="AO269" s="204">
        <f>Prevalence!AO266*CK269</f>
        <v>11.507654502673796</v>
      </c>
      <c r="AP269" s="204">
        <f>Prevalence!AP266*CL269</f>
        <v>3.9384670909090911</v>
      </c>
      <c r="AQ269" s="204">
        <f>Prevalence!AQ266*CM269</f>
        <v>0.22591148663101607</v>
      </c>
      <c r="AR269" s="204">
        <f>Prevalence!AR266*CN269</f>
        <v>26.388997379679143</v>
      </c>
      <c r="AS269" s="204">
        <f>Prevalence!AS266*CO269</f>
        <v>17.832023518716579</v>
      </c>
      <c r="AT269" s="204">
        <f>Prevalence!AT266*CP269</f>
        <v>18.707430529411763</v>
      </c>
      <c r="AU269" s="204">
        <f>Prevalence!AU266*CQ269</f>
        <v>0.90018811764705886</v>
      </c>
      <c r="AV269" s="204">
        <f>Prevalence!AV266*CR269</f>
        <v>8.7742407754010685</v>
      </c>
      <c r="AW269">
        <v>268</v>
      </c>
      <c r="AX269">
        <v>5505</v>
      </c>
      <c r="AY269">
        <v>405</v>
      </c>
      <c r="AZ269">
        <v>34</v>
      </c>
      <c r="BA269">
        <v>48</v>
      </c>
      <c r="BB269">
        <v>352</v>
      </c>
      <c r="BC269">
        <v>284</v>
      </c>
      <c r="BD269">
        <v>839</v>
      </c>
      <c r="BE269">
        <v>1132</v>
      </c>
      <c r="BF269">
        <v>184</v>
      </c>
      <c r="BG269">
        <v>179</v>
      </c>
      <c r="BH269">
        <v>1557</v>
      </c>
      <c r="BI269">
        <v>3</v>
      </c>
      <c r="BJ269">
        <v>2</v>
      </c>
      <c r="BK269">
        <v>486</v>
      </c>
      <c r="BM269">
        <v>405</v>
      </c>
      <c r="BN269">
        <v>381</v>
      </c>
      <c r="BO269">
        <v>128</v>
      </c>
      <c r="BP269">
        <v>67</v>
      </c>
      <c r="BQ269">
        <v>37</v>
      </c>
      <c r="BR269">
        <v>48</v>
      </c>
      <c r="BS269">
        <v>133</v>
      </c>
      <c r="BT269">
        <v>57</v>
      </c>
      <c r="BU269">
        <v>292</v>
      </c>
      <c r="BV269">
        <v>127</v>
      </c>
      <c r="BW269">
        <v>342</v>
      </c>
      <c r="BX269">
        <v>1305</v>
      </c>
      <c r="BZ269">
        <v>104</v>
      </c>
      <c r="CA269">
        <v>352</v>
      </c>
      <c r="CB269">
        <v>274</v>
      </c>
      <c r="CC269">
        <v>117</v>
      </c>
      <c r="CD269">
        <v>70</v>
      </c>
      <c r="CE269">
        <v>50</v>
      </c>
      <c r="CF269">
        <v>53</v>
      </c>
      <c r="CG269">
        <v>107</v>
      </c>
      <c r="CH269">
        <v>64</v>
      </c>
      <c r="CI269">
        <v>3</v>
      </c>
      <c r="CJ269">
        <v>225</v>
      </c>
      <c r="CK269">
        <v>96</v>
      </c>
      <c r="CL269">
        <v>34</v>
      </c>
      <c r="CM269">
        <v>2</v>
      </c>
      <c r="CN269">
        <v>241</v>
      </c>
      <c r="CO269">
        <v>162</v>
      </c>
      <c r="CP269">
        <v>143</v>
      </c>
      <c r="CQ269">
        <v>11</v>
      </c>
      <c r="CR269">
        <v>75</v>
      </c>
    </row>
    <row r="270" spans="1:96" x14ac:dyDescent="0.2">
      <c r="A270" s="270" t="s">
        <v>265</v>
      </c>
      <c r="B270" s="272"/>
      <c r="C270" s="272"/>
      <c r="D270" s="272"/>
      <c r="E270" s="272"/>
      <c r="F270" s="272"/>
      <c r="G270" s="273"/>
      <c r="AW270">
        <v>269</v>
      </c>
    </row>
    <row r="271" spans="1:96" x14ac:dyDescent="0.2">
      <c r="A271" s="155" t="s">
        <v>233</v>
      </c>
      <c r="B271" s="204">
        <f>SUM(B5:B9)</f>
        <v>1004905.7942799999</v>
      </c>
      <c r="C271" s="204">
        <f t="shared" ref="C271:AV271" si="67">SUM(C5:C9)</f>
        <v>65595.994071597568</v>
      </c>
      <c r="D271" s="204">
        <f t="shared" si="67"/>
        <v>21877.183267892728</v>
      </c>
      <c r="E271" s="204">
        <f t="shared" si="67"/>
        <v>25280.988624114034</v>
      </c>
      <c r="F271" s="204">
        <f t="shared" si="67"/>
        <v>68586.126680221467</v>
      </c>
      <c r="G271" s="204">
        <f t="shared" si="67"/>
        <v>59560.727446560617</v>
      </c>
      <c r="H271" s="204">
        <f t="shared" si="67"/>
        <v>109576.34296280856</v>
      </c>
      <c r="I271" s="204">
        <f t="shared" si="67"/>
        <v>219953.25342789671</v>
      </c>
      <c r="J271" s="204">
        <f t="shared" si="67"/>
        <v>59836.745645042836</v>
      </c>
      <c r="K271" s="204">
        <f t="shared" si="67"/>
        <v>103787.05734223276</v>
      </c>
      <c r="L271" s="204">
        <f t="shared" si="67"/>
        <v>185595.50893226944</v>
      </c>
      <c r="M271" s="204">
        <f t="shared" si="67"/>
        <v>3882.3766761775032</v>
      </c>
      <c r="N271" s="204">
        <f t="shared" si="67"/>
        <v>4232.9187720499031</v>
      </c>
      <c r="O271" s="204">
        <f t="shared" si="67"/>
        <v>76167.655523193549</v>
      </c>
      <c r="P271" s="204">
        <f t="shared" si="67"/>
        <v>3206.4938942288213</v>
      </c>
      <c r="Q271" s="204">
        <f t="shared" si="67"/>
        <v>47926.303286135357</v>
      </c>
      <c r="R271" s="204">
        <f t="shared" si="67"/>
        <v>46461.36953619853</v>
      </c>
      <c r="S271" s="204">
        <f t="shared" si="67"/>
        <v>17266.979200309492</v>
      </c>
      <c r="T271" s="204">
        <f t="shared" si="67"/>
        <v>17753.942489323195</v>
      </c>
      <c r="U271" s="204">
        <f t="shared" si="67"/>
        <v>9453.8507540828887</v>
      </c>
      <c r="V271" s="204">
        <f t="shared" si="67"/>
        <v>39093.380659233953</v>
      </c>
      <c r="W271" s="204">
        <f t="shared" si="67"/>
        <v>29025.479130351607</v>
      </c>
      <c r="X271" s="204">
        <f t="shared" si="67"/>
        <v>23403.9019901631</v>
      </c>
      <c r="Y271" s="204">
        <f t="shared" si="67"/>
        <v>24398.893050410094</v>
      </c>
      <c r="Z271" s="204">
        <f t="shared" si="67"/>
        <v>18184.812414336229</v>
      </c>
      <c r="AA271" s="204">
        <f t="shared" si="67"/>
        <v>20662.632523784094</v>
      </c>
      <c r="AB271" s="204">
        <f t="shared" si="67"/>
        <v>118447.82223303744</v>
      </c>
      <c r="AC271" s="204">
        <f t="shared" si="67"/>
        <v>3215.6822213368991</v>
      </c>
      <c r="AD271" s="204">
        <f t="shared" si="67"/>
        <v>28829.754805634024</v>
      </c>
      <c r="AE271" s="204">
        <f t="shared" si="67"/>
        <v>68649.477912178801</v>
      </c>
      <c r="AF271" s="204">
        <f t="shared" si="67"/>
        <v>102114.27639821124</v>
      </c>
      <c r="AG271" s="204">
        <f t="shared" si="67"/>
        <v>40711.735011670455</v>
      </c>
      <c r="AH271" s="204">
        <f t="shared" si="67"/>
        <v>11650.884359194855</v>
      </c>
      <c r="AI271" s="204">
        <f t="shared" si="67"/>
        <v>14893.06908398329</v>
      </c>
      <c r="AJ271" s="204">
        <f t="shared" si="67"/>
        <v>15338.324456859289</v>
      </c>
      <c r="AK271" s="204">
        <f t="shared" si="67"/>
        <v>21784.27661592012</v>
      </c>
      <c r="AL271" s="204">
        <f t="shared" si="67"/>
        <v>54900.077366419449</v>
      </c>
      <c r="AM271" s="204">
        <f t="shared" si="67"/>
        <v>3880.8157008051471</v>
      </c>
      <c r="AN271" s="204">
        <f t="shared" si="67"/>
        <v>30136.269796554145</v>
      </c>
      <c r="AO271" s="204">
        <f t="shared" si="67"/>
        <v>37428.124510049471</v>
      </c>
      <c r="AP271" s="204">
        <f t="shared" si="67"/>
        <v>21874.014519794116</v>
      </c>
      <c r="AQ271" s="204">
        <f t="shared" si="67"/>
        <v>4228.7372053897061</v>
      </c>
      <c r="AR271" s="204">
        <f t="shared" si="67"/>
        <v>20629.897113129678</v>
      </c>
      <c r="AS271" s="204">
        <f t="shared" si="67"/>
        <v>59621.978848286089</v>
      </c>
      <c r="AT271" s="204">
        <f t="shared" si="67"/>
        <v>19813.630310633023</v>
      </c>
      <c r="AU271" s="204">
        <f t="shared" si="67"/>
        <v>12694.655904609293</v>
      </c>
      <c r="AV271" s="204">
        <f t="shared" si="67"/>
        <v>35120.146507343241</v>
      </c>
      <c r="AW271">
        <v>270</v>
      </c>
      <c r="AX271" s="204">
        <f>SUM(AX3:AX269)</f>
        <v>17595716</v>
      </c>
      <c r="AY271" s="204">
        <f t="shared" ref="AY271:CR271" si="68">SUM(AY3:AY269)</f>
        <v>1236812</v>
      </c>
      <c r="AZ271" s="204">
        <f t="shared" si="68"/>
        <v>378312</v>
      </c>
      <c r="BA271" s="204">
        <f t="shared" si="68"/>
        <v>504856</v>
      </c>
      <c r="BB271" s="204">
        <f t="shared" si="68"/>
        <v>1207384</v>
      </c>
      <c r="BC271" s="204">
        <f t="shared" si="68"/>
        <v>982352</v>
      </c>
      <c r="BD271" s="204">
        <f t="shared" si="68"/>
        <v>1904388</v>
      </c>
      <c r="BE271" s="204">
        <f t="shared" si="68"/>
        <v>4030168</v>
      </c>
      <c r="BF271" s="204">
        <f t="shared" si="68"/>
        <v>1059440</v>
      </c>
      <c r="BG271" s="204">
        <f t="shared" si="68"/>
        <v>1879252</v>
      </c>
      <c r="BH271" s="204">
        <f t="shared" si="68"/>
        <v>2801456</v>
      </c>
      <c r="BI271" s="204">
        <f t="shared" si="68"/>
        <v>71832</v>
      </c>
      <c r="BJ271" s="204">
        <f t="shared" si="68"/>
        <v>75224</v>
      </c>
      <c r="BK271" s="204">
        <f t="shared" si="68"/>
        <v>1372296</v>
      </c>
      <c r="BL271" s="204">
        <f t="shared" si="68"/>
        <v>91944</v>
      </c>
      <c r="BM271" s="204">
        <f t="shared" si="68"/>
        <v>768268</v>
      </c>
      <c r="BN271" s="204">
        <f t="shared" si="68"/>
        <v>831136</v>
      </c>
      <c r="BO271" s="204">
        <f t="shared" si="68"/>
        <v>384928</v>
      </c>
      <c r="BP271" s="204">
        <f t="shared" si="68"/>
        <v>291324</v>
      </c>
      <c r="BQ271" s="204">
        <f t="shared" si="68"/>
        <v>168456</v>
      </c>
      <c r="BR271" s="204">
        <f t="shared" si="68"/>
        <v>504856</v>
      </c>
      <c r="BS271" s="204">
        <f t="shared" si="68"/>
        <v>496296</v>
      </c>
      <c r="BT271" s="204">
        <f t="shared" si="68"/>
        <v>404632</v>
      </c>
      <c r="BU271" s="204">
        <f t="shared" si="68"/>
        <v>349576</v>
      </c>
      <c r="BV271" s="204">
        <f t="shared" si="68"/>
        <v>328320</v>
      </c>
      <c r="BW271" s="204">
        <f t="shared" si="68"/>
        <v>292692</v>
      </c>
      <c r="BX271" s="204">
        <f t="shared" si="68"/>
        <v>1636876</v>
      </c>
      <c r="BY271" s="204">
        <f t="shared" si="68"/>
        <v>91944</v>
      </c>
      <c r="BZ271" s="204">
        <f t="shared" si="68"/>
        <v>513508</v>
      </c>
      <c r="CA271" s="204">
        <f t="shared" si="68"/>
        <v>1207384</v>
      </c>
      <c r="CB271" s="204">
        <f t="shared" si="68"/>
        <v>1995268</v>
      </c>
      <c r="CC271" s="204">
        <f t="shared" si="68"/>
        <v>768116</v>
      </c>
      <c r="CD271" s="204">
        <f t="shared" si="68"/>
        <v>269108</v>
      </c>
      <c r="CE271" s="204">
        <f t="shared" si="68"/>
        <v>273220</v>
      </c>
      <c r="CF271" s="204">
        <f t="shared" si="68"/>
        <v>304984</v>
      </c>
      <c r="CG271" s="204">
        <f t="shared" si="68"/>
        <v>453560</v>
      </c>
      <c r="CH271" s="204">
        <f t="shared" si="68"/>
        <v>1093716</v>
      </c>
      <c r="CI271" s="204">
        <f t="shared" si="68"/>
        <v>71832</v>
      </c>
      <c r="CJ271" s="204">
        <f t="shared" si="68"/>
        <v>491072</v>
      </c>
      <c r="CK271" s="204">
        <f t="shared" si="68"/>
        <v>575640</v>
      </c>
      <c r="CL271" s="204">
        <f t="shared" si="68"/>
        <v>378312</v>
      </c>
      <c r="CM271" s="204">
        <f t="shared" si="68"/>
        <v>75224</v>
      </c>
      <c r="CN271" s="204">
        <f t="shared" si="68"/>
        <v>378620</v>
      </c>
      <c r="CO271" s="204">
        <f t="shared" si="68"/>
        <v>1035712</v>
      </c>
      <c r="CP271" s="204">
        <f t="shared" si="68"/>
        <v>300388</v>
      </c>
      <c r="CQ271" s="204">
        <f t="shared" si="68"/>
        <v>297708</v>
      </c>
      <c r="CR271" s="204">
        <f t="shared" si="68"/>
        <v>563040</v>
      </c>
    </row>
    <row r="272" spans="1:96" x14ac:dyDescent="0.2">
      <c r="A272" s="155" t="s">
        <v>234</v>
      </c>
      <c r="B272" s="204">
        <f>SUM(B70:B105)</f>
        <v>169895.92003400001</v>
      </c>
      <c r="C272" s="204">
        <f t="shared" ref="C272:AV272" si="69">SUM(C70:C105)</f>
        <v>16235.635088001171</v>
      </c>
      <c r="D272" s="204">
        <f t="shared" si="69"/>
        <v>921.72571318124449</v>
      </c>
      <c r="E272" s="204">
        <f t="shared" si="69"/>
        <v>1720.8318876152409</v>
      </c>
      <c r="F272" s="204">
        <f t="shared" si="69"/>
        <v>10796.481609565168</v>
      </c>
      <c r="G272" s="204">
        <f t="shared" si="69"/>
        <v>7427.2394980706249</v>
      </c>
      <c r="H272" s="204">
        <f t="shared" si="69"/>
        <v>5643.3659509965992</v>
      </c>
      <c r="I272" s="204">
        <f t="shared" si="69"/>
        <v>69590.837336984594</v>
      </c>
      <c r="J272" s="204">
        <f t="shared" si="69"/>
        <v>4296.8557984937124</v>
      </c>
      <c r="K272" s="204">
        <f t="shared" si="69"/>
        <v>22582.21113136749</v>
      </c>
      <c r="L272" s="204">
        <f t="shared" si="69"/>
        <v>17880.594819856597</v>
      </c>
      <c r="M272" s="204">
        <f t="shared" si="69"/>
        <v>0</v>
      </c>
      <c r="N272" s="204">
        <f t="shared" si="69"/>
        <v>0</v>
      </c>
      <c r="O272" s="204">
        <f t="shared" si="69"/>
        <v>11427.059028831558</v>
      </c>
      <c r="P272" s="204">
        <f t="shared" si="69"/>
        <v>0</v>
      </c>
      <c r="Q272" s="204">
        <f t="shared" si="69"/>
        <v>5075.5206251156424</v>
      </c>
      <c r="R272" s="204">
        <f t="shared" si="69"/>
        <v>738.34966719518718</v>
      </c>
      <c r="S272" s="204">
        <f t="shared" si="69"/>
        <v>1028.0231927947864</v>
      </c>
      <c r="T272" s="204">
        <f t="shared" si="69"/>
        <v>1263.5103200955882</v>
      </c>
      <c r="U272" s="204">
        <f t="shared" si="69"/>
        <v>2206.520717190509</v>
      </c>
      <c r="V272" s="204">
        <f t="shared" si="69"/>
        <v>1720.3756989385024</v>
      </c>
      <c r="W272" s="204">
        <f t="shared" si="69"/>
        <v>9386.1354780899092</v>
      </c>
      <c r="X272" s="204">
        <f t="shared" si="69"/>
        <v>6303.3515637713908</v>
      </c>
      <c r="Y272" s="204">
        <f t="shared" si="69"/>
        <v>714.3076939879677</v>
      </c>
      <c r="Z272" s="204">
        <f t="shared" si="69"/>
        <v>648.18554356885033</v>
      </c>
      <c r="AA272" s="204">
        <f t="shared" si="69"/>
        <v>1271.5144339839571</v>
      </c>
      <c r="AB272" s="204">
        <f t="shared" si="69"/>
        <v>12099.125670355616</v>
      </c>
      <c r="AC272" s="204">
        <f t="shared" si="69"/>
        <v>0</v>
      </c>
      <c r="AD272" s="204">
        <f t="shared" si="69"/>
        <v>3388.4973520568187</v>
      </c>
      <c r="AE272" s="204">
        <f t="shared" si="69"/>
        <v>10805.987587268717</v>
      </c>
      <c r="AF272" s="204">
        <f t="shared" si="69"/>
        <v>43952.201671851588</v>
      </c>
      <c r="AG272" s="204">
        <f t="shared" si="69"/>
        <v>2930.6828104070851</v>
      </c>
      <c r="AH272" s="204">
        <f t="shared" si="69"/>
        <v>4484.3478354923136</v>
      </c>
      <c r="AI272" s="204">
        <f t="shared" si="69"/>
        <v>916.4104615935828</v>
      </c>
      <c r="AJ272" s="204">
        <f t="shared" si="69"/>
        <v>162.0296899929813</v>
      </c>
      <c r="AK272" s="204">
        <f t="shared" si="69"/>
        <v>6928.8808845618296</v>
      </c>
      <c r="AL272" s="204">
        <f t="shared" si="69"/>
        <v>15674.3300341514</v>
      </c>
      <c r="AM272" s="204">
        <f t="shared" si="69"/>
        <v>0</v>
      </c>
      <c r="AN272" s="204">
        <f t="shared" si="69"/>
        <v>1508.5644265838903</v>
      </c>
      <c r="AO272" s="204">
        <f t="shared" si="69"/>
        <v>9099.0059381052797</v>
      </c>
      <c r="AP272" s="204">
        <f t="shared" si="69"/>
        <v>921.62512999131047</v>
      </c>
      <c r="AQ272" s="204">
        <f t="shared" si="69"/>
        <v>0</v>
      </c>
      <c r="AR272" s="204">
        <f t="shared" si="69"/>
        <v>2931.5468837620324</v>
      </c>
      <c r="AS272" s="204">
        <f t="shared" si="69"/>
        <v>9685.7086750641738</v>
      </c>
      <c r="AT272" s="204">
        <f t="shared" si="69"/>
        <v>1560.8740475645047</v>
      </c>
      <c r="AU272" s="204">
        <f t="shared" si="69"/>
        <v>3960.0490032660423</v>
      </c>
      <c r="AV272" s="204">
        <f t="shared" si="69"/>
        <v>4591.8620860611627</v>
      </c>
      <c r="AW272">
        <v>271</v>
      </c>
      <c r="AX272" s="204">
        <f>SUM(AX70:AX105)</f>
        <v>827297</v>
      </c>
      <c r="AY272" s="204">
        <f t="shared" ref="AY272:CR272" si="70">SUM(AY70:AY105)</f>
        <v>82725</v>
      </c>
      <c r="AZ272" s="204">
        <f t="shared" si="70"/>
        <v>4335</v>
      </c>
      <c r="BA272" s="204">
        <f t="shared" si="70"/>
        <v>9141</v>
      </c>
      <c r="BB272" s="204">
        <f t="shared" si="70"/>
        <v>52803</v>
      </c>
      <c r="BC272" s="204">
        <f t="shared" si="70"/>
        <v>34197</v>
      </c>
      <c r="BD272" s="204">
        <f t="shared" si="70"/>
        <v>27635</v>
      </c>
      <c r="BE272" s="204">
        <f t="shared" si="70"/>
        <v>351807</v>
      </c>
      <c r="BF272" s="204">
        <f t="shared" si="70"/>
        <v>20764</v>
      </c>
      <c r="BG272" s="204">
        <f t="shared" si="70"/>
        <v>110989</v>
      </c>
      <c r="BH272" s="204">
        <f t="shared" si="70"/>
        <v>76000</v>
      </c>
      <c r="BI272" s="204">
        <f t="shared" si="70"/>
        <v>0</v>
      </c>
      <c r="BJ272" s="204">
        <f t="shared" si="70"/>
        <v>0</v>
      </c>
      <c r="BK272" s="204">
        <f t="shared" si="70"/>
        <v>56901</v>
      </c>
      <c r="BL272" s="204">
        <f t="shared" si="70"/>
        <v>0</v>
      </c>
      <c r="BM272" s="204">
        <f t="shared" si="70"/>
        <v>22977</v>
      </c>
      <c r="BN272" s="204">
        <f t="shared" si="70"/>
        <v>3748</v>
      </c>
      <c r="BO272" s="204">
        <f t="shared" si="70"/>
        <v>6325</v>
      </c>
      <c r="BP272" s="204">
        <f t="shared" si="70"/>
        <v>5685</v>
      </c>
      <c r="BQ272" s="204">
        <f t="shared" si="70"/>
        <v>10688</v>
      </c>
      <c r="BR272" s="204">
        <f t="shared" si="70"/>
        <v>9141</v>
      </c>
      <c r="BS272" s="204">
        <f t="shared" si="70"/>
        <v>43732</v>
      </c>
      <c r="BT272" s="204">
        <f t="shared" si="70"/>
        <v>29485</v>
      </c>
      <c r="BU272" s="204">
        <f t="shared" si="70"/>
        <v>2988</v>
      </c>
      <c r="BV272" s="204">
        <f t="shared" si="70"/>
        <v>3179</v>
      </c>
      <c r="BW272" s="204">
        <f t="shared" si="70"/>
        <v>5379</v>
      </c>
      <c r="BX272" s="204">
        <f t="shared" si="70"/>
        <v>47723</v>
      </c>
      <c r="BY272" s="204">
        <f t="shared" si="70"/>
        <v>0</v>
      </c>
      <c r="BZ272" s="204">
        <f t="shared" si="70"/>
        <v>16797</v>
      </c>
      <c r="CA272" s="204">
        <f t="shared" si="70"/>
        <v>52803</v>
      </c>
      <c r="CB272" s="204">
        <f t="shared" si="70"/>
        <v>232647</v>
      </c>
      <c r="CC272" s="204">
        <f t="shared" si="70"/>
        <v>15079</v>
      </c>
      <c r="CD272" s="204">
        <f t="shared" si="70"/>
        <v>28142</v>
      </c>
      <c r="CE272" s="204">
        <f t="shared" si="70"/>
        <v>4661</v>
      </c>
      <c r="CF272" s="204">
        <f t="shared" si="70"/>
        <v>910</v>
      </c>
      <c r="CG272" s="204">
        <f t="shared" si="70"/>
        <v>38576</v>
      </c>
      <c r="CH272" s="204">
        <f t="shared" si="70"/>
        <v>83651</v>
      </c>
      <c r="CI272" s="204">
        <f t="shared" si="70"/>
        <v>0</v>
      </c>
      <c r="CJ272" s="204">
        <f t="shared" si="70"/>
        <v>6844</v>
      </c>
      <c r="CK272" s="204">
        <f t="shared" si="70"/>
        <v>39023</v>
      </c>
      <c r="CL272" s="204">
        <f t="shared" si="70"/>
        <v>4335</v>
      </c>
      <c r="CM272" s="204">
        <f t="shared" si="70"/>
        <v>0</v>
      </c>
      <c r="CN272" s="204">
        <f t="shared" si="70"/>
        <v>14664</v>
      </c>
      <c r="CO272" s="204">
        <f t="shared" si="70"/>
        <v>46602</v>
      </c>
      <c r="CP272" s="204">
        <f t="shared" si="70"/>
        <v>6712</v>
      </c>
      <c r="CQ272" s="204">
        <f t="shared" si="70"/>
        <v>24364</v>
      </c>
      <c r="CR272" s="204">
        <f t="shared" si="70"/>
        <v>20437</v>
      </c>
    </row>
    <row r="273" spans="1:96" x14ac:dyDescent="0.2">
      <c r="A273" s="228" t="s">
        <v>235</v>
      </c>
      <c r="B273" s="204">
        <f>SUM(B70:B146)</f>
        <v>347196.21248100017</v>
      </c>
      <c r="C273" s="204">
        <f t="shared" ref="C273:AV273" si="71">SUM(C70:C146)</f>
        <v>32059.552128861669</v>
      </c>
      <c r="D273" s="204">
        <f t="shared" si="71"/>
        <v>3534.9790924053109</v>
      </c>
      <c r="E273" s="204">
        <f t="shared" si="71"/>
        <v>6432.8167714164902</v>
      </c>
      <c r="F273" s="204">
        <f t="shared" si="71"/>
        <v>23424.540457509866</v>
      </c>
      <c r="G273" s="204">
        <f t="shared" si="71"/>
        <v>20049.653761543141</v>
      </c>
      <c r="H273" s="204">
        <f t="shared" si="71"/>
        <v>17079.379704309347</v>
      </c>
      <c r="I273" s="204">
        <f t="shared" si="71"/>
        <v>106033.64977350175</v>
      </c>
      <c r="J273" s="204">
        <f t="shared" si="71"/>
        <v>14129.047871408071</v>
      </c>
      <c r="K273" s="204">
        <f t="shared" si="71"/>
        <v>49173.814143849275</v>
      </c>
      <c r="L273" s="204">
        <f t="shared" si="71"/>
        <v>49478.575099765068</v>
      </c>
      <c r="M273" s="204">
        <f t="shared" si="71"/>
        <v>724.1030040260415</v>
      </c>
      <c r="N273" s="204">
        <f t="shared" si="71"/>
        <v>103.69152123182928</v>
      </c>
      <c r="O273" s="204">
        <f t="shared" si="71"/>
        <v>23005.457839262377</v>
      </c>
      <c r="P273" s="204">
        <f t="shared" si="71"/>
        <v>1053.0854917145161</v>
      </c>
      <c r="Q273" s="204">
        <f t="shared" si="71"/>
        <v>12907.449516305483</v>
      </c>
      <c r="R273" s="204">
        <f t="shared" si="71"/>
        <v>3178.9887530367646</v>
      </c>
      <c r="S273" s="204">
        <f t="shared" si="71"/>
        <v>3628.4235011069518</v>
      </c>
      <c r="T273" s="204">
        <f t="shared" si="71"/>
        <v>3946.283432303142</v>
      </c>
      <c r="U273" s="204">
        <f t="shared" si="71"/>
        <v>3752.2760478044802</v>
      </c>
      <c r="V273" s="204">
        <f t="shared" si="71"/>
        <v>6431.0392801704511</v>
      </c>
      <c r="W273" s="204">
        <f t="shared" si="71"/>
        <v>15136.77454165509</v>
      </c>
      <c r="X273" s="204">
        <f t="shared" si="71"/>
        <v>12800.659493556814</v>
      </c>
      <c r="Y273" s="204">
        <f t="shared" si="71"/>
        <v>3997.8710532957884</v>
      </c>
      <c r="Z273" s="204">
        <f t="shared" si="71"/>
        <v>3814.7999911229949</v>
      </c>
      <c r="AA273" s="204">
        <f t="shared" si="71"/>
        <v>2810.0627532914427</v>
      </c>
      <c r="AB273" s="204">
        <f t="shared" si="71"/>
        <v>27215.571025002671</v>
      </c>
      <c r="AC273" s="204">
        <f t="shared" si="71"/>
        <v>1056.04376092246</v>
      </c>
      <c r="AD273" s="204">
        <f t="shared" si="71"/>
        <v>10613.399840508355</v>
      </c>
      <c r="AE273" s="204">
        <f t="shared" si="71"/>
        <v>23445.176989955551</v>
      </c>
      <c r="AF273" s="204">
        <f t="shared" si="71"/>
        <v>62873.571349112288</v>
      </c>
      <c r="AG273" s="204">
        <f t="shared" si="71"/>
        <v>9815.1997166176461</v>
      </c>
      <c r="AH273" s="204">
        <f t="shared" si="71"/>
        <v>6053.0061927931165</v>
      </c>
      <c r="AI273" s="204">
        <f t="shared" si="71"/>
        <v>4503.0690558636361</v>
      </c>
      <c r="AJ273" s="204">
        <f t="shared" si="71"/>
        <v>1667.796798255348</v>
      </c>
      <c r="AK273" s="204">
        <f t="shared" si="71"/>
        <v>11502.795257510359</v>
      </c>
      <c r="AL273" s="204">
        <f t="shared" si="71"/>
        <v>30750.825322917444</v>
      </c>
      <c r="AM273" s="204">
        <f t="shared" si="71"/>
        <v>723.92523634191173</v>
      </c>
      <c r="AN273" s="204">
        <f t="shared" si="71"/>
        <v>4752.5174821968603</v>
      </c>
      <c r="AO273" s="204">
        <f t="shared" si="71"/>
        <v>14212.797209451204</v>
      </c>
      <c r="AP273" s="204">
        <f t="shared" si="71"/>
        <v>3534.6307930518051</v>
      </c>
      <c r="AQ273" s="204">
        <f t="shared" si="71"/>
        <v>103.58831254812839</v>
      </c>
      <c r="AR273" s="204">
        <f t="shared" si="71"/>
        <v>7864.9150018983964</v>
      </c>
      <c r="AS273" s="204">
        <f t="shared" si="71"/>
        <v>22174.541955780747</v>
      </c>
      <c r="AT273" s="204">
        <f t="shared" si="71"/>
        <v>5032.4879178479287</v>
      </c>
      <c r="AU273" s="204">
        <f t="shared" si="71"/>
        <v>7562.424511589239</v>
      </c>
      <c r="AV273" s="204">
        <f t="shared" si="71"/>
        <v>13905.495663029411</v>
      </c>
      <c r="AW273">
        <v>272</v>
      </c>
      <c r="AX273" s="204">
        <f>SUM(AX70:AX146)</f>
        <v>1691274</v>
      </c>
      <c r="AY273" s="204">
        <f t="shared" ref="AY273:CR273" si="72">SUM(AY70:AY146)</f>
        <v>164999</v>
      </c>
      <c r="AZ273" s="204">
        <f t="shared" si="72"/>
        <v>17215</v>
      </c>
      <c r="BA273" s="204">
        <f t="shared" si="72"/>
        <v>35533</v>
      </c>
      <c r="BB273" s="204">
        <f t="shared" si="72"/>
        <v>115331</v>
      </c>
      <c r="BC273" s="204">
        <f t="shared" si="72"/>
        <v>92756</v>
      </c>
      <c r="BD273" s="204">
        <f t="shared" si="72"/>
        <v>84419</v>
      </c>
      <c r="BE273" s="204">
        <f t="shared" si="72"/>
        <v>531568</v>
      </c>
      <c r="BF273" s="204">
        <f t="shared" si="72"/>
        <v>69718</v>
      </c>
      <c r="BG273" s="204">
        <f t="shared" si="72"/>
        <v>243038</v>
      </c>
      <c r="BH273" s="204">
        <f t="shared" si="72"/>
        <v>210916</v>
      </c>
      <c r="BI273" s="204">
        <f t="shared" si="72"/>
        <v>3794</v>
      </c>
      <c r="BJ273" s="204">
        <f t="shared" si="72"/>
        <v>535</v>
      </c>
      <c r="BK273" s="204">
        <f t="shared" si="72"/>
        <v>113257</v>
      </c>
      <c r="BL273" s="204">
        <f t="shared" si="72"/>
        <v>8195</v>
      </c>
      <c r="BM273" s="204">
        <f t="shared" si="72"/>
        <v>57935</v>
      </c>
      <c r="BN273" s="204">
        <f t="shared" si="72"/>
        <v>16839</v>
      </c>
      <c r="BO273" s="204">
        <f t="shared" si="72"/>
        <v>22545</v>
      </c>
      <c r="BP273" s="204">
        <f t="shared" si="72"/>
        <v>18235</v>
      </c>
      <c r="BQ273" s="204">
        <f t="shared" si="72"/>
        <v>18414</v>
      </c>
      <c r="BR273" s="204">
        <f t="shared" si="72"/>
        <v>35533</v>
      </c>
      <c r="BS273" s="204">
        <f t="shared" si="72"/>
        <v>69271</v>
      </c>
      <c r="BT273" s="204">
        <f t="shared" si="72"/>
        <v>60261</v>
      </c>
      <c r="BU273" s="204">
        <f t="shared" si="72"/>
        <v>17351</v>
      </c>
      <c r="BV273" s="204">
        <f t="shared" si="72"/>
        <v>19913</v>
      </c>
      <c r="BW273" s="204">
        <f t="shared" si="72"/>
        <v>12041</v>
      </c>
      <c r="BX273" s="204">
        <f t="shared" si="72"/>
        <v>106054</v>
      </c>
      <c r="BY273" s="204">
        <f t="shared" si="72"/>
        <v>8195</v>
      </c>
      <c r="BZ273" s="204">
        <f t="shared" si="72"/>
        <v>52747</v>
      </c>
      <c r="CA273" s="204">
        <f t="shared" si="72"/>
        <v>115331</v>
      </c>
      <c r="CB273" s="204">
        <f t="shared" si="72"/>
        <v>327387</v>
      </c>
      <c r="CC273" s="204">
        <f t="shared" si="72"/>
        <v>51483</v>
      </c>
      <c r="CD273" s="204">
        <f t="shared" si="72"/>
        <v>37853</v>
      </c>
      <c r="CE273" s="204">
        <f t="shared" si="72"/>
        <v>23167</v>
      </c>
      <c r="CF273" s="204">
        <f t="shared" si="72"/>
        <v>9645</v>
      </c>
      <c r="CG273" s="204">
        <f t="shared" si="72"/>
        <v>64331</v>
      </c>
      <c r="CH273" s="204">
        <f t="shared" si="72"/>
        <v>164205</v>
      </c>
      <c r="CI273" s="204">
        <f t="shared" si="72"/>
        <v>3794</v>
      </c>
      <c r="CJ273" s="204">
        <f t="shared" si="72"/>
        <v>21441</v>
      </c>
      <c r="CK273" s="204">
        <f t="shared" si="72"/>
        <v>61180</v>
      </c>
      <c r="CL273" s="204">
        <f t="shared" si="72"/>
        <v>17215</v>
      </c>
      <c r="CM273" s="204">
        <f t="shared" si="72"/>
        <v>535</v>
      </c>
      <c r="CN273" s="204">
        <f t="shared" si="72"/>
        <v>40407</v>
      </c>
      <c r="CO273" s="204">
        <f t="shared" si="72"/>
        <v>107652</v>
      </c>
      <c r="CP273" s="204">
        <f t="shared" si="72"/>
        <v>21595</v>
      </c>
      <c r="CQ273" s="204">
        <f t="shared" si="72"/>
        <v>46937</v>
      </c>
      <c r="CR273" s="204">
        <f t="shared" si="72"/>
        <v>61782</v>
      </c>
    </row>
    <row r="274" spans="1:96" x14ac:dyDescent="0.2">
      <c r="A274" s="270" t="s">
        <v>266</v>
      </c>
      <c r="B274" s="272"/>
      <c r="C274" s="272"/>
      <c r="D274" s="272"/>
      <c r="E274" s="272"/>
      <c r="F274" s="273"/>
      <c r="G274" s="273"/>
      <c r="AW274">
        <v>273</v>
      </c>
    </row>
    <row r="275" spans="1:96" x14ac:dyDescent="0.2">
      <c r="A275" s="228" t="s">
        <v>236</v>
      </c>
      <c r="B275" s="204">
        <f>0.39*B271</f>
        <v>391913.2597692</v>
      </c>
      <c r="C275" s="204">
        <f t="shared" ref="C275:P275" si="73">0.39*C271</f>
        <v>25582.437687923051</v>
      </c>
      <c r="D275" s="204">
        <f t="shared" si="73"/>
        <v>8532.1014744781642</v>
      </c>
      <c r="E275" s="204">
        <f t="shared" si="73"/>
        <v>9859.5855634044729</v>
      </c>
      <c r="F275" s="204">
        <f t="shared" si="73"/>
        <v>26748.589405286373</v>
      </c>
      <c r="G275" s="204">
        <f t="shared" si="73"/>
        <v>23228.68370415864</v>
      </c>
      <c r="H275" s="204">
        <f t="shared" si="73"/>
        <v>42734.773755495342</v>
      </c>
      <c r="I275" s="204">
        <f t="shared" si="73"/>
        <v>85781.768836879724</v>
      </c>
      <c r="J275" s="204">
        <f t="shared" si="73"/>
        <v>23336.330801566706</v>
      </c>
      <c r="K275" s="204">
        <f t="shared" si="73"/>
        <v>40476.95236347078</v>
      </c>
      <c r="L275" s="204">
        <f t="shared" si="73"/>
        <v>72382.248483585077</v>
      </c>
      <c r="M275" s="204">
        <f t="shared" si="73"/>
        <v>1514.1269037092263</v>
      </c>
      <c r="N275" s="204">
        <f t="shared" si="73"/>
        <v>1650.8383210994623</v>
      </c>
      <c r="O275" s="204">
        <f t="shared" si="73"/>
        <v>29705.385654045484</v>
      </c>
      <c r="P275" s="204">
        <f t="shared" si="73"/>
        <v>1250.5326187492403</v>
      </c>
      <c r="Q275" s="204">
        <f t="shared" ref="Q275:AV275" si="74">0.39*Q271</f>
        <v>18691.258281592789</v>
      </c>
      <c r="R275" s="204">
        <f t="shared" si="74"/>
        <v>18119.934119117428</v>
      </c>
      <c r="S275" s="204">
        <f t="shared" si="74"/>
        <v>6734.1218881207024</v>
      </c>
      <c r="T275" s="204">
        <f t="shared" si="74"/>
        <v>6924.0375708360461</v>
      </c>
      <c r="U275" s="204">
        <f t="shared" si="74"/>
        <v>3687.0017940923267</v>
      </c>
      <c r="V275" s="204">
        <f t="shared" si="74"/>
        <v>15246.418457101243</v>
      </c>
      <c r="W275" s="204">
        <f t="shared" si="74"/>
        <v>11319.936860837128</v>
      </c>
      <c r="X275" s="204">
        <f t="shared" si="74"/>
        <v>9127.5217761636086</v>
      </c>
      <c r="Y275" s="204">
        <f t="shared" si="74"/>
        <v>9515.5682896599374</v>
      </c>
      <c r="Z275" s="204">
        <f t="shared" si="74"/>
        <v>7092.0768415911298</v>
      </c>
      <c r="AA275" s="204">
        <f t="shared" si="74"/>
        <v>8058.426684275797</v>
      </c>
      <c r="AB275" s="204">
        <f t="shared" si="74"/>
        <v>46194.650670884606</v>
      </c>
      <c r="AC275" s="204">
        <f t="shared" si="74"/>
        <v>1254.1160663213907</v>
      </c>
      <c r="AD275" s="204">
        <f t="shared" si="74"/>
        <v>11243.60437419727</v>
      </c>
      <c r="AE275" s="204">
        <f t="shared" si="74"/>
        <v>26773.296385749734</v>
      </c>
      <c r="AF275" s="204">
        <f t="shared" si="74"/>
        <v>39824.567795302384</v>
      </c>
      <c r="AG275" s="204">
        <f t="shared" si="74"/>
        <v>15877.576654551478</v>
      </c>
      <c r="AH275" s="204">
        <f t="shared" si="74"/>
        <v>4543.8449000859937</v>
      </c>
      <c r="AI275" s="204">
        <f t="shared" si="74"/>
        <v>5808.2969427534836</v>
      </c>
      <c r="AJ275" s="204">
        <f t="shared" si="74"/>
        <v>5981.9465381751234</v>
      </c>
      <c r="AK275" s="204">
        <f t="shared" si="74"/>
        <v>8495.8678802088471</v>
      </c>
      <c r="AL275" s="204">
        <f t="shared" si="74"/>
        <v>21411.030172903585</v>
      </c>
      <c r="AM275" s="204">
        <f t="shared" si="74"/>
        <v>1513.5181233140074</v>
      </c>
      <c r="AN275" s="204">
        <f t="shared" si="74"/>
        <v>11753.145220656117</v>
      </c>
      <c r="AO275" s="204">
        <f t="shared" si="74"/>
        <v>14596.968558919294</v>
      </c>
      <c r="AP275" s="204">
        <f t="shared" si="74"/>
        <v>8530.8656627197051</v>
      </c>
      <c r="AQ275" s="204">
        <f t="shared" si="74"/>
        <v>1649.2075101019855</v>
      </c>
      <c r="AR275" s="204">
        <f t="shared" si="74"/>
        <v>8045.6598741205753</v>
      </c>
      <c r="AS275" s="204">
        <f t="shared" si="74"/>
        <v>23252.571750831576</v>
      </c>
      <c r="AT275" s="204">
        <f t="shared" si="74"/>
        <v>7727.315821146879</v>
      </c>
      <c r="AU275" s="204">
        <f t="shared" si="74"/>
        <v>4950.9158027976246</v>
      </c>
      <c r="AV275" s="204">
        <f t="shared" si="74"/>
        <v>13696.857137863864</v>
      </c>
      <c r="AW275">
        <v>274</v>
      </c>
    </row>
    <row r="276" spans="1:96" x14ac:dyDescent="0.2">
      <c r="A276" s="228" t="s">
        <v>237</v>
      </c>
      <c r="B276" s="204">
        <f>0.39*B272</f>
        <v>66259.408813260001</v>
      </c>
      <c r="C276" s="204">
        <f t="shared" ref="C276:P276" si="75">0.39*C272</f>
        <v>6331.8976843204564</v>
      </c>
      <c r="D276" s="204">
        <f t="shared" si="75"/>
        <v>359.47302814068536</v>
      </c>
      <c r="E276" s="204">
        <f t="shared" si="75"/>
        <v>671.12443616994403</v>
      </c>
      <c r="F276" s="204">
        <f t="shared" si="75"/>
        <v>4210.6278277304154</v>
      </c>
      <c r="G276" s="204">
        <f t="shared" si="75"/>
        <v>2896.6234042475439</v>
      </c>
      <c r="H276" s="204">
        <f t="shared" si="75"/>
        <v>2200.9127208886739</v>
      </c>
      <c r="I276" s="204">
        <f t="shared" si="75"/>
        <v>27140.426561423992</v>
      </c>
      <c r="J276" s="204">
        <f t="shared" si="75"/>
        <v>1675.7737614125479</v>
      </c>
      <c r="K276" s="204">
        <f t="shared" si="75"/>
        <v>8807.0623412333207</v>
      </c>
      <c r="L276" s="204">
        <f t="shared" si="75"/>
        <v>6973.431979744073</v>
      </c>
      <c r="M276" s="204">
        <f t="shared" si="75"/>
        <v>0</v>
      </c>
      <c r="N276" s="204">
        <f t="shared" si="75"/>
        <v>0</v>
      </c>
      <c r="O276" s="204">
        <f t="shared" si="75"/>
        <v>4456.5530212443082</v>
      </c>
      <c r="P276" s="204">
        <f t="shared" si="75"/>
        <v>0</v>
      </c>
      <c r="Q276" s="204">
        <f t="shared" ref="Q276:AV276" si="76">0.39*Q272</f>
        <v>1979.4530437951005</v>
      </c>
      <c r="R276" s="204">
        <f t="shared" si="76"/>
        <v>287.95637020612298</v>
      </c>
      <c r="S276" s="204">
        <f t="shared" si="76"/>
        <v>400.9290451899667</v>
      </c>
      <c r="T276" s="204">
        <f t="shared" si="76"/>
        <v>492.7690248372794</v>
      </c>
      <c r="U276" s="204">
        <f t="shared" si="76"/>
        <v>860.54307970429852</v>
      </c>
      <c r="V276" s="204">
        <f t="shared" si="76"/>
        <v>670.94652258601593</v>
      </c>
      <c r="W276" s="204">
        <f t="shared" si="76"/>
        <v>3660.5928364550646</v>
      </c>
      <c r="X276" s="204">
        <f t="shared" si="76"/>
        <v>2458.3071098708424</v>
      </c>
      <c r="Y276" s="204">
        <f t="shared" si="76"/>
        <v>278.5800006553074</v>
      </c>
      <c r="Z276" s="204">
        <f t="shared" si="76"/>
        <v>252.79236199185164</v>
      </c>
      <c r="AA276" s="204">
        <f t="shared" si="76"/>
        <v>495.89062925374327</v>
      </c>
      <c r="AB276" s="204">
        <f t="shared" si="76"/>
        <v>4718.65901143869</v>
      </c>
      <c r="AC276" s="204">
        <f t="shared" si="76"/>
        <v>0</v>
      </c>
      <c r="AD276" s="204">
        <f t="shared" si="76"/>
        <v>1321.5139673021592</v>
      </c>
      <c r="AE276" s="204">
        <f t="shared" si="76"/>
        <v>4214.3351590348002</v>
      </c>
      <c r="AF276" s="204">
        <f t="shared" si="76"/>
        <v>17141.358652022122</v>
      </c>
      <c r="AG276" s="204">
        <f t="shared" si="76"/>
        <v>1142.9662960587632</v>
      </c>
      <c r="AH276" s="204">
        <f t="shared" si="76"/>
        <v>1748.8956558420023</v>
      </c>
      <c r="AI276" s="204">
        <f t="shared" si="76"/>
        <v>357.40008002149727</v>
      </c>
      <c r="AJ276" s="204">
        <f t="shared" si="76"/>
        <v>63.191579097262711</v>
      </c>
      <c r="AK276" s="204">
        <f t="shared" si="76"/>
        <v>2702.2635449791137</v>
      </c>
      <c r="AL276" s="204">
        <f t="shared" si="76"/>
        <v>6112.9887133190468</v>
      </c>
      <c r="AM276" s="204">
        <f t="shared" si="76"/>
        <v>0</v>
      </c>
      <c r="AN276" s="204">
        <f t="shared" si="76"/>
        <v>588.34012636771718</v>
      </c>
      <c r="AO276" s="204">
        <f t="shared" si="76"/>
        <v>3548.6123158610594</v>
      </c>
      <c r="AP276" s="204">
        <f t="shared" si="76"/>
        <v>359.43380069661112</v>
      </c>
      <c r="AQ276" s="204">
        <f t="shared" si="76"/>
        <v>0</v>
      </c>
      <c r="AR276" s="204">
        <f t="shared" si="76"/>
        <v>1143.3032846671927</v>
      </c>
      <c r="AS276" s="204">
        <f t="shared" si="76"/>
        <v>3777.426383275028</v>
      </c>
      <c r="AT276" s="204">
        <f t="shared" si="76"/>
        <v>608.74087855015682</v>
      </c>
      <c r="AU276" s="204">
        <f t="shared" si="76"/>
        <v>1544.4191112737565</v>
      </c>
      <c r="AV276" s="204">
        <f t="shared" si="76"/>
        <v>1790.8262135638536</v>
      </c>
      <c r="AW276">
        <v>275</v>
      </c>
    </row>
    <row r="277" spans="1:96" x14ac:dyDescent="0.2">
      <c r="A277" s="228" t="s">
        <v>235</v>
      </c>
      <c r="B277" s="204">
        <f>0.39*B273</f>
        <v>135406.52286759007</v>
      </c>
      <c r="C277" s="204">
        <f t="shared" ref="C277:P277" si="77">0.39*C273</f>
        <v>12503.225330256051</v>
      </c>
      <c r="D277" s="204">
        <f t="shared" si="77"/>
        <v>1378.6418460380712</v>
      </c>
      <c r="E277" s="204">
        <f t="shared" si="77"/>
        <v>2508.7985408524314</v>
      </c>
      <c r="F277" s="204">
        <f t="shared" si="77"/>
        <v>9135.5707784288479</v>
      </c>
      <c r="G277" s="204">
        <f t="shared" si="77"/>
        <v>7819.3649670018249</v>
      </c>
      <c r="H277" s="204">
        <f t="shared" si="77"/>
        <v>6660.9580846806457</v>
      </c>
      <c r="I277" s="204">
        <f t="shared" si="77"/>
        <v>41353.123411665685</v>
      </c>
      <c r="J277" s="204">
        <f t="shared" si="77"/>
        <v>5510.3286698491474</v>
      </c>
      <c r="K277" s="204">
        <f t="shared" si="77"/>
        <v>19177.787516101216</v>
      </c>
      <c r="L277" s="204">
        <f t="shared" si="77"/>
        <v>19296.644288908377</v>
      </c>
      <c r="M277" s="204">
        <f t="shared" si="77"/>
        <v>282.4001715701562</v>
      </c>
      <c r="N277" s="204">
        <f t="shared" si="77"/>
        <v>40.439693280413422</v>
      </c>
      <c r="O277" s="204">
        <f t="shared" si="77"/>
        <v>8972.1285573123278</v>
      </c>
      <c r="P277" s="204">
        <f t="shared" si="77"/>
        <v>410.70334176866129</v>
      </c>
      <c r="Q277" s="204">
        <f t="shared" ref="Q277:AV277" si="78">0.39*Q273</f>
        <v>5033.905311359139</v>
      </c>
      <c r="R277" s="204">
        <f t="shared" si="78"/>
        <v>1239.8056136843381</v>
      </c>
      <c r="S277" s="204">
        <f t="shared" si="78"/>
        <v>1415.0851654317112</v>
      </c>
      <c r="T277" s="204">
        <f t="shared" si="78"/>
        <v>1539.0505385982256</v>
      </c>
      <c r="U277" s="204">
        <f t="shared" si="78"/>
        <v>1463.3876586437473</v>
      </c>
      <c r="V277" s="204">
        <f t="shared" si="78"/>
        <v>2508.1053192664758</v>
      </c>
      <c r="W277" s="204">
        <f t="shared" si="78"/>
        <v>5903.3420712454854</v>
      </c>
      <c r="X277" s="204">
        <f t="shared" si="78"/>
        <v>4992.2572024871579</v>
      </c>
      <c r="Y277" s="204">
        <f t="shared" si="78"/>
        <v>1559.1697107853574</v>
      </c>
      <c r="Z277" s="204">
        <f t="shared" si="78"/>
        <v>1487.7719965379681</v>
      </c>
      <c r="AA277" s="204">
        <f t="shared" si="78"/>
        <v>1095.9244737836627</v>
      </c>
      <c r="AB277" s="204">
        <f t="shared" si="78"/>
        <v>10614.072699751043</v>
      </c>
      <c r="AC277" s="204">
        <f t="shared" si="78"/>
        <v>411.85706675975945</v>
      </c>
      <c r="AD277" s="204">
        <f t="shared" si="78"/>
        <v>4139.2259377982582</v>
      </c>
      <c r="AE277" s="204">
        <f t="shared" si="78"/>
        <v>9143.6190260826661</v>
      </c>
      <c r="AF277" s="204">
        <f t="shared" si="78"/>
        <v>24520.692826153794</v>
      </c>
      <c r="AG277" s="204">
        <f t="shared" si="78"/>
        <v>3827.9278894808822</v>
      </c>
      <c r="AH277" s="204">
        <f t="shared" si="78"/>
        <v>2360.6724151893154</v>
      </c>
      <c r="AI277" s="204">
        <f t="shared" si="78"/>
        <v>1756.1969317868181</v>
      </c>
      <c r="AJ277" s="204">
        <f t="shared" si="78"/>
        <v>650.44075131958573</v>
      </c>
      <c r="AK277" s="204">
        <f t="shared" si="78"/>
        <v>4486.0901504290405</v>
      </c>
      <c r="AL277" s="204">
        <f t="shared" si="78"/>
        <v>11992.821875937803</v>
      </c>
      <c r="AM277" s="204">
        <f t="shared" si="78"/>
        <v>282.33084217334556</v>
      </c>
      <c r="AN277" s="204">
        <f t="shared" si="78"/>
        <v>1853.4818180567756</v>
      </c>
      <c r="AO277" s="204">
        <f t="shared" si="78"/>
        <v>5542.9909116859699</v>
      </c>
      <c r="AP277" s="204">
        <f t="shared" si="78"/>
        <v>1378.506009290204</v>
      </c>
      <c r="AQ277" s="204">
        <f t="shared" si="78"/>
        <v>40.399441893770074</v>
      </c>
      <c r="AR277" s="204">
        <f t="shared" si="78"/>
        <v>3067.3168507403748</v>
      </c>
      <c r="AS277" s="204">
        <f t="shared" si="78"/>
        <v>8648.0713627544919</v>
      </c>
      <c r="AT277" s="204">
        <f t="shared" si="78"/>
        <v>1962.6702879606923</v>
      </c>
      <c r="AU277" s="204">
        <f t="shared" si="78"/>
        <v>2949.3455595198034</v>
      </c>
      <c r="AV277" s="204">
        <f t="shared" si="78"/>
        <v>5423.1433085814706</v>
      </c>
      <c r="AW277">
        <v>276</v>
      </c>
    </row>
    <row r="278" spans="1:96" x14ac:dyDescent="0.2">
      <c r="A278" s="270" t="s">
        <v>268</v>
      </c>
      <c r="B278" s="277"/>
      <c r="C278" s="277"/>
      <c r="D278" s="277"/>
      <c r="E278" s="277"/>
      <c r="F278" s="277"/>
      <c r="G278" s="278"/>
      <c r="AW278">
        <v>277</v>
      </c>
    </row>
    <row r="279" spans="1:96" x14ac:dyDescent="0.2">
      <c r="A279" s="228" t="s">
        <v>269</v>
      </c>
      <c r="B279">
        <v>65360</v>
      </c>
      <c r="C279">
        <v>3258</v>
      </c>
      <c r="D279">
        <v>2026</v>
      </c>
      <c r="E279">
        <v>1578</v>
      </c>
      <c r="F279">
        <v>5259</v>
      </c>
      <c r="G279">
        <v>8673</v>
      </c>
      <c r="H279">
        <v>7280</v>
      </c>
      <c r="I279">
        <v>9436</v>
      </c>
      <c r="J279">
        <v>3858</v>
      </c>
      <c r="K279">
        <v>5031</v>
      </c>
      <c r="L279">
        <v>13141</v>
      </c>
      <c r="M279">
        <v>191</v>
      </c>
      <c r="N279">
        <v>399</v>
      </c>
      <c r="O279">
        <v>4976</v>
      </c>
      <c r="P279">
        <v>254</v>
      </c>
      <c r="Q279" t="s">
        <v>260</v>
      </c>
      <c r="R279" t="s">
        <v>260</v>
      </c>
      <c r="S279" t="s">
        <v>260</v>
      </c>
      <c r="T279" t="s">
        <v>260</v>
      </c>
      <c r="U279" t="s">
        <v>260</v>
      </c>
      <c r="V279" t="s">
        <v>260</v>
      </c>
      <c r="W279" t="s">
        <v>260</v>
      </c>
      <c r="X279" t="s">
        <v>260</v>
      </c>
      <c r="Y279" t="s">
        <v>260</v>
      </c>
      <c r="Z279" t="s">
        <v>260</v>
      </c>
      <c r="AA279" t="s">
        <v>260</v>
      </c>
      <c r="AB279" t="s">
        <v>260</v>
      </c>
      <c r="AC279" t="s">
        <v>260</v>
      </c>
      <c r="AD279" t="s">
        <v>260</v>
      </c>
      <c r="AE279" t="s">
        <v>260</v>
      </c>
      <c r="AF279" t="s">
        <v>260</v>
      </c>
      <c r="AG279" t="s">
        <v>260</v>
      </c>
      <c r="AH279" t="s">
        <v>260</v>
      </c>
      <c r="AI279" t="s">
        <v>260</v>
      </c>
      <c r="AJ279" t="s">
        <v>260</v>
      </c>
      <c r="AK279" t="s">
        <v>260</v>
      </c>
      <c r="AL279" t="s">
        <v>260</v>
      </c>
      <c r="AM279" t="s">
        <v>260</v>
      </c>
      <c r="AN279" t="s">
        <v>260</v>
      </c>
      <c r="AO279" t="s">
        <v>260</v>
      </c>
      <c r="AP279" t="s">
        <v>260</v>
      </c>
      <c r="AQ279" t="s">
        <v>260</v>
      </c>
      <c r="AR279" t="s">
        <v>260</v>
      </c>
      <c r="AS279" t="s">
        <v>260</v>
      </c>
      <c r="AT279" t="s">
        <v>260</v>
      </c>
      <c r="AU279" t="s">
        <v>260</v>
      </c>
      <c r="AV279" t="s">
        <v>260</v>
      </c>
      <c r="AW279">
        <v>278</v>
      </c>
    </row>
    <row r="280" spans="1:96" x14ac:dyDescent="0.2">
      <c r="A280" s="270" t="s">
        <v>290</v>
      </c>
      <c r="B280" s="277"/>
      <c r="C280" s="277"/>
      <c r="D280" s="277"/>
      <c r="E280" s="277"/>
      <c r="F280" s="277"/>
      <c r="G280" s="278"/>
      <c r="AW280">
        <v>279</v>
      </c>
    </row>
    <row r="281" spans="1:96" x14ac:dyDescent="0.2">
      <c r="A281" t="s">
        <v>238</v>
      </c>
      <c r="B281">
        <v>1082362</v>
      </c>
      <c r="C281">
        <v>90012</v>
      </c>
      <c r="D281">
        <v>23633</v>
      </c>
      <c r="E281">
        <v>31154</v>
      </c>
      <c r="F281">
        <v>69880</v>
      </c>
      <c r="G281">
        <v>44196</v>
      </c>
      <c r="H281">
        <v>101238</v>
      </c>
      <c r="I281">
        <v>281330</v>
      </c>
      <c r="J281">
        <v>65346</v>
      </c>
      <c r="K281">
        <v>151023</v>
      </c>
      <c r="L281">
        <v>142288</v>
      </c>
      <c r="M281">
        <v>5624</v>
      </c>
      <c r="N281">
        <v>5299</v>
      </c>
      <c r="O281">
        <v>64729</v>
      </c>
      <c r="P281">
        <v>6610</v>
      </c>
      <c r="Q281">
        <v>41792</v>
      </c>
      <c r="R281">
        <v>43265</v>
      </c>
      <c r="S281">
        <v>17805</v>
      </c>
      <c r="T281">
        <v>22071</v>
      </c>
      <c r="U281">
        <v>7432</v>
      </c>
      <c r="V281">
        <v>31154</v>
      </c>
      <c r="W281">
        <v>23622</v>
      </c>
      <c r="X281">
        <v>28645</v>
      </c>
      <c r="Y281">
        <v>25904</v>
      </c>
      <c r="Z281">
        <v>18302</v>
      </c>
      <c r="AA281">
        <v>20168</v>
      </c>
      <c r="AB281">
        <v>76998</v>
      </c>
      <c r="AC281">
        <v>6610</v>
      </c>
      <c r="AD281">
        <v>23618</v>
      </c>
      <c r="AE281">
        <v>69880</v>
      </c>
      <c r="AF281">
        <v>145385</v>
      </c>
      <c r="AG281">
        <v>43275</v>
      </c>
      <c r="AH281">
        <v>21331</v>
      </c>
      <c r="AI281">
        <v>15874</v>
      </c>
      <c r="AJ281">
        <v>16181</v>
      </c>
      <c r="AK281">
        <v>32185</v>
      </c>
      <c r="AL281">
        <v>81167</v>
      </c>
      <c r="AM281">
        <v>5624</v>
      </c>
      <c r="AN281">
        <v>23302</v>
      </c>
      <c r="AO281">
        <v>43731</v>
      </c>
      <c r="AP281">
        <v>23633</v>
      </c>
      <c r="AQ281">
        <v>5299</v>
      </c>
      <c r="AR281">
        <v>29182</v>
      </c>
      <c r="AS281">
        <v>69856</v>
      </c>
      <c r="AT281">
        <v>13146</v>
      </c>
      <c r="AU281">
        <v>24811</v>
      </c>
      <c r="AV281">
        <v>31114</v>
      </c>
      <c r="AW281">
        <v>280</v>
      </c>
    </row>
    <row r="282" spans="1:96" x14ac:dyDescent="0.2">
      <c r="A282" t="s">
        <v>244</v>
      </c>
      <c r="B282">
        <v>270251</v>
      </c>
      <c r="C282">
        <v>27446</v>
      </c>
      <c r="D282">
        <v>1503</v>
      </c>
      <c r="E282">
        <v>2539</v>
      </c>
      <c r="F282">
        <v>14834</v>
      </c>
      <c r="G282">
        <v>8020</v>
      </c>
      <c r="H282">
        <v>7868</v>
      </c>
      <c r="I282">
        <v>121151</v>
      </c>
      <c r="J282">
        <v>6236</v>
      </c>
      <c r="K282">
        <v>45333</v>
      </c>
      <c r="L282">
        <v>22100</v>
      </c>
      <c r="M282">
        <v>0</v>
      </c>
      <c r="N282">
        <v>0</v>
      </c>
      <c r="O282">
        <v>13221</v>
      </c>
      <c r="P282">
        <v>0</v>
      </c>
      <c r="Q282">
        <v>6829</v>
      </c>
      <c r="R282">
        <v>799</v>
      </c>
      <c r="S282">
        <v>1696</v>
      </c>
      <c r="T282">
        <v>2074</v>
      </c>
      <c r="U282">
        <v>2093</v>
      </c>
      <c r="V282">
        <v>2539</v>
      </c>
      <c r="W282">
        <v>9962</v>
      </c>
      <c r="X282">
        <v>9639</v>
      </c>
      <c r="Y282">
        <v>1051</v>
      </c>
      <c r="Z282">
        <v>1022</v>
      </c>
      <c r="AA282">
        <v>1724</v>
      </c>
      <c r="AB282">
        <v>13558</v>
      </c>
      <c r="AC282">
        <v>0</v>
      </c>
      <c r="AD282">
        <v>4297</v>
      </c>
      <c r="AE282">
        <v>14834</v>
      </c>
      <c r="AF282">
        <v>83526</v>
      </c>
      <c r="AG282">
        <v>4162</v>
      </c>
      <c r="AH282">
        <v>10466</v>
      </c>
      <c r="AI282">
        <v>1787</v>
      </c>
      <c r="AJ282">
        <v>240</v>
      </c>
      <c r="AK282">
        <v>12775</v>
      </c>
      <c r="AL282">
        <v>29450</v>
      </c>
      <c r="AM282">
        <v>0</v>
      </c>
      <c r="AN282">
        <v>1563</v>
      </c>
      <c r="AO282">
        <v>14486</v>
      </c>
      <c r="AP282">
        <v>1503</v>
      </c>
      <c r="AQ282">
        <v>0</v>
      </c>
      <c r="AR282">
        <v>5032</v>
      </c>
      <c r="AS282">
        <v>15883</v>
      </c>
      <c r="AT282">
        <v>1630</v>
      </c>
      <c r="AU282">
        <v>9898</v>
      </c>
      <c r="AV282">
        <v>5733</v>
      </c>
      <c r="AW282">
        <v>281</v>
      </c>
    </row>
    <row r="283" spans="1:96" x14ac:dyDescent="0.2">
      <c r="A283" t="s">
        <v>245</v>
      </c>
      <c r="B283">
        <v>508745</v>
      </c>
      <c r="C283">
        <v>53741</v>
      </c>
      <c r="D283">
        <v>5394</v>
      </c>
      <c r="E283">
        <v>10308</v>
      </c>
      <c r="F283">
        <v>32787</v>
      </c>
      <c r="G283">
        <v>19944</v>
      </c>
      <c r="H283">
        <v>23906</v>
      </c>
      <c r="I283">
        <v>171295</v>
      </c>
      <c r="J283">
        <v>19854</v>
      </c>
      <c r="K283">
        <v>87289</v>
      </c>
      <c r="L283">
        <v>55025</v>
      </c>
      <c r="M283">
        <v>1342</v>
      </c>
      <c r="N283">
        <v>406</v>
      </c>
      <c r="O283">
        <v>24607</v>
      </c>
      <c r="P283">
        <v>2847</v>
      </c>
      <c r="Q283">
        <v>16161</v>
      </c>
      <c r="R283">
        <v>5118</v>
      </c>
      <c r="S283">
        <v>5056</v>
      </c>
      <c r="T283">
        <v>5972</v>
      </c>
      <c r="U283">
        <v>3565</v>
      </c>
      <c r="V283">
        <v>10308</v>
      </c>
      <c r="W283">
        <v>14843</v>
      </c>
      <c r="X283">
        <v>19247</v>
      </c>
      <c r="Y283">
        <v>6003</v>
      </c>
      <c r="Z283">
        <v>5526</v>
      </c>
      <c r="AA283">
        <v>3768</v>
      </c>
      <c r="AB283">
        <v>26370</v>
      </c>
      <c r="AC283">
        <v>2847</v>
      </c>
      <c r="AD283">
        <v>11737</v>
      </c>
      <c r="AE283">
        <v>32787</v>
      </c>
      <c r="AF283">
        <v>108741</v>
      </c>
      <c r="AG283">
        <v>13882</v>
      </c>
      <c r="AH283">
        <v>13640</v>
      </c>
      <c r="AI283">
        <v>7612</v>
      </c>
      <c r="AJ283">
        <v>2627</v>
      </c>
      <c r="AK283">
        <v>19886</v>
      </c>
      <c r="AL283">
        <v>53527</v>
      </c>
      <c r="AM283">
        <v>1342</v>
      </c>
      <c r="AN283">
        <v>4708</v>
      </c>
      <c r="AO283">
        <v>21948</v>
      </c>
      <c r="AP283">
        <v>5394</v>
      </c>
      <c r="AQ283">
        <v>406</v>
      </c>
      <c r="AR283">
        <v>14608</v>
      </c>
      <c r="AS283">
        <v>33762</v>
      </c>
      <c r="AT283">
        <v>4642</v>
      </c>
      <c r="AU283">
        <v>17195</v>
      </c>
      <c r="AV283">
        <v>15517</v>
      </c>
      <c r="AW283">
        <v>282</v>
      </c>
    </row>
    <row r="284" spans="1:96" x14ac:dyDescent="0.2">
      <c r="AW284">
        <v>283</v>
      </c>
    </row>
    <row r="285" spans="1:96" x14ac:dyDescent="0.2">
      <c r="AW285">
        <v>284</v>
      </c>
    </row>
    <row r="286" spans="1:96" x14ac:dyDescent="0.2">
      <c r="AW286">
        <v>285</v>
      </c>
    </row>
    <row r="287" spans="1:96" x14ac:dyDescent="0.2">
      <c r="AW287">
        <v>286</v>
      </c>
    </row>
    <row r="288" spans="1:96" x14ac:dyDescent="0.2">
      <c r="AW288">
        <v>287</v>
      </c>
    </row>
    <row r="289" spans="49:49" x14ac:dyDescent="0.2">
      <c r="AW289">
        <v>288</v>
      </c>
    </row>
    <row r="290" spans="49:49" x14ac:dyDescent="0.2">
      <c r="AW290">
        <v>289</v>
      </c>
    </row>
    <row r="291" spans="49:49" x14ac:dyDescent="0.2">
      <c r="AW291">
        <v>290</v>
      </c>
    </row>
    <row r="292" spans="49:49" x14ac:dyDescent="0.2">
      <c r="AW292">
        <v>291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299"/>
  <sheetViews>
    <sheetView topLeftCell="A4" workbookViewId="0">
      <pane ySplit="1065" topLeftCell="A240" activePane="bottomLeft"/>
      <selection activeCell="AW4" sqref="AW1:CH1048576"/>
      <selection pane="bottomLeft" activeCell="C28" sqref="C28:C266"/>
    </sheetView>
  </sheetViews>
  <sheetFormatPr defaultRowHeight="12.75" x14ac:dyDescent="0.2"/>
  <cols>
    <col min="1" max="1" width="13" customWidth="1"/>
    <col min="2" max="2" width="10.5703125" style="132" bestFit="1" customWidth="1"/>
    <col min="3" max="3" width="9.7109375" bestFit="1" customWidth="1"/>
    <col min="4" max="4" width="9.5703125" bestFit="1" customWidth="1"/>
    <col min="5" max="5" width="9.28515625" bestFit="1" customWidth="1"/>
    <col min="6" max="6" width="9.5703125" bestFit="1" customWidth="1"/>
    <col min="7" max="7" width="9.28515625" bestFit="1" customWidth="1"/>
    <col min="8" max="9" width="9.5703125" bestFit="1" customWidth="1"/>
    <col min="10" max="10" width="9.28515625" style="176" bestFit="1" customWidth="1"/>
    <col min="11" max="12" width="9.5703125" bestFit="1" customWidth="1"/>
    <col min="15" max="15" width="9.5703125" bestFit="1" customWidth="1"/>
  </cols>
  <sheetData>
    <row r="1" spans="1:49" ht="13.5" thickBot="1" x14ac:dyDescent="0.25">
      <c r="A1" s="176" t="s">
        <v>232</v>
      </c>
    </row>
    <row r="2" spans="1:49" ht="64.5" thickBot="1" x14ac:dyDescent="0.25">
      <c r="A2" s="58" t="s">
        <v>9</v>
      </c>
      <c r="B2" s="48" t="s">
        <v>80</v>
      </c>
      <c r="C2" s="48" t="s">
        <v>81</v>
      </c>
      <c r="D2" s="48" t="s">
        <v>82</v>
      </c>
      <c r="E2" s="48" t="s">
        <v>83</v>
      </c>
      <c r="F2" s="48" t="s">
        <v>84</v>
      </c>
      <c r="G2" s="48" t="s">
        <v>85</v>
      </c>
      <c r="H2" s="48" t="s">
        <v>86</v>
      </c>
      <c r="I2" s="48" t="s">
        <v>87</v>
      </c>
      <c r="J2" s="48" t="s">
        <v>88</v>
      </c>
      <c r="K2" s="48" t="s">
        <v>89</v>
      </c>
      <c r="L2" s="48" t="s">
        <v>90</v>
      </c>
      <c r="M2" s="48" t="s">
        <v>91</v>
      </c>
      <c r="N2" s="48" t="s">
        <v>92</v>
      </c>
      <c r="O2" s="48" t="s">
        <v>93</v>
      </c>
      <c r="P2" s="48" t="s">
        <v>94</v>
      </c>
      <c r="Q2" s="49" t="s">
        <v>95</v>
      </c>
      <c r="R2" s="50" t="s">
        <v>96</v>
      </c>
      <c r="S2" s="50" t="s">
        <v>97</v>
      </c>
      <c r="T2" s="50" t="s">
        <v>98</v>
      </c>
      <c r="U2" s="50" t="s">
        <v>99</v>
      </c>
      <c r="V2" s="50" t="s">
        <v>100</v>
      </c>
      <c r="W2" s="50" t="s">
        <v>101</v>
      </c>
      <c r="X2" s="50" t="s">
        <v>102</v>
      </c>
      <c r="Y2" s="50" t="s">
        <v>103</v>
      </c>
      <c r="Z2" s="50" t="s">
        <v>104</v>
      </c>
      <c r="AA2" s="50" t="s">
        <v>105</v>
      </c>
      <c r="AB2" s="50" t="s">
        <v>106</v>
      </c>
      <c r="AC2" s="50" t="s">
        <v>107</v>
      </c>
      <c r="AD2" s="50" t="s">
        <v>108</v>
      </c>
      <c r="AE2" s="50" t="s">
        <v>109</v>
      </c>
      <c r="AF2" s="50" t="s">
        <v>110</v>
      </c>
      <c r="AG2" s="50" t="s">
        <v>111</v>
      </c>
      <c r="AH2" s="50" t="s">
        <v>112</v>
      </c>
      <c r="AI2" s="50" t="s">
        <v>113</v>
      </c>
      <c r="AJ2" s="50" t="s">
        <v>114</v>
      </c>
      <c r="AK2" s="50" t="s">
        <v>115</v>
      </c>
      <c r="AL2" s="50" t="s">
        <v>116</v>
      </c>
      <c r="AM2" s="50" t="s">
        <v>117</v>
      </c>
      <c r="AN2" s="50" t="s">
        <v>118</v>
      </c>
      <c r="AO2" s="50" t="s">
        <v>119</v>
      </c>
      <c r="AP2" s="50" t="s">
        <v>120</v>
      </c>
      <c r="AQ2" s="50" t="s">
        <v>121</v>
      </c>
      <c r="AR2" s="50" t="s">
        <v>122</v>
      </c>
      <c r="AS2" s="50" t="s">
        <v>123</v>
      </c>
      <c r="AT2" s="50" t="s">
        <v>124</v>
      </c>
      <c r="AU2" s="50" t="s">
        <v>125</v>
      </c>
      <c r="AV2" s="51" t="s">
        <v>126</v>
      </c>
    </row>
    <row r="3" spans="1:49" ht="13.5" thickBot="1" x14ac:dyDescent="0.25">
      <c r="A3" s="68" t="s">
        <v>10</v>
      </c>
      <c r="B3" s="145"/>
      <c r="AW3" s="74">
        <v>3</v>
      </c>
    </row>
    <row r="4" spans="1:49" ht="13.5" thickBot="1" x14ac:dyDescent="0.25">
      <c r="A4" s="75" t="s">
        <v>11</v>
      </c>
      <c r="B4" s="198">
        <v>0.20579185520361992</v>
      </c>
      <c r="AW4" s="74">
        <v>4</v>
      </c>
    </row>
    <row r="5" spans="1:49" ht="13.5" thickBot="1" x14ac:dyDescent="0.25">
      <c r="A5" s="75" t="s">
        <v>12</v>
      </c>
      <c r="B5" s="198">
        <v>0.20569902048085489</v>
      </c>
      <c r="AW5" s="74">
        <v>5</v>
      </c>
    </row>
    <row r="6" spans="1:49" ht="13.5" thickBot="1" x14ac:dyDescent="0.25">
      <c r="A6" s="75" t="s">
        <v>13</v>
      </c>
      <c r="B6" s="198">
        <v>0.22271914132379247</v>
      </c>
      <c r="AW6" s="74">
        <v>6</v>
      </c>
    </row>
    <row r="7" spans="1:49" ht="13.5" thickBot="1" x14ac:dyDescent="0.25">
      <c r="A7" s="75" t="s">
        <v>14</v>
      </c>
      <c r="B7" s="198">
        <v>0.23816641753861481</v>
      </c>
      <c r="AW7" s="74">
        <v>7</v>
      </c>
    </row>
    <row r="8" spans="1:49" ht="13.5" thickBot="1" x14ac:dyDescent="0.25">
      <c r="A8" s="83" t="s">
        <v>15</v>
      </c>
      <c r="B8" s="199">
        <v>0.26614201395099268</v>
      </c>
      <c r="AW8" s="74">
        <v>8</v>
      </c>
    </row>
    <row r="9" spans="1:49" ht="13.5" thickBot="1" x14ac:dyDescent="0.25">
      <c r="A9" s="90" t="s">
        <v>16</v>
      </c>
      <c r="B9" s="146"/>
      <c r="AW9" s="74">
        <v>9</v>
      </c>
    </row>
    <row r="10" spans="1:49" ht="13.5" thickBot="1" x14ac:dyDescent="0.25">
      <c r="A10" s="75" t="s">
        <v>17</v>
      </c>
      <c r="B10" s="145"/>
      <c r="AW10" s="74">
        <v>10</v>
      </c>
    </row>
    <row r="11" spans="1:49" ht="13.5" thickBot="1" x14ac:dyDescent="0.25">
      <c r="A11" s="75" t="s">
        <v>11</v>
      </c>
      <c r="B11" s="198"/>
      <c r="AW11" s="74">
        <v>11</v>
      </c>
    </row>
    <row r="12" spans="1:49" ht="13.5" thickBot="1" x14ac:dyDescent="0.25">
      <c r="A12" s="75" t="s">
        <v>12</v>
      </c>
      <c r="B12" s="198"/>
      <c r="AW12" s="74">
        <v>12</v>
      </c>
    </row>
    <row r="13" spans="1:49" ht="13.5" thickBot="1" x14ac:dyDescent="0.25">
      <c r="A13" s="75" t="s">
        <v>13</v>
      </c>
      <c r="B13" s="198"/>
      <c r="AW13" s="74">
        <v>13</v>
      </c>
    </row>
    <row r="14" spans="1:49" ht="13.5" thickBot="1" x14ac:dyDescent="0.25">
      <c r="A14" s="75" t="s">
        <v>14</v>
      </c>
      <c r="B14" s="198"/>
      <c r="AW14" s="74">
        <v>14</v>
      </c>
    </row>
    <row r="15" spans="1:49" ht="13.5" thickBot="1" x14ac:dyDescent="0.25">
      <c r="A15" s="83" t="s">
        <v>15</v>
      </c>
      <c r="B15" s="198"/>
      <c r="AW15" s="74">
        <v>15</v>
      </c>
    </row>
    <row r="16" spans="1:49" ht="13.5" thickBot="1" x14ac:dyDescent="0.25">
      <c r="A16" s="90" t="s">
        <v>18</v>
      </c>
      <c r="B16" s="147"/>
      <c r="AW16" s="74">
        <v>16</v>
      </c>
    </row>
    <row r="17" spans="1:49" ht="13.5" thickBot="1" x14ac:dyDescent="0.25">
      <c r="A17" s="75" t="s">
        <v>19</v>
      </c>
      <c r="B17" s="145"/>
      <c r="AW17" s="74">
        <v>17</v>
      </c>
    </row>
    <row r="18" spans="1:49" ht="13.5" thickBot="1" x14ac:dyDescent="0.25">
      <c r="A18" s="75" t="s">
        <v>11</v>
      </c>
      <c r="B18" s="198"/>
      <c r="AW18" s="74">
        <v>18</v>
      </c>
    </row>
    <row r="19" spans="1:49" ht="13.5" thickBot="1" x14ac:dyDescent="0.25">
      <c r="A19" s="75" t="s">
        <v>12</v>
      </c>
      <c r="B19" s="198"/>
      <c r="AW19" s="74">
        <v>19</v>
      </c>
    </row>
    <row r="20" spans="1:49" ht="13.5" thickBot="1" x14ac:dyDescent="0.25">
      <c r="A20" s="75" t="s">
        <v>13</v>
      </c>
      <c r="B20" s="198"/>
      <c r="AW20" s="74">
        <v>20</v>
      </c>
    </row>
    <row r="21" spans="1:49" ht="13.5" thickBot="1" x14ac:dyDescent="0.25">
      <c r="A21" s="75" t="s">
        <v>14</v>
      </c>
      <c r="B21" s="198"/>
      <c r="AW21" s="74">
        <v>21</v>
      </c>
    </row>
    <row r="22" spans="1:49" ht="13.5" thickBot="1" x14ac:dyDescent="0.25">
      <c r="A22" s="83" t="s">
        <v>15</v>
      </c>
      <c r="B22" s="199"/>
      <c r="AW22" s="74">
        <v>22</v>
      </c>
    </row>
    <row r="23" spans="1:49" ht="13.5" thickBot="1" x14ac:dyDescent="0.25">
      <c r="A23" s="102" t="s">
        <v>20</v>
      </c>
      <c r="B23" s="148"/>
      <c r="AW23" s="74">
        <v>23</v>
      </c>
    </row>
    <row r="24" spans="1:49" ht="13.5" thickBot="1" x14ac:dyDescent="0.25">
      <c r="A24" s="112" t="s">
        <v>21</v>
      </c>
      <c r="B24" s="151"/>
      <c r="AW24" s="74">
        <v>24</v>
      </c>
    </row>
    <row r="25" spans="1:49" ht="13.5" thickBot="1" x14ac:dyDescent="0.25">
      <c r="A25" s="112" t="s">
        <v>22</v>
      </c>
      <c r="B25" s="152"/>
      <c r="AW25" s="74">
        <v>25</v>
      </c>
    </row>
    <row r="26" spans="1:49" ht="13.5" thickBot="1" x14ac:dyDescent="0.25">
      <c r="A26" s="112" t="s">
        <v>23</v>
      </c>
      <c r="B26" s="152"/>
      <c r="AW26" s="74">
        <v>26</v>
      </c>
    </row>
    <row r="27" spans="1:49" ht="13.5" thickBot="1" x14ac:dyDescent="0.25">
      <c r="A27" s="112" t="s">
        <v>24</v>
      </c>
      <c r="B27" s="152"/>
      <c r="AW27" s="74">
        <v>27</v>
      </c>
    </row>
    <row r="28" spans="1:49" ht="13.5" thickBot="1" x14ac:dyDescent="0.25">
      <c r="A28" s="112" t="s">
        <v>229</v>
      </c>
      <c r="B28" s="197"/>
      <c r="C28" s="165">
        <f t="shared" ref="C28:L37" si="0">C$269*$B28</f>
        <v>0</v>
      </c>
      <c r="D28" s="165">
        <f t="shared" si="0"/>
        <v>0</v>
      </c>
      <c r="E28" s="165">
        <f t="shared" si="0"/>
        <v>0</v>
      </c>
      <c r="F28" s="165">
        <f t="shared" si="0"/>
        <v>0</v>
      </c>
      <c r="G28" s="165">
        <f t="shared" si="0"/>
        <v>0</v>
      </c>
      <c r="H28" s="165">
        <f t="shared" si="0"/>
        <v>0</v>
      </c>
      <c r="I28" s="165">
        <f t="shared" si="0"/>
        <v>0</v>
      </c>
      <c r="J28" s="188">
        <f t="shared" si="0"/>
        <v>0</v>
      </c>
      <c r="K28" s="165">
        <f t="shared" si="0"/>
        <v>0</v>
      </c>
      <c r="L28" s="165">
        <f t="shared" si="0"/>
        <v>0</v>
      </c>
      <c r="M28" s="165">
        <f t="shared" ref="M28:V37" si="1">M$269*$B28</f>
        <v>0</v>
      </c>
      <c r="N28" s="165">
        <f t="shared" si="1"/>
        <v>0</v>
      </c>
      <c r="O28" s="165">
        <f t="shared" si="1"/>
        <v>0</v>
      </c>
      <c r="P28" s="165">
        <f t="shared" si="1"/>
        <v>0</v>
      </c>
      <c r="Q28" s="165">
        <f t="shared" si="1"/>
        <v>0</v>
      </c>
      <c r="R28" s="165">
        <f t="shared" si="1"/>
        <v>0</v>
      </c>
      <c r="S28" s="165">
        <f t="shared" si="1"/>
        <v>0</v>
      </c>
      <c r="T28" s="165">
        <f t="shared" si="1"/>
        <v>0</v>
      </c>
      <c r="U28" s="165">
        <f t="shared" si="1"/>
        <v>0</v>
      </c>
      <c r="V28" s="165">
        <f t="shared" si="1"/>
        <v>0</v>
      </c>
      <c r="W28" s="165">
        <f t="shared" ref="W28:AF37" si="2">W$269*$B28</f>
        <v>0</v>
      </c>
      <c r="X28" s="165">
        <f t="shared" si="2"/>
        <v>0</v>
      </c>
      <c r="Y28" s="165">
        <f t="shared" si="2"/>
        <v>0</v>
      </c>
      <c r="Z28" s="165">
        <f t="shared" si="2"/>
        <v>0</v>
      </c>
      <c r="AA28" s="165">
        <f t="shared" si="2"/>
        <v>0</v>
      </c>
      <c r="AB28" s="165">
        <f t="shared" si="2"/>
        <v>0</v>
      </c>
      <c r="AC28" s="165">
        <f t="shared" si="2"/>
        <v>0</v>
      </c>
      <c r="AD28" s="165">
        <f t="shared" si="2"/>
        <v>0</v>
      </c>
      <c r="AE28" s="165">
        <f t="shared" si="2"/>
        <v>0</v>
      </c>
      <c r="AF28" s="165">
        <f t="shared" si="2"/>
        <v>0</v>
      </c>
      <c r="AG28" s="165">
        <f t="shared" ref="AG28:AP37" si="3">AG$269*$B28</f>
        <v>0</v>
      </c>
      <c r="AH28" s="165">
        <f t="shared" si="3"/>
        <v>0</v>
      </c>
      <c r="AI28" s="165">
        <f t="shared" si="3"/>
        <v>0</v>
      </c>
      <c r="AJ28" s="165">
        <f t="shared" si="3"/>
        <v>0</v>
      </c>
      <c r="AK28" s="165">
        <f t="shared" si="3"/>
        <v>0</v>
      </c>
      <c r="AL28" s="165">
        <f t="shared" si="3"/>
        <v>0</v>
      </c>
      <c r="AM28" s="165">
        <f t="shared" si="3"/>
        <v>0</v>
      </c>
      <c r="AN28" s="165">
        <f t="shared" si="3"/>
        <v>0</v>
      </c>
      <c r="AO28" s="165">
        <f t="shared" si="3"/>
        <v>0</v>
      </c>
      <c r="AP28" s="165">
        <f t="shared" si="3"/>
        <v>0</v>
      </c>
      <c r="AQ28" s="165">
        <f t="shared" ref="AQ28:AV37" si="4">AQ$269*$B28</f>
        <v>0</v>
      </c>
      <c r="AR28" s="165">
        <f t="shared" si="4"/>
        <v>0</v>
      </c>
      <c r="AS28" s="165">
        <f t="shared" si="4"/>
        <v>0</v>
      </c>
      <c r="AT28" s="165">
        <f t="shared" si="4"/>
        <v>0</v>
      </c>
      <c r="AU28" s="165">
        <f t="shared" si="4"/>
        <v>0</v>
      </c>
      <c r="AV28" s="165">
        <f t="shared" si="4"/>
        <v>0</v>
      </c>
      <c r="AW28" s="74">
        <v>28</v>
      </c>
    </row>
    <row r="29" spans="1:49" ht="13.5" thickBot="1" x14ac:dyDescent="0.25">
      <c r="A29" s="112" t="s">
        <v>26</v>
      </c>
      <c r="B29" s="197"/>
      <c r="C29" s="165">
        <f t="shared" si="0"/>
        <v>0</v>
      </c>
      <c r="D29" s="165">
        <f t="shared" si="0"/>
        <v>0</v>
      </c>
      <c r="E29" s="165">
        <f t="shared" si="0"/>
        <v>0</v>
      </c>
      <c r="F29" s="165">
        <f t="shared" si="0"/>
        <v>0</v>
      </c>
      <c r="G29" s="165">
        <f t="shared" si="0"/>
        <v>0</v>
      </c>
      <c r="H29" s="165">
        <f t="shared" si="0"/>
        <v>0</v>
      </c>
      <c r="I29" s="165">
        <f t="shared" si="0"/>
        <v>0</v>
      </c>
      <c r="J29" s="188">
        <f t="shared" si="0"/>
        <v>0</v>
      </c>
      <c r="K29" s="165">
        <f t="shared" si="0"/>
        <v>0</v>
      </c>
      <c r="L29" s="165">
        <f t="shared" si="0"/>
        <v>0</v>
      </c>
      <c r="M29" s="165">
        <f t="shared" si="1"/>
        <v>0</v>
      </c>
      <c r="N29" s="165">
        <f t="shared" si="1"/>
        <v>0</v>
      </c>
      <c r="O29" s="165">
        <f t="shared" si="1"/>
        <v>0</v>
      </c>
      <c r="P29" s="165">
        <f t="shared" si="1"/>
        <v>0</v>
      </c>
      <c r="Q29" s="165">
        <f t="shared" si="1"/>
        <v>0</v>
      </c>
      <c r="R29" s="165">
        <f t="shared" si="1"/>
        <v>0</v>
      </c>
      <c r="S29" s="165">
        <f t="shared" si="1"/>
        <v>0</v>
      </c>
      <c r="T29" s="165">
        <f t="shared" si="1"/>
        <v>0</v>
      </c>
      <c r="U29" s="165">
        <f t="shared" si="1"/>
        <v>0</v>
      </c>
      <c r="V29" s="165">
        <f t="shared" si="1"/>
        <v>0</v>
      </c>
      <c r="W29" s="165">
        <f t="shared" si="2"/>
        <v>0</v>
      </c>
      <c r="X29" s="165">
        <f t="shared" si="2"/>
        <v>0</v>
      </c>
      <c r="Y29" s="165">
        <f t="shared" si="2"/>
        <v>0</v>
      </c>
      <c r="Z29" s="165">
        <f t="shared" si="2"/>
        <v>0</v>
      </c>
      <c r="AA29" s="165">
        <f t="shared" si="2"/>
        <v>0</v>
      </c>
      <c r="AB29" s="165">
        <f t="shared" si="2"/>
        <v>0</v>
      </c>
      <c r="AC29" s="165">
        <f t="shared" si="2"/>
        <v>0</v>
      </c>
      <c r="AD29" s="165">
        <f t="shared" si="2"/>
        <v>0</v>
      </c>
      <c r="AE29" s="165">
        <f t="shared" si="2"/>
        <v>0</v>
      </c>
      <c r="AF29" s="165">
        <f t="shared" si="2"/>
        <v>0</v>
      </c>
      <c r="AG29" s="165">
        <f t="shared" si="3"/>
        <v>0</v>
      </c>
      <c r="AH29" s="165">
        <f t="shared" si="3"/>
        <v>0</v>
      </c>
      <c r="AI29" s="165">
        <f t="shared" si="3"/>
        <v>0</v>
      </c>
      <c r="AJ29" s="165">
        <f t="shared" si="3"/>
        <v>0</v>
      </c>
      <c r="AK29" s="165">
        <f t="shared" si="3"/>
        <v>0</v>
      </c>
      <c r="AL29" s="165">
        <f t="shared" si="3"/>
        <v>0</v>
      </c>
      <c r="AM29" s="165">
        <f t="shared" si="3"/>
        <v>0</v>
      </c>
      <c r="AN29" s="165">
        <f t="shared" si="3"/>
        <v>0</v>
      </c>
      <c r="AO29" s="165">
        <f t="shared" si="3"/>
        <v>0</v>
      </c>
      <c r="AP29" s="165">
        <f t="shared" si="3"/>
        <v>0</v>
      </c>
      <c r="AQ29" s="165">
        <f t="shared" si="4"/>
        <v>0</v>
      </c>
      <c r="AR29" s="165">
        <f t="shared" si="4"/>
        <v>0</v>
      </c>
      <c r="AS29" s="165">
        <f t="shared" si="4"/>
        <v>0</v>
      </c>
      <c r="AT29" s="165">
        <f t="shared" si="4"/>
        <v>0</v>
      </c>
      <c r="AU29" s="165">
        <f t="shared" si="4"/>
        <v>0</v>
      </c>
      <c r="AV29" s="165">
        <f t="shared" si="4"/>
        <v>0</v>
      </c>
      <c r="AW29" s="74">
        <v>29</v>
      </c>
    </row>
    <row r="30" spans="1:49" ht="13.5" thickBot="1" x14ac:dyDescent="0.25">
      <c r="A30" s="112" t="s">
        <v>27</v>
      </c>
      <c r="B30" s="197"/>
      <c r="C30" s="165">
        <f t="shared" si="0"/>
        <v>0</v>
      </c>
      <c r="D30" s="165">
        <f t="shared" si="0"/>
        <v>0</v>
      </c>
      <c r="E30" s="165">
        <f t="shared" si="0"/>
        <v>0</v>
      </c>
      <c r="F30" s="165">
        <f t="shared" si="0"/>
        <v>0</v>
      </c>
      <c r="G30" s="165">
        <f t="shared" si="0"/>
        <v>0</v>
      </c>
      <c r="H30" s="165">
        <f t="shared" si="0"/>
        <v>0</v>
      </c>
      <c r="I30" s="165">
        <f t="shared" si="0"/>
        <v>0</v>
      </c>
      <c r="J30" s="188">
        <f t="shared" si="0"/>
        <v>0</v>
      </c>
      <c r="K30" s="165">
        <f t="shared" si="0"/>
        <v>0</v>
      </c>
      <c r="L30" s="165">
        <f t="shared" si="0"/>
        <v>0</v>
      </c>
      <c r="M30" s="165">
        <f t="shared" si="1"/>
        <v>0</v>
      </c>
      <c r="N30" s="165">
        <f t="shared" si="1"/>
        <v>0</v>
      </c>
      <c r="O30" s="165">
        <f t="shared" si="1"/>
        <v>0</v>
      </c>
      <c r="P30" s="165">
        <f t="shared" si="1"/>
        <v>0</v>
      </c>
      <c r="Q30" s="165">
        <f t="shared" si="1"/>
        <v>0</v>
      </c>
      <c r="R30" s="165">
        <f t="shared" si="1"/>
        <v>0</v>
      </c>
      <c r="S30" s="165">
        <f t="shared" si="1"/>
        <v>0</v>
      </c>
      <c r="T30" s="165">
        <f t="shared" si="1"/>
        <v>0</v>
      </c>
      <c r="U30" s="165">
        <f t="shared" si="1"/>
        <v>0</v>
      </c>
      <c r="V30" s="165">
        <f t="shared" si="1"/>
        <v>0</v>
      </c>
      <c r="W30" s="165">
        <f t="shared" si="2"/>
        <v>0</v>
      </c>
      <c r="X30" s="165">
        <f t="shared" si="2"/>
        <v>0</v>
      </c>
      <c r="Y30" s="165">
        <f t="shared" si="2"/>
        <v>0</v>
      </c>
      <c r="Z30" s="165">
        <f t="shared" si="2"/>
        <v>0</v>
      </c>
      <c r="AA30" s="165">
        <f t="shared" si="2"/>
        <v>0</v>
      </c>
      <c r="AB30" s="165">
        <f t="shared" si="2"/>
        <v>0</v>
      </c>
      <c r="AC30" s="165">
        <f t="shared" si="2"/>
        <v>0</v>
      </c>
      <c r="AD30" s="165">
        <f t="shared" si="2"/>
        <v>0</v>
      </c>
      <c r="AE30" s="165">
        <f t="shared" si="2"/>
        <v>0</v>
      </c>
      <c r="AF30" s="165">
        <f t="shared" si="2"/>
        <v>0</v>
      </c>
      <c r="AG30" s="165">
        <f t="shared" si="3"/>
        <v>0</v>
      </c>
      <c r="AH30" s="165">
        <f t="shared" si="3"/>
        <v>0</v>
      </c>
      <c r="AI30" s="165">
        <f t="shared" si="3"/>
        <v>0</v>
      </c>
      <c r="AJ30" s="165">
        <f t="shared" si="3"/>
        <v>0</v>
      </c>
      <c r="AK30" s="165">
        <f t="shared" si="3"/>
        <v>0</v>
      </c>
      <c r="AL30" s="165">
        <f t="shared" si="3"/>
        <v>0</v>
      </c>
      <c r="AM30" s="165">
        <f t="shared" si="3"/>
        <v>0</v>
      </c>
      <c r="AN30" s="165">
        <f t="shared" si="3"/>
        <v>0</v>
      </c>
      <c r="AO30" s="165">
        <f t="shared" si="3"/>
        <v>0</v>
      </c>
      <c r="AP30" s="165">
        <f t="shared" si="3"/>
        <v>0</v>
      </c>
      <c r="AQ30" s="165">
        <f t="shared" si="4"/>
        <v>0</v>
      </c>
      <c r="AR30" s="165">
        <f t="shared" si="4"/>
        <v>0</v>
      </c>
      <c r="AS30" s="165">
        <f t="shared" si="4"/>
        <v>0</v>
      </c>
      <c r="AT30" s="165">
        <f t="shared" si="4"/>
        <v>0</v>
      </c>
      <c r="AU30" s="165">
        <f t="shared" si="4"/>
        <v>0</v>
      </c>
      <c r="AV30" s="165">
        <f t="shared" si="4"/>
        <v>0</v>
      </c>
      <c r="AW30" s="74">
        <v>30</v>
      </c>
    </row>
    <row r="31" spans="1:49" ht="13.5" thickBot="1" x14ac:dyDescent="0.25">
      <c r="A31" s="112" t="s">
        <v>28</v>
      </c>
      <c r="B31" s="197"/>
      <c r="C31" s="165">
        <f t="shared" si="0"/>
        <v>0</v>
      </c>
      <c r="D31" s="165">
        <f t="shared" si="0"/>
        <v>0</v>
      </c>
      <c r="E31" s="165">
        <f t="shared" si="0"/>
        <v>0</v>
      </c>
      <c r="F31" s="165">
        <f t="shared" si="0"/>
        <v>0</v>
      </c>
      <c r="G31" s="165">
        <f t="shared" si="0"/>
        <v>0</v>
      </c>
      <c r="H31" s="165">
        <f t="shared" si="0"/>
        <v>0</v>
      </c>
      <c r="I31" s="165">
        <f t="shared" si="0"/>
        <v>0</v>
      </c>
      <c r="J31" s="188">
        <f t="shared" si="0"/>
        <v>0</v>
      </c>
      <c r="K31" s="165">
        <f t="shared" si="0"/>
        <v>0</v>
      </c>
      <c r="L31" s="165">
        <f t="shared" si="0"/>
        <v>0</v>
      </c>
      <c r="M31" s="165">
        <f t="shared" si="1"/>
        <v>0</v>
      </c>
      <c r="N31" s="165">
        <f t="shared" si="1"/>
        <v>0</v>
      </c>
      <c r="O31" s="165">
        <f t="shared" si="1"/>
        <v>0</v>
      </c>
      <c r="P31" s="165">
        <f t="shared" si="1"/>
        <v>0</v>
      </c>
      <c r="Q31" s="165">
        <f t="shared" si="1"/>
        <v>0</v>
      </c>
      <c r="R31" s="165">
        <f t="shared" si="1"/>
        <v>0</v>
      </c>
      <c r="S31" s="165">
        <f t="shared" si="1"/>
        <v>0</v>
      </c>
      <c r="T31" s="165">
        <f t="shared" si="1"/>
        <v>0</v>
      </c>
      <c r="U31" s="165">
        <f t="shared" si="1"/>
        <v>0</v>
      </c>
      <c r="V31" s="165">
        <f t="shared" si="1"/>
        <v>0</v>
      </c>
      <c r="W31" s="165">
        <f t="shared" si="2"/>
        <v>0</v>
      </c>
      <c r="X31" s="165">
        <f t="shared" si="2"/>
        <v>0</v>
      </c>
      <c r="Y31" s="165">
        <f t="shared" si="2"/>
        <v>0</v>
      </c>
      <c r="Z31" s="165">
        <f t="shared" si="2"/>
        <v>0</v>
      </c>
      <c r="AA31" s="165">
        <f t="shared" si="2"/>
        <v>0</v>
      </c>
      <c r="AB31" s="165">
        <f t="shared" si="2"/>
        <v>0</v>
      </c>
      <c r="AC31" s="165">
        <f t="shared" si="2"/>
        <v>0</v>
      </c>
      <c r="AD31" s="165">
        <f t="shared" si="2"/>
        <v>0</v>
      </c>
      <c r="AE31" s="165">
        <f t="shared" si="2"/>
        <v>0</v>
      </c>
      <c r="AF31" s="165">
        <f t="shared" si="2"/>
        <v>0</v>
      </c>
      <c r="AG31" s="165">
        <f t="shared" si="3"/>
        <v>0</v>
      </c>
      <c r="AH31" s="165">
        <f t="shared" si="3"/>
        <v>0</v>
      </c>
      <c r="AI31" s="165">
        <f t="shared" si="3"/>
        <v>0</v>
      </c>
      <c r="AJ31" s="165">
        <f t="shared" si="3"/>
        <v>0</v>
      </c>
      <c r="AK31" s="165">
        <f t="shared" si="3"/>
        <v>0</v>
      </c>
      <c r="AL31" s="165">
        <f t="shared" si="3"/>
        <v>0</v>
      </c>
      <c r="AM31" s="165">
        <f t="shared" si="3"/>
        <v>0</v>
      </c>
      <c r="AN31" s="165">
        <f t="shared" si="3"/>
        <v>0</v>
      </c>
      <c r="AO31" s="165">
        <f t="shared" si="3"/>
        <v>0</v>
      </c>
      <c r="AP31" s="165">
        <f t="shared" si="3"/>
        <v>0</v>
      </c>
      <c r="AQ31" s="165">
        <f t="shared" si="4"/>
        <v>0</v>
      </c>
      <c r="AR31" s="165">
        <f t="shared" si="4"/>
        <v>0</v>
      </c>
      <c r="AS31" s="165">
        <f t="shared" si="4"/>
        <v>0</v>
      </c>
      <c r="AT31" s="165">
        <f t="shared" si="4"/>
        <v>0</v>
      </c>
      <c r="AU31" s="165">
        <f t="shared" si="4"/>
        <v>0</v>
      </c>
      <c r="AV31" s="165">
        <f t="shared" si="4"/>
        <v>0</v>
      </c>
      <c r="AW31" s="74">
        <v>31</v>
      </c>
    </row>
    <row r="32" spans="1:49" ht="13.5" thickBot="1" x14ac:dyDescent="0.25">
      <c r="A32" s="112" t="s">
        <v>29</v>
      </c>
      <c r="B32" s="197"/>
      <c r="C32" s="165">
        <f t="shared" si="0"/>
        <v>0</v>
      </c>
      <c r="D32" s="165">
        <f t="shared" si="0"/>
        <v>0</v>
      </c>
      <c r="E32" s="165">
        <f t="shared" si="0"/>
        <v>0</v>
      </c>
      <c r="F32" s="165">
        <f t="shared" si="0"/>
        <v>0</v>
      </c>
      <c r="G32" s="165">
        <f t="shared" si="0"/>
        <v>0</v>
      </c>
      <c r="H32" s="165">
        <f t="shared" si="0"/>
        <v>0</v>
      </c>
      <c r="I32" s="165">
        <f t="shared" si="0"/>
        <v>0</v>
      </c>
      <c r="J32" s="188">
        <f t="shared" si="0"/>
        <v>0</v>
      </c>
      <c r="K32" s="165">
        <f t="shared" si="0"/>
        <v>0</v>
      </c>
      <c r="L32" s="165">
        <f t="shared" si="0"/>
        <v>0</v>
      </c>
      <c r="M32" s="165">
        <f t="shared" si="1"/>
        <v>0</v>
      </c>
      <c r="N32" s="165">
        <f t="shared" si="1"/>
        <v>0</v>
      </c>
      <c r="O32" s="165">
        <f t="shared" si="1"/>
        <v>0</v>
      </c>
      <c r="P32" s="165">
        <f t="shared" si="1"/>
        <v>0</v>
      </c>
      <c r="Q32" s="165">
        <f t="shared" si="1"/>
        <v>0</v>
      </c>
      <c r="R32" s="165">
        <f t="shared" si="1"/>
        <v>0</v>
      </c>
      <c r="S32" s="165">
        <f t="shared" si="1"/>
        <v>0</v>
      </c>
      <c r="T32" s="165">
        <f t="shared" si="1"/>
        <v>0</v>
      </c>
      <c r="U32" s="165">
        <f t="shared" si="1"/>
        <v>0</v>
      </c>
      <c r="V32" s="165">
        <f t="shared" si="1"/>
        <v>0</v>
      </c>
      <c r="W32" s="165">
        <f t="shared" si="2"/>
        <v>0</v>
      </c>
      <c r="X32" s="165">
        <f t="shared" si="2"/>
        <v>0</v>
      </c>
      <c r="Y32" s="165">
        <f t="shared" si="2"/>
        <v>0</v>
      </c>
      <c r="Z32" s="165">
        <f t="shared" si="2"/>
        <v>0</v>
      </c>
      <c r="AA32" s="165">
        <f t="shared" si="2"/>
        <v>0</v>
      </c>
      <c r="AB32" s="165">
        <f t="shared" si="2"/>
        <v>0</v>
      </c>
      <c r="AC32" s="165">
        <f t="shared" si="2"/>
        <v>0</v>
      </c>
      <c r="AD32" s="165">
        <f t="shared" si="2"/>
        <v>0</v>
      </c>
      <c r="AE32" s="165">
        <f t="shared" si="2"/>
        <v>0</v>
      </c>
      <c r="AF32" s="165">
        <f t="shared" si="2"/>
        <v>0</v>
      </c>
      <c r="AG32" s="165">
        <f t="shared" si="3"/>
        <v>0</v>
      </c>
      <c r="AH32" s="165">
        <f t="shared" si="3"/>
        <v>0</v>
      </c>
      <c r="AI32" s="165">
        <f t="shared" si="3"/>
        <v>0</v>
      </c>
      <c r="AJ32" s="165">
        <f t="shared" si="3"/>
        <v>0</v>
      </c>
      <c r="AK32" s="165">
        <f t="shared" si="3"/>
        <v>0</v>
      </c>
      <c r="AL32" s="165">
        <f t="shared" si="3"/>
        <v>0</v>
      </c>
      <c r="AM32" s="165">
        <f t="shared" si="3"/>
        <v>0</v>
      </c>
      <c r="AN32" s="165">
        <f t="shared" si="3"/>
        <v>0</v>
      </c>
      <c r="AO32" s="165">
        <f t="shared" si="3"/>
        <v>0</v>
      </c>
      <c r="AP32" s="165">
        <f t="shared" si="3"/>
        <v>0</v>
      </c>
      <c r="AQ32" s="165">
        <f t="shared" si="4"/>
        <v>0</v>
      </c>
      <c r="AR32" s="165">
        <f t="shared" si="4"/>
        <v>0</v>
      </c>
      <c r="AS32" s="165">
        <f t="shared" si="4"/>
        <v>0</v>
      </c>
      <c r="AT32" s="165">
        <f t="shared" si="4"/>
        <v>0</v>
      </c>
      <c r="AU32" s="165">
        <f t="shared" si="4"/>
        <v>0</v>
      </c>
      <c r="AV32" s="165">
        <f t="shared" si="4"/>
        <v>0</v>
      </c>
      <c r="AW32" s="74">
        <v>32</v>
      </c>
    </row>
    <row r="33" spans="1:49" ht="13.5" thickBot="1" x14ac:dyDescent="0.25">
      <c r="A33" s="112" t="s">
        <v>30</v>
      </c>
      <c r="B33" s="197"/>
      <c r="C33" s="165">
        <f t="shared" si="0"/>
        <v>0</v>
      </c>
      <c r="D33" s="165">
        <f t="shared" si="0"/>
        <v>0</v>
      </c>
      <c r="E33" s="165">
        <f t="shared" si="0"/>
        <v>0</v>
      </c>
      <c r="F33" s="165">
        <f t="shared" si="0"/>
        <v>0</v>
      </c>
      <c r="G33" s="165">
        <f t="shared" si="0"/>
        <v>0</v>
      </c>
      <c r="H33" s="165">
        <f t="shared" si="0"/>
        <v>0</v>
      </c>
      <c r="I33" s="165">
        <f t="shared" si="0"/>
        <v>0</v>
      </c>
      <c r="J33" s="188">
        <f t="shared" si="0"/>
        <v>0</v>
      </c>
      <c r="K33" s="165">
        <f t="shared" si="0"/>
        <v>0</v>
      </c>
      <c r="L33" s="165">
        <f t="shared" si="0"/>
        <v>0</v>
      </c>
      <c r="M33" s="165">
        <f t="shared" si="1"/>
        <v>0</v>
      </c>
      <c r="N33" s="165">
        <f t="shared" si="1"/>
        <v>0</v>
      </c>
      <c r="O33" s="165">
        <f t="shared" si="1"/>
        <v>0</v>
      </c>
      <c r="P33" s="165">
        <f t="shared" si="1"/>
        <v>0</v>
      </c>
      <c r="Q33" s="165">
        <f t="shared" si="1"/>
        <v>0</v>
      </c>
      <c r="R33" s="165">
        <f t="shared" si="1"/>
        <v>0</v>
      </c>
      <c r="S33" s="165">
        <f t="shared" si="1"/>
        <v>0</v>
      </c>
      <c r="T33" s="165">
        <f t="shared" si="1"/>
        <v>0</v>
      </c>
      <c r="U33" s="165">
        <f t="shared" si="1"/>
        <v>0</v>
      </c>
      <c r="V33" s="165">
        <f t="shared" si="1"/>
        <v>0</v>
      </c>
      <c r="W33" s="165">
        <f t="shared" si="2"/>
        <v>0</v>
      </c>
      <c r="X33" s="165">
        <f t="shared" si="2"/>
        <v>0</v>
      </c>
      <c r="Y33" s="165">
        <f t="shared" si="2"/>
        <v>0</v>
      </c>
      <c r="Z33" s="165">
        <f t="shared" si="2"/>
        <v>0</v>
      </c>
      <c r="AA33" s="165">
        <f t="shared" si="2"/>
        <v>0</v>
      </c>
      <c r="AB33" s="165">
        <f t="shared" si="2"/>
        <v>0</v>
      </c>
      <c r="AC33" s="165">
        <f t="shared" si="2"/>
        <v>0</v>
      </c>
      <c r="AD33" s="165">
        <f t="shared" si="2"/>
        <v>0</v>
      </c>
      <c r="AE33" s="165">
        <f t="shared" si="2"/>
        <v>0</v>
      </c>
      <c r="AF33" s="165">
        <f t="shared" si="2"/>
        <v>0</v>
      </c>
      <c r="AG33" s="165">
        <f t="shared" si="3"/>
        <v>0</v>
      </c>
      <c r="AH33" s="165">
        <f t="shared" si="3"/>
        <v>0</v>
      </c>
      <c r="AI33" s="165">
        <f t="shared" si="3"/>
        <v>0</v>
      </c>
      <c r="AJ33" s="165">
        <f t="shared" si="3"/>
        <v>0</v>
      </c>
      <c r="AK33" s="165">
        <f t="shared" si="3"/>
        <v>0</v>
      </c>
      <c r="AL33" s="165">
        <f t="shared" si="3"/>
        <v>0</v>
      </c>
      <c r="AM33" s="165">
        <f t="shared" si="3"/>
        <v>0</v>
      </c>
      <c r="AN33" s="165">
        <f t="shared" si="3"/>
        <v>0</v>
      </c>
      <c r="AO33" s="165">
        <f t="shared" si="3"/>
        <v>0</v>
      </c>
      <c r="AP33" s="165">
        <f t="shared" si="3"/>
        <v>0</v>
      </c>
      <c r="AQ33" s="165">
        <f t="shared" si="4"/>
        <v>0</v>
      </c>
      <c r="AR33" s="165">
        <f t="shared" si="4"/>
        <v>0</v>
      </c>
      <c r="AS33" s="165">
        <f t="shared" si="4"/>
        <v>0</v>
      </c>
      <c r="AT33" s="165">
        <f t="shared" si="4"/>
        <v>0</v>
      </c>
      <c r="AU33" s="165">
        <f t="shared" si="4"/>
        <v>0</v>
      </c>
      <c r="AV33" s="165">
        <f t="shared" si="4"/>
        <v>0</v>
      </c>
      <c r="AW33" s="74">
        <v>33</v>
      </c>
    </row>
    <row r="34" spans="1:49" ht="13.5" thickBot="1" x14ac:dyDescent="0.25">
      <c r="A34" s="112" t="s">
        <v>31</v>
      </c>
      <c r="B34" s="197"/>
      <c r="C34" s="165">
        <f t="shared" si="0"/>
        <v>0</v>
      </c>
      <c r="D34" s="165">
        <f t="shared" si="0"/>
        <v>0</v>
      </c>
      <c r="E34" s="165">
        <f t="shared" si="0"/>
        <v>0</v>
      </c>
      <c r="F34" s="165">
        <f t="shared" si="0"/>
        <v>0</v>
      </c>
      <c r="G34" s="165">
        <f t="shared" si="0"/>
        <v>0</v>
      </c>
      <c r="H34" s="165">
        <f t="shared" si="0"/>
        <v>0</v>
      </c>
      <c r="I34" s="165">
        <f t="shared" si="0"/>
        <v>0</v>
      </c>
      <c r="J34" s="188">
        <f t="shared" si="0"/>
        <v>0</v>
      </c>
      <c r="K34" s="165">
        <f t="shared" si="0"/>
        <v>0</v>
      </c>
      <c r="L34" s="165">
        <f t="shared" si="0"/>
        <v>0</v>
      </c>
      <c r="M34" s="165">
        <f t="shared" si="1"/>
        <v>0</v>
      </c>
      <c r="N34" s="165">
        <f t="shared" si="1"/>
        <v>0</v>
      </c>
      <c r="O34" s="165">
        <f t="shared" si="1"/>
        <v>0</v>
      </c>
      <c r="P34" s="165">
        <f t="shared" si="1"/>
        <v>0</v>
      </c>
      <c r="Q34" s="165">
        <f t="shared" si="1"/>
        <v>0</v>
      </c>
      <c r="R34" s="165">
        <f t="shared" si="1"/>
        <v>0</v>
      </c>
      <c r="S34" s="165">
        <f t="shared" si="1"/>
        <v>0</v>
      </c>
      <c r="T34" s="165">
        <f t="shared" si="1"/>
        <v>0</v>
      </c>
      <c r="U34" s="165">
        <f t="shared" si="1"/>
        <v>0</v>
      </c>
      <c r="V34" s="165">
        <f t="shared" si="1"/>
        <v>0</v>
      </c>
      <c r="W34" s="165">
        <f t="shared" si="2"/>
        <v>0</v>
      </c>
      <c r="X34" s="165">
        <f t="shared" si="2"/>
        <v>0</v>
      </c>
      <c r="Y34" s="165">
        <f t="shared" si="2"/>
        <v>0</v>
      </c>
      <c r="Z34" s="165">
        <f t="shared" si="2"/>
        <v>0</v>
      </c>
      <c r="AA34" s="165">
        <f t="shared" si="2"/>
        <v>0</v>
      </c>
      <c r="AB34" s="165">
        <f t="shared" si="2"/>
        <v>0</v>
      </c>
      <c r="AC34" s="165">
        <f t="shared" si="2"/>
        <v>0</v>
      </c>
      <c r="AD34" s="165">
        <f t="shared" si="2"/>
        <v>0</v>
      </c>
      <c r="AE34" s="165">
        <f t="shared" si="2"/>
        <v>0</v>
      </c>
      <c r="AF34" s="165">
        <f t="shared" si="2"/>
        <v>0</v>
      </c>
      <c r="AG34" s="165">
        <f t="shared" si="3"/>
        <v>0</v>
      </c>
      <c r="AH34" s="165">
        <f t="shared" si="3"/>
        <v>0</v>
      </c>
      <c r="AI34" s="165">
        <f t="shared" si="3"/>
        <v>0</v>
      </c>
      <c r="AJ34" s="165">
        <f t="shared" si="3"/>
        <v>0</v>
      </c>
      <c r="AK34" s="165">
        <f t="shared" si="3"/>
        <v>0</v>
      </c>
      <c r="AL34" s="165">
        <f t="shared" si="3"/>
        <v>0</v>
      </c>
      <c r="AM34" s="165">
        <f t="shared" si="3"/>
        <v>0</v>
      </c>
      <c r="AN34" s="165">
        <f t="shared" si="3"/>
        <v>0</v>
      </c>
      <c r="AO34" s="165">
        <f t="shared" si="3"/>
        <v>0</v>
      </c>
      <c r="AP34" s="165">
        <f t="shared" si="3"/>
        <v>0</v>
      </c>
      <c r="AQ34" s="165">
        <f t="shared" si="4"/>
        <v>0</v>
      </c>
      <c r="AR34" s="165">
        <f t="shared" si="4"/>
        <v>0</v>
      </c>
      <c r="AS34" s="165">
        <f t="shared" si="4"/>
        <v>0</v>
      </c>
      <c r="AT34" s="165">
        <f t="shared" si="4"/>
        <v>0</v>
      </c>
      <c r="AU34" s="165">
        <f t="shared" si="4"/>
        <v>0</v>
      </c>
      <c r="AV34" s="165">
        <f t="shared" si="4"/>
        <v>0</v>
      </c>
      <c r="AW34" s="74">
        <v>34</v>
      </c>
    </row>
    <row r="35" spans="1:49" ht="13.5" thickBot="1" x14ac:dyDescent="0.25">
      <c r="A35" s="112" t="s">
        <v>32</v>
      </c>
      <c r="B35" s="197"/>
      <c r="C35" s="165">
        <f t="shared" si="0"/>
        <v>0</v>
      </c>
      <c r="D35" s="165">
        <f t="shared" si="0"/>
        <v>0</v>
      </c>
      <c r="E35" s="165">
        <f t="shared" si="0"/>
        <v>0</v>
      </c>
      <c r="F35" s="165">
        <f t="shared" si="0"/>
        <v>0</v>
      </c>
      <c r="G35" s="165">
        <f t="shared" si="0"/>
        <v>0</v>
      </c>
      <c r="H35" s="165">
        <f t="shared" si="0"/>
        <v>0</v>
      </c>
      <c r="I35" s="165">
        <f t="shared" si="0"/>
        <v>0</v>
      </c>
      <c r="J35" s="188">
        <f t="shared" si="0"/>
        <v>0</v>
      </c>
      <c r="K35" s="165">
        <f t="shared" si="0"/>
        <v>0</v>
      </c>
      <c r="L35" s="165">
        <f t="shared" si="0"/>
        <v>0</v>
      </c>
      <c r="M35" s="165">
        <f t="shared" si="1"/>
        <v>0</v>
      </c>
      <c r="N35" s="165">
        <f t="shared" si="1"/>
        <v>0</v>
      </c>
      <c r="O35" s="165">
        <f t="shared" si="1"/>
        <v>0</v>
      </c>
      <c r="P35" s="165">
        <f t="shared" si="1"/>
        <v>0</v>
      </c>
      <c r="Q35" s="165">
        <f t="shared" si="1"/>
        <v>0</v>
      </c>
      <c r="R35" s="165">
        <f t="shared" si="1"/>
        <v>0</v>
      </c>
      <c r="S35" s="165">
        <f t="shared" si="1"/>
        <v>0</v>
      </c>
      <c r="T35" s="165">
        <f t="shared" si="1"/>
        <v>0</v>
      </c>
      <c r="U35" s="165">
        <f t="shared" si="1"/>
        <v>0</v>
      </c>
      <c r="V35" s="165">
        <f t="shared" si="1"/>
        <v>0</v>
      </c>
      <c r="W35" s="165">
        <f t="shared" si="2"/>
        <v>0</v>
      </c>
      <c r="X35" s="165">
        <f t="shared" si="2"/>
        <v>0</v>
      </c>
      <c r="Y35" s="165">
        <f t="shared" si="2"/>
        <v>0</v>
      </c>
      <c r="Z35" s="165">
        <f t="shared" si="2"/>
        <v>0</v>
      </c>
      <c r="AA35" s="165">
        <f t="shared" si="2"/>
        <v>0</v>
      </c>
      <c r="AB35" s="165">
        <f t="shared" si="2"/>
        <v>0</v>
      </c>
      <c r="AC35" s="165">
        <f t="shared" si="2"/>
        <v>0</v>
      </c>
      <c r="AD35" s="165">
        <f t="shared" si="2"/>
        <v>0</v>
      </c>
      <c r="AE35" s="165">
        <f t="shared" si="2"/>
        <v>0</v>
      </c>
      <c r="AF35" s="165">
        <f t="shared" si="2"/>
        <v>0</v>
      </c>
      <c r="AG35" s="165">
        <f t="shared" si="3"/>
        <v>0</v>
      </c>
      <c r="AH35" s="165">
        <f t="shared" si="3"/>
        <v>0</v>
      </c>
      <c r="AI35" s="165">
        <f t="shared" si="3"/>
        <v>0</v>
      </c>
      <c r="AJ35" s="165">
        <f t="shared" si="3"/>
        <v>0</v>
      </c>
      <c r="AK35" s="165">
        <f t="shared" si="3"/>
        <v>0</v>
      </c>
      <c r="AL35" s="165">
        <f t="shared" si="3"/>
        <v>0</v>
      </c>
      <c r="AM35" s="165">
        <f t="shared" si="3"/>
        <v>0</v>
      </c>
      <c r="AN35" s="165">
        <f t="shared" si="3"/>
        <v>0</v>
      </c>
      <c r="AO35" s="165">
        <f t="shared" si="3"/>
        <v>0</v>
      </c>
      <c r="AP35" s="165">
        <f t="shared" si="3"/>
        <v>0</v>
      </c>
      <c r="AQ35" s="165">
        <f t="shared" si="4"/>
        <v>0</v>
      </c>
      <c r="AR35" s="165">
        <f t="shared" si="4"/>
        <v>0</v>
      </c>
      <c r="AS35" s="165">
        <f t="shared" si="4"/>
        <v>0</v>
      </c>
      <c r="AT35" s="165">
        <f t="shared" si="4"/>
        <v>0</v>
      </c>
      <c r="AU35" s="165">
        <f t="shared" si="4"/>
        <v>0</v>
      </c>
      <c r="AV35" s="165">
        <f t="shared" si="4"/>
        <v>0</v>
      </c>
      <c r="AW35" s="74">
        <v>35</v>
      </c>
    </row>
    <row r="36" spans="1:49" ht="13.5" thickBot="1" x14ac:dyDescent="0.25">
      <c r="A36" s="112" t="s">
        <v>33</v>
      </c>
      <c r="B36" s="197"/>
      <c r="C36" s="165">
        <f t="shared" si="0"/>
        <v>0</v>
      </c>
      <c r="D36" s="165">
        <f t="shared" si="0"/>
        <v>0</v>
      </c>
      <c r="E36" s="165">
        <f t="shared" si="0"/>
        <v>0</v>
      </c>
      <c r="F36" s="165">
        <f t="shared" si="0"/>
        <v>0</v>
      </c>
      <c r="G36" s="165">
        <f t="shared" si="0"/>
        <v>0</v>
      </c>
      <c r="H36" s="165">
        <f t="shared" si="0"/>
        <v>0</v>
      </c>
      <c r="I36" s="165">
        <f t="shared" si="0"/>
        <v>0</v>
      </c>
      <c r="J36" s="188">
        <f t="shared" si="0"/>
        <v>0</v>
      </c>
      <c r="K36" s="165">
        <f t="shared" si="0"/>
        <v>0</v>
      </c>
      <c r="L36" s="165">
        <f t="shared" si="0"/>
        <v>0</v>
      </c>
      <c r="M36" s="165">
        <f t="shared" si="1"/>
        <v>0</v>
      </c>
      <c r="N36" s="165">
        <f t="shared" si="1"/>
        <v>0</v>
      </c>
      <c r="O36" s="165">
        <f t="shared" si="1"/>
        <v>0</v>
      </c>
      <c r="P36" s="165">
        <f t="shared" si="1"/>
        <v>0</v>
      </c>
      <c r="Q36" s="165">
        <f t="shared" si="1"/>
        <v>0</v>
      </c>
      <c r="R36" s="165">
        <f t="shared" si="1"/>
        <v>0</v>
      </c>
      <c r="S36" s="165">
        <f t="shared" si="1"/>
        <v>0</v>
      </c>
      <c r="T36" s="165">
        <f t="shared" si="1"/>
        <v>0</v>
      </c>
      <c r="U36" s="165">
        <f t="shared" si="1"/>
        <v>0</v>
      </c>
      <c r="V36" s="165">
        <f t="shared" si="1"/>
        <v>0</v>
      </c>
      <c r="W36" s="165">
        <f t="shared" si="2"/>
        <v>0</v>
      </c>
      <c r="X36" s="165">
        <f t="shared" si="2"/>
        <v>0</v>
      </c>
      <c r="Y36" s="165">
        <f t="shared" si="2"/>
        <v>0</v>
      </c>
      <c r="Z36" s="165">
        <f t="shared" si="2"/>
        <v>0</v>
      </c>
      <c r="AA36" s="165">
        <f t="shared" si="2"/>
        <v>0</v>
      </c>
      <c r="AB36" s="165">
        <f t="shared" si="2"/>
        <v>0</v>
      </c>
      <c r="AC36" s="165">
        <f t="shared" si="2"/>
        <v>0</v>
      </c>
      <c r="AD36" s="165">
        <f t="shared" si="2"/>
        <v>0</v>
      </c>
      <c r="AE36" s="165">
        <f t="shared" si="2"/>
        <v>0</v>
      </c>
      <c r="AF36" s="165">
        <f t="shared" si="2"/>
        <v>0</v>
      </c>
      <c r="AG36" s="165">
        <f t="shared" si="3"/>
        <v>0</v>
      </c>
      <c r="AH36" s="165">
        <f t="shared" si="3"/>
        <v>0</v>
      </c>
      <c r="AI36" s="165">
        <f t="shared" si="3"/>
        <v>0</v>
      </c>
      <c r="AJ36" s="165">
        <f t="shared" si="3"/>
        <v>0</v>
      </c>
      <c r="AK36" s="165">
        <f t="shared" si="3"/>
        <v>0</v>
      </c>
      <c r="AL36" s="165">
        <f t="shared" si="3"/>
        <v>0</v>
      </c>
      <c r="AM36" s="165">
        <f t="shared" si="3"/>
        <v>0</v>
      </c>
      <c r="AN36" s="165">
        <f t="shared" si="3"/>
        <v>0</v>
      </c>
      <c r="AO36" s="165">
        <f t="shared" si="3"/>
        <v>0</v>
      </c>
      <c r="AP36" s="165">
        <f t="shared" si="3"/>
        <v>0</v>
      </c>
      <c r="AQ36" s="165">
        <f t="shared" si="4"/>
        <v>0</v>
      </c>
      <c r="AR36" s="165">
        <f t="shared" si="4"/>
        <v>0</v>
      </c>
      <c r="AS36" s="165">
        <f t="shared" si="4"/>
        <v>0</v>
      </c>
      <c r="AT36" s="165">
        <f t="shared" si="4"/>
        <v>0</v>
      </c>
      <c r="AU36" s="165">
        <f t="shared" si="4"/>
        <v>0</v>
      </c>
      <c r="AV36" s="165">
        <f t="shared" si="4"/>
        <v>0</v>
      </c>
      <c r="AW36" s="74">
        <v>36</v>
      </c>
    </row>
    <row r="37" spans="1:49" ht="13.5" thickBot="1" x14ac:dyDescent="0.25">
      <c r="A37" s="112" t="s">
        <v>34</v>
      </c>
      <c r="B37" s="197"/>
      <c r="C37" s="165">
        <f t="shared" si="0"/>
        <v>0</v>
      </c>
      <c r="D37" s="165">
        <f t="shared" si="0"/>
        <v>0</v>
      </c>
      <c r="E37" s="165">
        <f t="shared" si="0"/>
        <v>0</v>
      </c>
      <c r="F37" s="165">
        <f t="shared" si="0"/>
        <v>0</v>
      </c>
      <c r="G37" s="165">
        <f t="shared" si="0"/>
        <v>0</v>
      </c>
      <c r="H37" s="165">
        <f t="shared" si="0"/>
        <v>0</v>
      </c>
      <c r="I37" s="165">
        <f t="shared" si="0"/>
        <v>0</v>
      </c>
      <c r="J37" s="188">
        <f t="shared" si="0"/>
        <v>0</v>
      </c>
      <c r="K37" s="165">
        <f t="shared" si="0"/>
        <v>0</v>
      </c>
      <c r="L37" s="165">
        <f t="shared" si="0"/>
        <v>0</v>
      </c>
      <c r="M37" s="165">
        <f t="shared" si="1"/>
        <v>0</v>
      </c>
      <c r="N37" s="165">
        <f t="shared" si="1"/>
        <v>0</v>
      </c>
      <c r="O37" s="165">
        <f t="shared" si="1"/>
        <v>0</v>
      </c>
      <c r="P37" s="165">
        <f t="shared" si="1"/>
        <v>0</v>
      </c>
      <c r="Q37" s="165">
        <f t="shared" si="1"/>
        <v>0</v>
      </c>
      <c r="R37" s="165">
        <f t="shared" si="1"/>
        <v>0</v>
      </c>
      <c r="S37" s="165">
        <f t="shared" si="1"/>
        <v>0</v>
      </c>
      <c r="T37" s="165">
        <f t="shared" si="1"/>
        <v>0</v>
      </c>
      <c r="U37" s="165">
        <f t="shared" si="1"/>
        <v>0</v>
      </c>
      <c r="V37" s="165">
        <f t="shared" si="1"/>
        <v>0</v>
      </c>
      <c r="W37" s="165">
        <f t="shared" si="2"/>
        <v>0</v>
      </c>
      <c r="X37" s="165">
        <f t="shared" si="2"/>
        <v>0</v>
      </c>
      <c r="Y37" s="165">
        <f t="shared" si="2"/>
        <v>0</v>
      </c>
      <c r="Z37" s="165">
        <f t="shared" si="2"/>
        <v>0</v>
      </c>
      <c r="AA37" s="165">
        <f t="shared" si="2"/>
        <v>0</v>
      </c>
      <c r="AB37" s="165">
        <f t="shared" si="2"/>
        <v>0</v>
      </c>
      <c r="AC37" s="165">
        <f t="shared" si="2"/>
        <v>0</v>
      </c>
      <c r="AD37" s="165">
        <f t="shared" si="2"/>
        <v>0</v>
      </c>
      <c r="AE37" s="165">
        <f t="shared" si="2"/>
        <v>0</v>
      </c>
      <c r="AF37" s="165">
        <f t="shared" si="2"/>
        <v>0</v>
      </c>
      <c r="AG37" s="165">
        <f t="shared" si="3"/>
        <v>0</v>
      </c>
      <c r="AH37" s="165">
        <f t="shared" si="3"/>
        <v>0</v>
      </c>
      <c r="AI37" s="165">
        <f t="shared" si="3"/>
        <v>0</v>
      </c>
      <c r="AJ37" s="165">
        <f t="shared" si="3"/>
        <v>0</v>
      </c>
      <c r="AK37" s="165">
        <f t="shared" si="3"/>
        <v>0</v>
      </c>
      <c r="AL37" s="165">
        <f t="shared" si="3"/>
        <v>0</v>
      </c>
      <c r="AM37" s="165">
        <f t="shared" si="3"/>
        <v>0</v>
      </c>
      <c r="AN37" s="165">
        <f t="shared" si="3"/>
        <v>0</v>
      </c>
      <c r="AO37" s="165">
        <f t="shared" si="3"/>
        <v>0</v>
      </c>
      <c r="AP37" s="165">
        <f t="shared" si="3"/>
        <v>0</v>
      </c>
      <c r="AQ37" s="165">
        <f t="shared" si="4"/>
        <v>0</v>
      </c>
      <c r="AR37" s="165">
        <f t="shared" si="4"/>
        <v>0</v>
      </c>
      <c r="AS37" s="165">
        <f t="shared" si="4"/>
        <v>0</v>
      </c>
      <c r="AT37" s="165">
        <f t="shared" si="4"/>
        <v>0</v>
      </c>
      <c r="AU37" s="165">
        <f t="shared" si="4"/>
        <v>0</v>
      </c>
      <c r="AV37" s="165">
        <f t="shared" si="4"/>
        <v>0</v>
      </c>
      <c r="AW37" s="74">
        <v>37</v>
      </c>
    </row>
    <row r="38" spans="1:49" ht="13.5" thickBot="1" x14ac:dyDescent="0.25">
      <c r="A38" s="112" t="s">
        <v>35</v>
      </c>
      <c r="B38" s="197"/>
      <c r="C38" s="165">
        <f t="shared" ref="C38:U38" si="5">C$269*$B38</f>
        <v>0</v>
      </c>
      <c r="D38" s="165">
        <f t="shared" si="5"/>
        <v>0</v>
      </c>
      <c r="E38" s="165">
        <f t="shared" si="5"/>
        <v>0</v>
      </c>
      <c r="F38" s="165">
        <f t="shared" si="5"/>
        <v>0</v>
      </c>
      <c r="G38" s="165">
        <f t="shared" si="5"/>
        <v>0</v>
      </c>
      <c r="H38" s="165">
        <f t="shared" si="5"/>
        <v>0</v>
      </c>
      <c r="I38" s="165">
        <f t="shared" si="5"/>
        <v>0</v>
      </c>
      <c r="J38" s="188">
        <f t="shared" si="5"/>
        <v>0</v>
      </c>
      <c r="K38" s="165">
        <f t="shared" si="5"/>
        <v>0</v>
      </c>
      <c r="L38" s="165">
        <f t="shared" si="5"/>
        <v>0</v>
      </c>
      <c r="M38" s="165">
        <f t="shared" si="5"/>
        <v>0</v>
      </c>
      <c r="N38" s="165">
        <f t="shared" si="5"/>
        <v>0</v>
      </c>
      <c r="O38" s="165">
        <f t="shared" si="5"/>
        <v>0</v>
      </c>
      <c r="P38" s="165">
        <f t="shared" si="5"/>
        <v>0</v>
      </c>
      <c r="Q38" s="165">
        <f t="shared" si="5"/>
        <v>0</v>
      </c>
      <c r="R38" s="165">
        <f t="shared" si="5"/>
        <v>0</v>
      </c>
      <c r="S38" s="165">
        <f t="shared" si="5"/>
        <v>0</v>
      </c>
      <c r="T38" s="165">
        <f t="shared" si="5"/>
        <v>0</v>
      </c>
      <c r="U38" s="165">
        <f t="shared" si="5"/>
        <v>0</v>
      </c>
      <c r="V38" s="203">
        <v>1</v>
      </c>
      <c r="W38" s="165">
        <f t="shared" ref="W38:AV38" si="6">W$269*$B38</f>
        <v>0</v>
      </c>
      <c r="X38" s="165">
        <f t="shared" si="6"/>
        <v>0</v>
      </c>
      <c r="Y38" s="165">
        <f t="shared" si="6"/>
        <v>0</v>
      </c>
      <c r="Z38" s="165">
        <f t="shared" si="6"/>
        <v>0</v>
      </c>
      <c r="AA38" s="165">
        <f t="shared" si="6"/>
        <v>0</v>
      </c>
      <c r="AB38" s="165">
        <f t="shared" si="6"/>
        <v>0</v>
      </c>
      <c r="AC38" s="165">
        <f t="shared" si="6"/>
        <v>0</v>
      </c>
      <c r="AD38" s="165">
        <f t="shared" si="6"/>
        <v>0</v>
      </c>
      <c r="AE38" s="165">
        <f t="shared" si="6"/>
        <v>0</v>
      </c>
      <c r="AF38" s="165">
        <f t="shared" si="6"/>
        <v>0</v>
      </c>
      <c r="AG38" s="165">
        <f t="shared" si="6"/>
        <v>0</v>
      </c>
      <c r="AH38" s="165">
        <f t="shared" si="6"/>
        <v>0</v>
      </c>
      <c r="AI38" s="165">
        <f t="shared" si="6"/>
        <v>0</v>
      </c>
      <c r="AJ38" s="165">
        <f t="shared" si="6"/>
        <v>0</v>
      </c>
      <c r="AK38" s="165">
        <f t="shared" si="6"/>
        <v>0</v>
      </c>
      <c r="AL38" s="165">
        <f t="shared" si="6"/>
        <v>0</v>
      </c>
      <c r="AM38" s="165">
        <f t="shared" si="6"/>
        <v>0</v>
      </c>
      <c r="AN38" s="165">
        <f t="shared" si="6"/>
        <v>0</v>
      </c>
      <c r="AO38" s="165">
        <f t="shared" si="6"/>
        <v>0</v>
      </c>
      <c r="AP38" s="165">
        <f t="shared" si="6"/>
        <v>0</v>
      </c>
      <c r="AQ38" s="165">
        <f t="shared" si="6"/>
        <v>0</v>
      </c>
      <c r="AR38" s="165">
        <f t="shared" si="6"/>
        <v>0</v>
      </c>
      <c r="AS38" s="165">
        <f t="shared" si="6"/>
        <v>0</v>
      </c>
      <c r="AT38" s="165">
        <f t="shared" si="6"/>
        <v>0</v>
      </c>
      <c r="AU38" s="165">
        <f t="shared" si="6"/>
        <v>0</v>
      </c>
      <c r="AV38" s="165">
        <f t="shared" si="6"/>
        <v>0</v>
      </c>
      <c r="AW38" s="74">
        <v>38</v>
      </c>
    </row>
    <row r="39" spans="1:49" ht="13.5" thickBot="1" x14ac:dyDescent="0.25">
      <c r="A39" s="112" t="s">
        <v>36</v>
      </c>
      <c r="B39" s="197"/>
      <c r="AW39" s="74">
        <v>39</v>
      </c>
    </row>
    <row r="40" spans="1:49" ht="13.5" thickBot="1" x14ac:dyDescent="0.25">
      <c r="A40" s="112" t="s">
        <v>37</v>
      </c>
      <c r="B40" s="197"/>
      <c r="AW40" s="74">
        <v>40</v>
      </c>
    </row>
    <row r="41" spans="1:49" ht="13.5" thickBot="1" x14ac:dyDescent="0.25">
      <c r="A41" s="112" t="s">
        <v>38</v>
      </c>
      <c r="B41" s="197"/>
      <c r="AW41" s="74">
        <v>41</v>
      </c>
    </row>
    <row r="42" spans="1:49" ht="13.5" thickBot="1" x14ac:dyDescent="0.25">
      <c r="A42" s="112" t="s">
        <v>39</v>
      </c>
      <c r="B42" s="197"/>
      <c r="AW42" s="74">
        <v>42</v>
      </c>
    </row>
    <row r="43" spans="1:49" ht="13.5" thickBot="1" x14ac:dyDescent="0.25">
      <c r="A43" s="112" t="s">
        <v>40</v>
      </c>
      <c r="B43" s="151"/>
      <c r="AW43" s="74">
        <v>43</v>
      </c>
    </row>
    <row r="44" spans="1:49" ht="13.5" thickBot="1" x14ac:dyDescent="0.25">
      <c r="A44" s="112" t="s">
        <v>41</v>
      </c>
      <c r="B44" s="152"/>
      <c r="AW44" s="74">
        <v>44</v>
      </c>
    </row>
    <row r="45" spans="1:49" ht="13.5" thickBot="1" x14ac:dyDescent="0.25">
      <c r="A45" s="112" t="s">
        <v>42</v>
      </c>
      <c r="B45" s="152"/>
      <c r="AW45" s="74">
        <v>45</v>
      </c>
    </row>
    <row r="46" spans="1:49" ht="13.5" thickBot="1" x14ac:dyDescent="0.25">
      <c r="A46" s="112" t="s">
        <v>43</v>
      </c>
      <c r="B46" s="152"/>
      <c r="AW46" s="74">
        <v>46</v>
      </c>
    </row>
    <row r="47" spans="1:49" ht="13.5" thickBot="1" x14ac:dyDescent="0.25">
      <c r="A47" s="112" t="s">
        <v>229</v>
      </c>
      <c r="B47" s="197"/>
      <c r="C47" s="165">
        <f t="shared" ref="C47:L56" si="7">C$270*$B47</f>
        <v>0</v>
      </c>
      <c r="D47" s="165">
        <f t="shared" si="7"/>
        <v>0</v>
      </c>
      <c r="E47" s="165">
        <f t="shared" si="7"/>
        <v>0</v>
      </c>
      <c r="F47" s="165">
        <f t="shared" si="7"/>
        <v>0</v>
      </c>
      <c r="G47" s="165">
        <f t="shared" si="7"/>
        <v>0</v>
      </c>
      <c r="H47" s="165">
        <f t="shared" si="7"/>
        <v>0</v>
      </c>
      <c r="I47" s="165">
        <f t="shared" si="7"/>
        <v>0</v>
      </c>
      <c r="J47" s="188">
        <f t="shared" si="7"/>
        <v>0</v>
      </c>
      <c r="K47" s="165">
        <f t="shared" si="7"/>
        <v>0</v>
      </c>
      <c r="L47" s="165">
        <f t="shared" si="7"/>
        <v>0</v>
      </c>
      <c r="M47" s="165">
        <f t="shared" ref="M47:V56" si="8">M$270*$B47</f>
        <v>0</v>
      </c>
      <c r="N47" s="165">
        <f t="shared" si="8"/>
        <v>0</v>
      </c>
      <c r="O47" s="165">
        <f t="shared" si="8"/>
        <v>0</v>
      </c>
      <c r="P47" s="165">
        <f t="shared" si="8"/>
        <v>0</v>
      </c>
      <c r="Q47" s="165">
        <f t="shared" si="8"/>
        <v>0</v>
      </c>
      <c r="R47" s="165">
        <f t="shared" si="8"/>
        <v>0</v>
      </c>
      <c r="S47" s="165">
        <f t="shared" si="8"/>
        <v>0</v>
      </c>
      <c r="T47" s="165">
        <f t="shared" si="8"/>
        <v>0</v>
      </c>
      <c r="U47" s="165">
        <f t="shared" si="8"/>
        <v>0</v>
      </c>
      <c r="V47" s="165">
        <f t="shared" si="8"/>
        <v>0</v>
      </c>
      <c r="W47" s="165">
        <f t="shared" ref="W47:AF56" si="9">W$270*$B47</f>
        <v>0</v>
      </c>
      <c r="X47" s="165">
        <f t="shared" si="9"/>
        <v>0</v>
      </c>
      <c r="Y47" s="165">
        <f t="shared" si="9"/>
        <v>0</v>
      </c>
      <c r="Z47" s="165">
        <f t="shared" si="9"/>
        <v>0</v>
      </c>
      <c r="AA47" s="165">
        <f t="shared" si="9"/>
        <v>0</v>
      </c>
      <c r="AB47" s="165">
        <f t="shared" si="9"/>
        <v>0</v>
      </c>
      <c r="AC47" s="165">
        <f t="shared" si="9"/>
        <v>0</v>
      </c>
      <c r="AD47" s="165">
        <f t="shared" si="9"/>
        <v>0</v>
      </c>
      <c r="AE47" s="165">
        <f t="shared" si="9"/>
        <v>0</v>
      </c>
      <c r="AF47" s="165">
        <f t="shared" si="9"/>
        <v>0</v>
      </c>
      <c r="AG47" s="165">
        <f t="shared" ref="AG47:AP57" si="10">AG$270*$B47</f>
        <v>0</v>
      </c>
      <c r="AH47" s="165">
        <f t="shared" si="10"/>
        <v>0</v>
      </c>
      <c r="AI47" s="165">
        <f t="shared" si="10"/>
        <v>0</v>
      </c>
      <c r="AJ47" s="165">
        <f t="shared" si="10"/>
        <v>0</v>
      </c>
      <c r="AK47" s="165">
        <f t="shared" si="10"/>
        <v>0</v>
      </c>
      <c r="AL47" s="165">
        <f t="shared" si="10"/>
        <v>0</v>
      </c>
      <c r="AM47" s="165">
        <f t="shared" si="10"/>
        <v>0</v>
      </c>
      <c r="AN47" s="165">
        <f t="shared" si="10"/>
        <v>0</v>
      </c>
      <c r="AO47" s="165">
        <f t="shared" si="10"/>
        <v>0</v>
      </c>
      <c r="AP47" s="165">
        <f t="shared" si="10"/>
        <v>0</v>
      </c>
      <c r="AQ47" s="165">
        <f t="shared" ref="AQ47:AV56" si="11">AQ$270*$B47</f>
        <v>0</v>
      </c>
      <c r="AR47" s="165">
        <f t="shared" si="11"/>
        <v>0</v>
      </c>
      <c r="AS47" s="165">
        <f t="shared" si="11"/>
        <v>0</v>
      </c>
      <c r="AT47" s="165">
        <f t="shared" si="11"/>
        <v>0</v>
      </c>
      <c r="AU47" s="165">
        <f t="shared" si="11"/>
        <v>0</v>
      </c>
      <c r="AV47" s="165">
        <f t="shared" si="11"/>
        <v>0</v>
      </c>
      <c r="AW47" s="74">
        <v>47</v>
      </c>
    </row>
    <row r="48" spans="1:49" ht="13.5" thickBot="1" x14ac:dyDescent="0.25">
      <c r="A48" s="112" t="s">
        <v>45</v>
      </c>
      <c r="B48" s="197"/>
      <c r="C48" s="165">
        <f t="shared" si="7"/>
        <v>0</v>
      </c>
      <c r="D48" s="165">
        <f t="shared" si="7"/>
        <v>0</v>
      </c>
      <c r="E48" s="165">
        <f t="shared" si="7"/>
        <v>0</v>
      </c>
      <c r="F48" s="165">
        <f t="shared" si="7"/>
        <v>0</v>
      </c>
      <c r="G48" s="165">
        <f t="shared" si="7"/>
        <v>0</v>
      </c>
      <c r="H48" s="165">
        <f t="shared" si="7"/>
        <v>0</v>
      </c>
      <c r="I48" s="165">
        <f t="shared" si="7"/>
        <v>0</v>
      </c>
      <c r="J48" s="188">
        <f t="shared" si="7"/>
        <v>0</v>
      </c>
      <c r="K48" s="165">
        <f t="shared" si="7"/>
        <v>0</v>
      </c>
      <c r="L48" s="165">
        <f t="shared" si="7"/>
        <v>0</v>
      </c>
      <c r="M48" s="165">
        <f t="shared" si="8"/>
        <v>0</v>
      </c>
      <c r="N48" s="165">
        <f t="shared" si="8"/>
        <v>0</v>
      </c>
      <c r="O48" s="165">
        <f t="shared" si="8"/>
        <v>0</v>
      </c>
      <c r="P48" s="165">
        <f t="shared" si="8"/>
        <v>0</v>
      </c>
      <c r="Q48" s="165">
        <f t="shared" si="8"/>
        <v>0</v>
      </c>
      <c r="R48" s="165">
        <f t="shared" si="8"/>
        <v>0</v>
      </c>
      <c r="S48" s="165">
        <f t="shared" si="8"/>
        <v>0</v>
      </c>
      <c r="T48" s="165">
        <f t="shared" si="8"/>
        <v>0</v>
      </c>
      <c r="U48" s="165">
        <f t="shared" si="8"/>
        <v>0</v>
      </c>
      <c r="V48" s="165">
        <f t="shared" si="8"/>
        <v>0</v>
      </c>
      <c r="W48" s="165">
        <f t="shared" si="9"/>
        <v>0</v>
      </c>
      <c r="X48" s="165">
        <f t="shared" si="9"/>
        <v>0</v>
      </c>
      <c r="Y48" s="165">
        <f t="shared" si="9"/>
        <v>0</v>
      </c>
      <c r="Z48" s="165">
        <f t="shared" si="9"/>
        <v>0</v>
      </c>
      <c r="AA48" s="165">
        <f t="shared" si="9"/>
        <v>0</v>
      </c>
      <c r="AB48" s="165">
        <f t="shared" si="9"/>
        <v>0</v>
      </c>
      <c r="AC48" s="165">
        <f t="shared" si="9"/>
        <v>0</v>
      </c>
      <c r="AD48" s="165">
        <f t="shared" si="9"/>
        <v>0</v>
      </c>
      <c r="AE48" s="165">
        <f t="shared" si="9"/>
        <v>0</v>
      </c>
      <c r="AF48" s="165">
        <f t="shared" si="9"/>
        <v>0</v>
      </c>
      <c r="AG48" s="165">
        <f t="shared" si="10"/>
        <v>0</v>
      </c>
      <c r="AH48" s="165">
        <f t="shared" si="10"/>
        <v>0</v>
      </c>
      <c r="AI48" s="165">
        <f t="shared" si="10"/>
        <v>0</v>
      </c>
      <c r="AJ48" s="165">
        <f t="shared" si="10"/>
        <v>0</v>
      </c>
      <c r="AK48" s="165">
        <f t="shared" si="10"/>
        <v>0</v>
      </c>
      <c r="AL48" s="165">
        <f t="shared" si="10"/>
        <v>0</v>
      </c>
      <c r="AM48" s="165">
        <f t="shared" si="10"/>
        <v>0</v>
      </c>
      <c r="AN48" s="165">
        <f t="shared" si="10"/>
        <v>0</v>
      </c>
      <c r="AO48" s="165">
        <f t="shared" si="10"/>
        <v>0</v>
      </c>
      <c r="AP48" s="165">
        <f t="shared" si="10"/>
        <v>0</v>
      </c>
      <c r="AQ48" s="165">
        <f t="shared" si="11"/>
        <v>0</v>
      </c>
      <c r="AR48" s="165">
        <f t="shared" si="11"/>
        <v>0</v>
      </c>
      <c r="AS48" s="165">
        <f t="shared" si="11"/>
        <v>0</v>
      </c>
      <c r="AT48" s="165">
        <f t="shared" si="11"/>
        <v>0</v>
      </c>
      <c r="AU48" s="165">
        <f t="shared" si="11"/>
        <v>0</v>
      </c>
      <c r="AV48" s="165">
        <f t="shared" si="11"/>
        <v>0</v>
      </c>
      <c r="AW48" s="74">
        <v>48</v>
      </c>
    </row>
    <row r="49" spans="1:49" ht="13.5" thickBot="1" x14ac:dyDescent="0.25">
      <c r="A49" s="112" t="s">
        <v>46</v>
      </c>
      <c r="B49" s="197"/>
      <c r="C49" s="165">
        <f t="shared" si="7"/>
        <v>0</v>
      </c>
      <c r="D49" s="165">
        <f t="shared" si="7"/>
        <v>0</v>
      </c>
      <c r="E49" s="165">
        <f t="shared" si="7"/>
        <v>0</v>
      </c>
      <c r="F49" s="165">
        <f t="shared" si="7"/>
        <v>0</v>
      </c>
      <c r="G49" s="165">
        <f t="shared" si="7"/>
        <v>0</v>
      </c>
      <c r="H49" s="165">
        <f t="shared" si="7"/>
        <v>0</v>
      </c>
      <c r="I49" s="165">
        <f t="shared" si="7"/>
        <v>0</v>
      </c>
      <c r="J49" s="188">
        <f t="shared" si="7"/>
        <v>0</v>
      </c>
      <c r="K49" s="165">
        <f t="shared" si="7"/>
        <v>0</v>
      </c>
      <c r="L49" s="165">
        <f t="shared" si="7"/>
        <v>0</v>
      </c>
      <c r="M49" s="165">
        <f t="shared" si="8"/>
        <v>0</v>
      </c>
      <c r="N49" s="165">
        <f t="shared" si="8"/>
        <v>0</v>
      </c>
      <c r="O49" s="165">
        <f t="shared" si="8"/>
        <v>0</v>
      </c>
      <c r="P49" s="165">
        <f t="shared" si="8"/>
        <v>0</v>
      </c>
      <c r="Q49" s="165">
        <f t="shared" si="8"/>
        <v>0</v>
      </c>
      <c r="R49" s="165">
        <f t="shared" si="8"/>
        <v>0</v>
      </c>
      <c r="S49" s="165">
        <f t="shared" si="8"/>
        <v>0</v>
      </c>
      <c r="T49" s="165">
        <f t="shared" si="8"/>
        <v>0</v>
      </c>
      <c r="U49" s="165">
        <f t="shared" si="8"/>
        <v>0</v>
      </c>
      <c r="V49" s="165">
        <f t="shared" si="8"/>
        <v>0</v>
      </c>
      <c r="W49" s="165">
        <f t="shared" si="9"/>
        <v>0</v>
      </c>
      <c r="X49" s="165">
        <f t="shared" si="9"/>
        <v>0</v>
      </c>
      <c r="Y49" s="165">
        <f t="shared" si="9"/>
        <v>0</v>
      </c>
      <c r="Z49" s="165">
        <f t="shared" si="9"/>
        <v>0</v>
      </c>
      <c r="AA49" s="165">
        <f t="shared" si="9"/>
        <v>0</v>
      </c>
      <c r="AB49" s="165">
        <f t="shared" si="9"/>
        <v>0</v>
      </c>
      <c r="AC49" s="165">
        <f t="shared" si="9"/>
        <v>0</v>
      </c>
      <c r="AD49" s="165">
        <f t="shared" si="9"/>
        <v>0</v>
      </c>
      <c r="AE49" s="165">
        <f t="shared" si="9"/>
        <v>0</v>
      </c>
      <c r="AF49" s="165">
        <f t="shared" si="9"/>
        <v>0</v>
      </c>
      <c r="AG49" s="165">
        <f t="shared" si="10"/>
        <v>0</v>
      </c>
      <c r="AH49" s="165">
        <f t="shared" si="10"/>
        <v>0</v>
      </c>
      <c r="AI49" s="165">
        <f t="shared" si="10"/>
        <v>0</v>
      </c>
      <c r="AJ49" s="165">
        <f t="shared" si="10"/>
        <v>0</v>
      </c>
      <c r="AK49" s="165">
        <f t="shared" si="10"/>
        <v>0</v>
      </c>
      <c r="AL49" s="165">
        <f t="shared" si="10"/>
        <v>0</v>
      </c>
      <c r="AM49" s="165">
        <f t="shared" si="10"/>
        <v>0</v>
      </c>
      <c r="AN49" s="165">
        <f t="shared" si="10"/>
        <v>0</v>
      </c>
      <c r="AO49" s="165">
        <f t="shared" si="10"/>
        <v>0</v>
      </c>
      <c r="AP49" s="165">
        <f t="shared" si="10"/>
        <v>0</v>
      </c>
      <c r="AQ49" s="165">
        <f t="shared" si="11"/>
        <v>0</v>
      </c>
      <c r="AR49" s="165">
        <f t="shared" si="11"/>
        <v>0</v>
      </c>
      <c r="AS49" s="165">
        <f t="shared" si="11"/>
        <v>0</v>
      </c>
      <c r="AT49" s="165">
        <f t="shared" si="11"/>
        <v>0</v>
      </c>
      <c r="AU49" s="165">
        <f t="shared" si="11"/>
        <v>0</v>
      </c>
      <c r="AV49" s="165">
        <f t="shared" si="11"/>
        <v>0</v>
      </c>
      <c r="AW49" s="74">
        <v>49</v>
      </c>
    </row>
    <row r="50" spans="1:49" ht="13.5" thickBot="1" x14ac:dyDescent="0.25">
      <c r="A50" s="112" t="s">
        <v>47</v>
      </c>
      <c r="B50" s="197"/>
      <c r="C50" s="165">
        <f t="shared" si="7"/>
        <v>0</v>
      </c>
      <c r="D50" s="165">
        <f t="shared" si="7"/>
        <v>0</v>
      </c>
      <c r="E50" s="165">
        <f t="shared" si="7"/>
        <v>0</v>
      </c>
      <c r="F50" s="165">
        <f t="shared" si="7"/>
        <v>0</v>
      </c>
      <c r="G50" s="165">
        <f t="shared" si="7"/>
        <v>0</v>
      </c>
      <c r="H50" s="165">
        <f t="shared" si="7"/>
        <v>0</v>
      </c>
      <c r="I50" s="165">
        <f t="shared" si="7"/>
        <v>0</v>
      </c>
      <c r="J50" s="188">
        <f t="shared" si="7"/>
        <v>0</v>
      </c>
      <c r="K50" s="165">
        <f t="shared" si="7"/>
        <v>0</v>
      </c>
      <c r="L50" s="165">
        <f t="shared" si="7"/>
        <v>0</v>
      </c>
      <c r="M50" s="165">
        <f t="shared" si="8"/>
        <v>0</v>
      </c>
      <c r="N50" s="165">
        <f t="shared" si="8"/>
        <v>0</v>
      </c>
      <c r="O50" s="165">
        <f t="shared" si="8"/>
        <v>0</v>
      </c>
      <c r="P50" s="165">
        <f t="shared" si="8"/>
        <v>0</v>
      </c>
      <c r="Q50" s="165">
        <f t="shared" si="8"/>
        <v>0</v>
      </c>
      <c r="R50" s="165">
        <f t="shared" si="8"/>
        <v>0</v>
      </c>
      <c r="S50" s="165">
        <f t="shared" si="8"/>
        <v>0</v>
      </c>
      <c r="T50" s="165">
        <f t="shared" si="8"/>
        <v>0</v>
      </c>
      <c r="U50" s="165">
        <f t="shared" si="8"/>
        <v>0</v>
      </c>
      <c r="V50" s="165">
        <f t="shared" si="8"/>
        <v>0</v>
      </c>
      <c r="W50" s="165">
        <f t="shared" si="9"/>
        <v>0</v>
      </c>
      <c r="X50" s="165">
        <f t="shared" si="9"/>
        <v>0</v>
      </c>
      <c r="Y50" s="165">
        <f t="shared" si="9"/>
        <v>0</v>
      </c>
      <c r="Z50" s="165">
        <f t="shared" si="9"/>
        <v>0</v>
      </c>
      <c r="AA50" s="165">
        <f t="shared" si="9"/>
        <v>0</v>
      </c>
      <c r="AB50" s="165">
        <f t="shared" si="9"/>
        <v>0</v>
      </c>
      <c r="AC50" s="165">
        <f t="shared" si="9"/>
        <v>0</v>
      </c>
      <c r="AD50" s="165">
        <f t="shared" si="9"/>
        <v>0</v>
      </c>
      <c r="AE50" s="165">
        <f t="shared" si="9"/>
        <v>0</v>
      </c>
      <c r="AF50" s="165">
        <f t="shared" si="9"/>
        <v>0</v>
      </c>
      <c r="AG50" s="165">
        <f t="shared" si="10"/>
        <v>0</v>
      </c>
      <c r="AH50" s="165">
        <f t="shared" si="10"/>
        <v>0</v>
      </c>
      <c r="AI50" s="165">
        <f t="shared" si="10"/>
        <v>0</v>
      </c>
      <c r="AJ50" s="165">
        <f t="shared" si="10"/>
        <v>0</v>
      </c>
      <c r="AK50" s="165">
        <f t="shared" si="10"/>
        <v>0</v>
      </c>
      <c r="AL50" s="165">
        <f t="shared" si="10"/>
        <v>0</v>
      </c>
      <c r="AM50" s="165">
        <f t="shared" si="10"/>
        <v>0</v>
      </c>
      <c r="AN50" s="165">
        <f t="shared" si="10"/>
        <v>0</v>
      </c>
      <c r="AO50" s="165">
        <f t="shared" si="10"/>
        <v>0</v>
      </c>
      <c r="AP50" s="165">
        <f t="shared" si="10"/>
        <v>0</v>
      </c>
      <c r="AQ50" s="165">
        <f t="shared" si="11"/>
        <v>0</v>
      </c>
      <c r="AR50" s="165">
        <f t="shared" si="11"/>
        <v>0</v>
      </c>
      <c r="AS50" s="165">
        <f t="shared" si="11"/>
        <v>0</v>
      </c>
      <c r="AT50" s="165">
        <f t="shared" si="11"/>
        <v>0</v>
      </c>
      <c r="AU50" s="165">
        <f t="shared" si="11"/>
        <v>0</v>
      </c>
      <c r="AV50" s="165">
        <f t="shared" si="11"/>
        <v>0</v>
      </c>
      <c r="AW50" s="74">
        <v>50</v>
      </c>
    </row>
    <row r="51" spans="1:49" ht="13.5" thickBot="1" x14ac:dyDescent="0.25">
      <c r="A51" s="112" t="s">
        <v>48</v>
      </c>
      <c r="B51" s="197"/>
      <c r="C51" s="165">
        <f t="shared" si="7"/>
        <v>0</v>
      </c>
      <c r="D51" s="165">
        <f t="shared" si="7"/>
        <v>0</v>
      </c>
      <c r="E51" s="165">
        <f t="shared" si="7"/>
        <v>0</v>
      </c>
      <c r="F51" s="165">
        <f t="shared" si="7"/>
        <v>0</v>
      </c>
      <c r="G51" s="165">
        <f t="shared" si="7"/>
        <v>0</v>
      </c>
      <c r="H51" s="165">
        <f t="shared" si="7"/>
        <v>0</v>
      </c>
      <c r="I51" s="165">
        <f t="shared" si="7"/>
        <v>0</v>
      </c>
      <c r="J51" s="188">
        <f t="shared" si="7"/>
        <v>0</v>
      </c>
      <c r="K51" s="165">
        <f t="shared" si="7"/>
        <v>0</v>
      </c>
      <c r="L51" s="165">
        <f t="shared" si="7"/>
        <v>0</v>
      </c>
      <c r="M51" s="165">
        <f t="shared" si="8"/>
        <v>0</v>
      </c>
      <c r="N51" s="165">
        <f t="shared" si="8"/>
        <v>0</v>
      </c>
      <c r="O51" s="165">
        <f t="shared" si="8"/>
        <v>0</v>
      </c>
      <c r="P51" s="165">
        <f t="shared" si="8"/>
        <v>0</v>
      </c>
      <c r="Q51" s="165">
        <f t="shared" si="8"/>
        <v>0</v>
      </c>
      <c r="R51" s="165">
        <f t="shared" si="8"/>
        <v>0</v>
      </c>
      <c r="S51" s="165">
        <f t="shared" si="8"/>
        <v>0</v>
      </c>
      <c r="T51" s="165">
        <f t="shared" si="8"/>
        <v>0</v>
      </c>
      <c r="U51" s="165">
        <f t="shared" si="8"/>
        <v>0</v>
      </c>
      <c r="V51" s="165">
        <f t="shared" si="8"/>
        <v>0</v>
      </c>
      <c r="W51" s="165">
        <f t="shared" si="9"/>
        <v>0</v>
      </c>
      <c r="X51" s="165">
        <f t="shared" si="9"/>
        <v>0</v>
      </c>
      <c r="Y51" s="165">
        <f t="shared" si="9"/>
        <v>0</v>
      </c>
      <c r="Z51" s="165">
        <f t="shared" si="9"/>
        <v>0</v>
      </c>
      <c r="AA51" s="165">
        <f t="shared" si="9"/>
        <v>0</v>
      </c>
      <c r="AB51" s="165">
        <f t="shared" si="9"/>
        <v>0</v>
      </c>
      <c r="AC51" s="165">
        <f t="shared" si="9"/>
        <v>0</v>
      </c>
      <c r="AD51" s="165">
        <f t="shared" si="9"/>
        <v>0</v>
      </c>
      <c r="AE51" s="165">
        <f t="shared" si="9"/>
        <v>0</v>
      </c>
      <c r="AF51" s="165">
        <f t="shared" si="9"/>
        <v>0</v>
      </c>
      <c r="AG51" s="165">
        <f t="shared" si="10"/>
        <v>0</v>
      </c>
      <c r="AH51" s="165">
        <f t="shared" si="10"/>
        <v>0</v>
      </c>
      <c r="AI51" s="165">
        <f t="shared" si="10"/>
        <v>0</v>
      </c>
      <c r="AJ51" s="165">
        <f t="shared" si="10"/>
        <v>0</v>
      </c>
      <c r="AK51" s="165">
        <f t="shared" si="10"/>
        <v>0</v>
      </c>
      <c r="AL51" s="165">
        <f t="shared" si="10"/>
        <v>0</v>
      </c>
      <c r="AM51" s="165">
        <f t="shared" si="10"/>
        <v>0</v>
      </c>
      <c r="AN51" s="165">
        <f t="shared" si="10"/>
        <v>0</v>
      </c>
      <c r="AO51" s="165">
        <f t="shared" si="10"/>
        <v>0</v>
      </c>
      <c r="AP51" s="165">
        <f t="shared" si="10"/>
        <v>0</v>
      </c>
      <c r="AQ51" s="165">
        <f t="shared" si="11"/>
        <v>0</v>
      </c>
      <c r="AR51" s="165">
        <f t="shared" si="11"/>
        <v>0</v>
      </c>
      <c r="AS51" s="165">
        <f t="shared" si="11"/>
        <v>0</v>
      </c>
      <c r="AT51" s="165">
        <f t="shared" si="11"/>
        <v>0</v>
      </c>
      <c r="AU51" s="165">
        <f t="shared" si="11"/>
        <v>0</v>
      </c>
      <c r="AV51" s="165">
        <f t="shared" si="11"/>
        <v>0</v>
      </c>
      <c r="AW51" s="74">
        <v>51</v>
      </c>
    </row>
    <row r="52" spans="1:49" ht="13.5" thickBot="1" x14ac:dyDescent="0.25">
      <c r="A52" s="112" t="s">
        <v>49</v>
      </c>
      <c r="B52" s="197"/>
      <c r="C52" s="165">
        <f t="shared" si="7"/>
        <v>0</v>
      </c>
      <c r="D52" s="165">
        <f t="shared" si="7"/>
        <v>0</v>
      </c>
      <c r="E52" s="165">
        <f t="shared" si="7"/>
        <v>0</v>
      </c>
      <c r="F52" s="165">
        <f t="shared" si="7"/>
        <v>0</v>
      </c>
      <c r="G52" s="165">
        <f t="shared" si="7"/>
        <v>0</v>
      </c>
      <c r="H52" s="165">
        <f t="shared" si="7"/>
        <v>0</v>
      </c>
      <c r="I52" s="165">
        <f t="shared" si="7"/>
        <v>0</v>
      </c>
      <c r="J52" s="188">
        <f t="shared" si="7"/>
        <v>0</v>
      </c>
      <c r="K52" s="165">
        <f t="shared" si="7"/>
        <v>0</v>
      </c>
      <c r="L52" s="165">
        <f t="shared" si="7"/>
        <v>0</v>
      </c>
      <c r="M52" s="165">
        <f t="shared" si="8"/>
        <v>0</v>
      </c>
      <c r="N52" s="165">
        <f t="shared" si="8"/>
        <v>0</v>
      </c>
      <c r="O52" s="165">
        <f t="shared" si="8"/>
        <v>0</v>
      </c>
      <c r="P52" s="165">
        <f t="shared" si="8"/>
        <v>0</v>
      </c>
      <c r="Q52" s="165">
        <f t="shared" si="8"/>
        <v>0</v>
      </c>
      <c r="R52" s="165">
        <f t="shared" si="8"/>
        <v>0</v>
      </c>
      <c r="S52" s="165">
        <f t="shared" si="8"/>
        <v>0</v>
      </c>
      <c r="T52" s="165">
        <f t="shared" si="8"/>
        <v>0</v>
      </c>
      <c r="U52" s="165">
        <f t="shared" si="8"/>
        <v>0</v>
      </c>
      <c r="V52" s="165">
        <f t="shared" si="8"/>
        <v>0</v>
      </c>
      <c r="W52" s="165">
        <f t="shared" si="9"/>
        <v>0</v>
      </c>
      <c r="X52" s="165">
        <f t="shared" si="9"/>
        <v>0</v>
      </c>
      <c r="Y52" s="165">
        <f t="shared" si="9"/>
        <v>0</v>
      </c>
      <c r="Z52" s="165">
        <f t="shared" si="9"/>
        <v>0</v>
      </c>
      <c r="AA52" s="165">
        <f t="shared" si="9"/>
        <v>0</v>
      </c>
      <c r="AB52" s="165">
        <f t="shared" si="9"/>
        <v>0</v>
      </c>
      <c r="AC52" s="165">
        <f t="shared" si="9"/>
        <v>0</v>
      </c>
      <c r="AD52" s="165">
        <f t="shared" si="9"/>
        <v>0</v>
      </c>
      <c r="AE52" s="165">
        <f t="shared" si="9"/>
        <v>0</v>
      </c>
      <c r="AF52" s="165">
        <f t="shared" si="9"/>
        <v>0</v>
      </c>
      <c r="AG52" s="165">
        <f t="shared" si="10"/>
        <v>0</v>
      </c>
      <c r="AH52" s="165">
        <f t="shared" si="10"/>
        <v>0</v>
      </c>
      <c r="AI52" s="165">
        <f t="shared" si="10"/>
        <v>0</v>
      </c>
      <c r="AJ52" s="165">
        <f t="shared" si="10"/>
        <v>0</v>
      </c>
      <c r="AK52" s="165">
        <f t="shared" si="10"/>
        <v>0</v>
      </c>
      <c r="AL52" s="165">
        <f t="shared" si="10"/>
        <v>0</v>
      </c>
      <c r="AM52" s="165">
        <f t="shared" si="10"/>
        <v>0</v>
      </c>
      <c r="AN52" s="165">
        <f t="shared" si="10"/>
        <v>0</v>
      </c>
      <c r="AO52" s="165">
        <f t="shared" si="10"/>
        <v>0</v>
      </c>
      <c r="AP52" s="165">
        <f t="shared" si="10"/>
        <v>0</v>
      </c>
      <c r="AQ52" s="165">
        <f t="shared" si="11"/>
        <v>0</v>
      </c>
      <c r="AR52" s="165">
        <f t="shared" si="11"/>
        <v>0</v>
      </c>
      <c r="AS52" s="165">
        <f t="shared" si="11"/>
        <v>0</v>
      </c>
      <c r="AT52" s="165">
        <f t="shared" si="11"/>
        <v>0</v>
      </c>
      <c r="AU52" s="165">
        <f t="shared" si="11"/>
        <v>0</v>
      </c>
      <c r="AV52" s="165">
        <f t="shared" si="11"/>
        <v>0</v>
      </c>
      <c r="AW52" s="74">
        <v>52</v>
      </c>
    </row>
    <row r="53" spans="1:49" ht="13.5" thickBot="1" x14ac:dyDescent="0.25">
      <c r="A53" s="112" t="s">
        <v>50</v>
      </c>
      <c r="B53" s="197"/>
      <c r="C53" s="165">
        <f t="shared" si="7"/>
        <v>0</v>
      </c>
      <c r="D53" s="165">
        <f t="shared" si="7"/>
        <v>0</v>
      </c>
      <c r="E53" s="165">
        <f t="shared" si="7"/>
        <v>0</v>
      </c>
      <c r="F53" s="165">
        <f t="shared" si="7"/>
        <v>0</v>
      </c>
      <c r="G53" s="165">
        <f t="shared" si="7"/>
        <v>0</v>
      </c>
      <c r="H53" s="165">
        <f t="shared" si="7"/>
        <v>0</v>
      </c>
      <c r="I53" s="165">
        <f t="shared" si="7"/>
        <v>0</v>
      </c>
      <c r="J53" s="188">
        <f t="shared" si="7"/>
        <v>0</v>
      </c>
      <c r="K53" s="165">
        <f t="shared" si="7"/>
        <v>0</v>
      </c>
      <c r="L53" s="165">
        <f t="shared" si="7"/>
        <v>0</v>
      </c>
      <c r="M53" s="165">
        <f t="shared" si="8"/>
        <v>0</v>
      </c>
      <c r="N53" s="165">
        <f t="shared" si="8"/>
        <v>0</v>
      </c>
      <c r="O53" s="165">
        <f t="shared" si="8"/>
        <v>0</v>
      </c>
      <c r="P53" s="165">
        <f t="shared" si="8"/>
        <v>0</v>
      </c>
      <c r="Q53" s="165">
        <f t="shared" si="8"/>
        <v>0</v>
      </c>
      <c r="R53" s="165">
        <f t="shared" si="8"/>
        <v>0</v>
      </c>
      <c r="S53" s="165">
        <f t="shared" si="8"/>
        <v>0</v>
      </c>
      <c r="T53" s="165">
        <f t="shared" si="8"/>
        <v>0</v>
      </c>
      <c r="U53" s="165">
        <f t="shared" si="8"/>
        <v>0</v>
      </c>
      <c r="V53" s="165">
        <f t="shared" si="8"/>
        <v>0</v>
      </c>
      <c r="W53" s="165">
        <f t="shared" si="9"/>
        <v>0</v>
      </c>
      <c r="X53" s="165">
        <f t="shared" si="9"/>
        <v>0</v>
      </c>
      <c r="Y53" s="165">
        <f t="shared" si="9"/>
        <v>0</v>
      </c>
      <c r="Z53" s="165">
        <f t="shared" si="9"/>
        <v>0</v>
      </c>
      <c r="AA53" s="165">
        <f t="shared" si="9"/>
        <v>0</v>
      </c>
      <c r="AB53" s="165">
        <f t="shared" si="9"/>
        <v>0</v>
      </c>
      <c r="AC53" s="165">
        <f t="shared" si="9"/>
        <v>0</v>
      </c>
      <c r="AD53" s="165">
        <f t="shared" si="9"/>
        <v>0</v>
      </c>
      <c r="AE53" s="165">
        <f t="shared" si="9"/>
        <v>0</v>
      </c>
      <c r="AF53" s="165">
        <f t="shared" si="9"/>
        <v>0</v>
      </c>
      <c r="AG53" s="165">
        <f t="shared" si="10"/>
        <v>0</v>
      </c>
      <c r="AH53" s="165">
        <f t="shared" si="10"/>
        <v>0</v>
      </c>
      <c r="AI53" s="165">
        <f t="shared" si="10"/>
        <v>0</v>
      </c>
      <c r="AJ53" s="165">
        <f t="shared" si="10"/>
        <v>0</v>
      </c>
      <c r="AK53" s="165">
        <f t="shared" si="10"/>
        <v>0</v>
      </c>
      <c r="AL53" s="165">
        <f t="shared" si="10"/>
        <v>0</v>
      </c>
      <c r="AM53" s="165">
        <f t="shared" si="10"/>
        <v>0</v>
      </c>
      <c r="AN53" s="165">
        <f t="shared" si="10"/>
        <v>0</v>
      </c>
      <c r="AO53" s="165">
        <f t="shared" si="10"/>
        <v>0</v>
      </c>
      <c r="AP53" s="165">
        <f t="shared" si="10"/>
        <v>0</v>
      </c>
      <c r="AQ53" s="165">
        <f t="shared" si="11"/>
        <v>0</v>
      </c>
      <c r="AR53" s="165">
        <f t="shared" si="11"/>
        <v>0</v>
      </c>
      <c r="AS53" s="165">
        <f t="shared" si="11"/>
        <v>0</v>
      </c>
      <c r="AT53" s="165">
        <f t="shared" si="11"/>
        <v>0</v>
      </c>
      <c r="AU53" s="165">
        <f t="shared" si="11"/>
        <v>0</v>
      </c>
      <c r="AV53" s="165">
        <f t="shared" si="11"/>
        <v>0</v>
      </c>
      <c r="AW53" s="74">
        <v>53</v>
      </c>
    </row>
    <row r="54" spans="1:49" ht="13.5" thickBot="1" x14ac:dyDescent="0.25">
      <c r="A54" s="112" t="s">
        <v>51</v>
      </c>
      <c r="B54" s="197"/>
      <c r="C54" s="165">
        <f t="shared" si="7"/>
        <v>0</v>
      </c>
      <c r="D54" s="165">
        <f t="shared" si="7"/>
        <v>0</v>
      </c>
      <c r="E54" s="165">
        <f t="shared" si="7"/>
        <v>0</v>
      </c>
      <c r="F54" s="165">
        <f t="shared" si="7"/>
        <v>0</v>
      </c>
      <c r="G54" s="165">
        <f t="shared" si="7"/>
        <v>0</v>
      </c>
      <c r="H54" s="165">
        <f t="shared" si="7"/>
        <v>0</v>
      </c>
      <c r="I54" s="165">
        <f t="shared" si="7"/>
        <v>0</v>
      </c>
      <c r="J54" s="188">
        <f t="shared" si="7"/>
        <v>0</v>
      </c>
      <c r="K54" s="165">
        <f t="shared" si="7"/>
        <v>0</v>
      </c>
      <c r="L54" s="165">
        <f t="shared" si="7"/>
        <v>0</v>
      </c>
      <c r="M54" s="165">
        <f t="shared" si="8"/>
        <v>0</v>
      </c>
      <c r="N54" s="165">
        <f t="shared" si="8"/>
        <v>0</v>
      </c>
      <c r="O54" s="165">
        <f t="shared" si="8"/>
        <v>0</v>
      </c>
      <c r="P54" s="165">
        <f t="shared" si="8"/>
        <v>0</v>
      </c>
      <c r="Q54" s="165">
        <f t="shared" si="8"/>
        <v>0</v>
      </c>
      <c r="R54" s="165">
        <f t="shared" si="8"/>
        <v>0</v>
      </c>
      <c r="S54" s="165">
        <f t="shared" si="8"/>
        <v>0</v>
      </c>
      <c r="T54" s="165">
        <f t="shared" si="8"/>
        <v>0</v>
      </c>
      <c r="U54" s="165">
        <f t="shared" si="8"/>
        <v>0</v>
      </c>
      <c r="V54" s="165">
        <f t="shared" si="8"/>
        <v>0</v>
      </c>
      <c r="W54" s="165">
        <f t="shared" si="9"/>
        <v>0</v>
      </c>
      <c r="X54" s="165">
        <f t="shared" si="9"/>
        <v>0</v>
      </c>
      <c r="Y54" s="165">
        <f t="shared" si="9"/>
        <v>0</v>
      </c>
      <c r="Z54" s="165">
        <f t="shared" si="9"/>
        <v>0</v>
      </c>
      <c r="AA54" s="165">
        <f t="shared" si="9"/>
        <v>0</v>
      </c>
      <c r="AB54" s="165">
        <f t="shared" si="9"/>
        <v>0</v>
      </c>
      <c r="AC54" s="165">
        <f t="shared" si="9"/>
        <v>0</v>
      </c>
      <c r="AD54" s="165">
        <f t="shared" si="9"/>
        <v>0</v>
      </c>
      <c r="AE54" s="165">
        <f t="shared" si="9"/>
        <v>0</v>
      </c>
      <c r="AF54" s="165">
        <f t="shared" si="9"/>
        <v>0</v>
      </c>
      <c r="AG54" s="165">
        <f t="shared" si="10"/>
        <v>0</v>
      </c>
      <c r="AH54" s="165">
        <f t="shared" si="10"/>
        <v>0</v>
      </c>
      <c r="AI54" s="165">
        <f t="shared" si="10"/>
        <v>0</v>
      </c>
      <c r="AJ54" s="165">
        <f t="shared" si="10"/>
        <v>0</v>
      </c>
      <c r="AK54" s="165">
        <f t="shared" si="10"/>
        <v>0</v>
      </c>
      <c r="AL54" s="165">
        <f t="shared" si="10"/>
        <v>0</v>
      </c>
      <c r="AM54" s="165">
        <f t="shared" si="10"/>
        <v>0</v>
      </c>
      <c r="AN54" s="165">
        <f t="shared" si="10"/>
        <v>0</v>
      </c>
      <c r="AO54" s="165">
        <f t="shared" si="10"/>
        <v>0</v>
      </c>
      <c r="AP54" s="165">
        <f t="shared" si="10"/>
        <v>0</v>
      </c>
      <c r="AQ54" s="165">
        <f t="shared" si="11"/>
        <v>0</v>
      </c>
      <c r="AR54" s="165">
        <f t="shared" si="11"/>
        <v>0</v>
      </c>
      <c r="AS54" s="165">
        <f t="shared" si="11"/>
        <v>0</v>
      </c>
      <c r="AT54" s="165">
        <f t="shared" si="11"/>
        <v>0</v>
      </c>
      <c r="AU54" s="165">
        <f t="shared" si="11"/>
        <v>0</v>
      </c>
      <c r="AV54" s="165">
        <f t="shared" si="11"/>
        <v>0</v>
      </c>
      <c r="AW54" s="74">
        <v>54</v>
      </c>
    </row>
    <row r="55" spans="1:49" ht="13.5" thickBot="1" x14ac:dyDescent="0.25">
      <c r="A55" s="112" t="s">
        <v>52</v>
      </c>
      <c r="B55" s="197"/>
      <c r="C55" s="165">
        <f t="shared" si="7"/>
        <v>0</v>
      </c>
      <c r="D55" s="165">
        <f t="shared" si="7"/>
        <v>0</v>
      </c>
      <c r="E55" s="165">
        <f t="shared" si="7"/>
        <v>0</v>
      </c>
      <c r="F55" s="165">
        <f t="shared" si="7"/>
        <v>0</v>
      </c>
      <c r="G55" s="165">
        <f t="shared" si="7"/>
        <v>0</v>
      </c>
      <c r="H55" s="165">
        <f t="shared" si="7"/>
        <v>0</v>
      </c>
      <c r="I55" s="165">
        <f t="shared" si="7"/>
        <v>0</v>
      </c>
      <c r="J55" s="188">
        <f t="shared" si="7"/>
        <v>0</v>
      </c>
      <c r="K55" s="165">
        <f t="shared" si="7"/>
        <v>0</v>
      </c>
      <c r="L55" s="165">
        <f t="shared" si="7"/>
        <v>0</v>
      </c>
      <c r="M55" s="165">
        <f t="shared" si="8"/>
        <v>0</v>
      </c>
      <c r="N55" s="165">
        <f t="shared" si="8"/>
        <v>0</v>
      </c>
      <c r="O55" s="165">
        <f t="shared" si="8"/>
        <v>0</v>
      </c>
      <c r="P55" s="165">
        <f t="shared" si="8"/>
        <v>0</v>
      </c>
      <c r="Q55" s="165">
        <f t="shared" si="8"/>
        <v>0</v>
      </c>
      <c r="R55" s="165">
        <f t="shared" si="8"/>
        <v>0</v>
      </c>
      <c r="S55" s="165">
        <f t="shared" si="8"/>
        <v>0</v>
      </c>
      <c r="T55" s="165">
        <f t="shared" si="8"/>
        <v>0</v>
      </c>
      <c r="U55" s="165">
        <f t="shared" si="8"/>
        <v>0</v>
      </c>
      <c r="V55" s="165">
        <f t="shared" si="8"/>
        <v>0</v>
      </c>
      <c r="W55" s="165">
        <f t="shared" si="9"/>
        <v>0</v>
      </c>
      <c r="X55" s="165">
        <f t="shared" si="9"/>
        <v>0</v>
      </c>
      <c r="Y55" s="165">
        <f t="shared" si="9"/>
        <v>0</v>
      </c>
      <c r="Z55" s="165">
        <f t="shared" si="9"/>
        <v>0</v>
      </c>
      <c r="AA55" s="165">
        <f t="shared" si="9"/>
        <v>0</v>
      </c>
      <c r="AB55" s="165">
        <f t="shared" si="9"/>
        <v>0</v>
      </c>
      <c r="AC55" s="165">
        <f t="shared" si="9"/>
        <v>0</v>
      </c>
      <c r="AD55" s="165">
        <f t="shared" si="9"/>
        <v>0</v>
      </c>
      <c r="AE55" s="165">
        <f t="shared" si="9"/>
        <v>0</v>
      </c>
      <c r="AF55" s="165">
        <f t="shared" si="9"/>
        <v>0</v>
      </c>
      <c r="AG55" s="165">
        <f t="shared" si="10"/>
        <v>0</v>
      </c>
      <c r="AH55" s="165">
        <f t="shared" si="10"/>
        <v>0</v>
      </c>
      <c r="AI55" s="165">
        <f t="shared" si="10"/>
        <v>0</v>
      </c>
      <c r="AJ55" s="165">
        <f t="shared" si="10"/>
        <v>0</v>
      </c>
      <c r="AK55" s="165">
        <f t="shared" si="10"/>
        <v>0</v>
      </c>
      <c r="AL55" s="165">
        <f t="shared" si="10"/>
        <v>0</v>
      </c>
      <c r="AM55" s="165">
        <f t="shared" si="10"/>
        <v>0</v>
      </c>
      <c r="AN55" s="165">
        <f t="shared" si="10"/>
        <v>0</v>
      </c>
      <c r="AO55" s="165">
        <f t="shared" si="10"/>
        <v>0</v>
      </c>
      <c r="AP55" s="165">
        <f t="shared" si="10"/>
        <v>0</v>
      </c>
      <c r="AQ55" s="165">
        <f t="shared" si="11"/>
        <v>0</v>
      </c>
      <c r="AR55" s="165">
        <f t="shared" si="11"/>
        <v>0</v>
      </c>
      <c r="AS55" s="165">
        <f t="shared" si="11"/>
        <v>0</v>
      </c>
      <c r="AT55" s="165">
        <f t="shared" si="11"/>
        <v>0</v>
      </c>
      <c r="AU55" s="165">
        <f t="shared" si="11"/>
        <v>0</v>
      </c>
      <c r="AV55" s="165">
        <f t="shared" si="11"/>
        <v>0</v>
      </c>
      <c r="AW55" s="74">
        <v>55</v>
      </c>
    </row>
    <row r="56" spans="1:49" ht="13.5" thickBot="1" x14ac:dyDescent="0.25">
      <c r="A56" s="112" t="s">
        <v>53</v>
      </c>
      <c r="B56" s="197"/>
      <c r="C56" s="165">
        <f t="shared" si="7"/>
        <v>0</v>
      </c>
      <c r="D56" s="165">
        <f t="shared" si="7"/>
        <v>0</v>
      </c>
      <c r="E56" s="165">
        <f t="shared" si="7"/>
        <v>0</v>
      </c>
      <c r="F56" s="165">
        <f t="shared" si="7"/>
        <v>0</v>
      </c>
      <c r="G56" s="165">
        <f t="shared" si="7"/>
        <v>0</v>
      </c>
      <c r="H56" s="165">
        <f t="shared" si="7"/>
        <v>0</v>
      </c>
      <c r="I56" s="165">
        <f t="shared" si="7"/>
        <v>0</v>
      </c>
      <c r="J56" s="188">
        <f t="shared" si="7"/>
        <v>0</v>
      </c>
      <c r="K56" s="165">
        <f t="shared" si="7"/>
        <v>0</v>
      </c>
      <c r="L56" s="165">
        <f t="shared" si="7"/>
        <v>0</v>
      </c>
      <c r="M56" s="165">
        <f t="shared" si="8"/>
        <v>0</v>
      </c>
      <c r="N56" s="165">
        <f t="shared" si="8"/>
        <v>0</v>
      </c>
      <c r="O56" s="165">
        <f t="shared" si="8"/>
        <v>0</v>
      </c>
      <c r="P56" s="165">
        <f t="shared" si="8"/>
        <v>0</v>
      </c>
      <c r="Q56" s="165">
        <f t="shared" si="8"/>
        <v>0</v>
      </c>
      <c r="R56" s="165">
        <f t="shared" si="8"/>
        <v>0</v>
      </c>
      <c r="S56" s="165">
        <f t="shared" si="8"/>
        <v>0</v>
      </c>
      <c r="T56" s="165">
        <f t="shared" si="8"/>
        <v>0</v>
      </c>
      <c r="U56" s="165">
        <f t="shared" si="8"/>
        <v>0</v>
      </c>
      <c r="V56" s="165">
        <f t="shared" si="8"/>
        <v>0</v>
      </c>
      <c r="W56" s="165">
        <f t="shared" si="9"/>
        <v>0</v>
      </c>
      <c r="X56" s="165">
        <f t="shared" si="9"/>
        <v>0</v>
      </c>
      <c r="Y56" s="165">
        <f t="shared" si="9"/>
        <v>0</v>
      </c>
      <c r="Z56" s="165">
        <f t="shared" si="9"/>
        <v>0</v>
      </c>
      <c r="AA56" s="165">
        <f t="shared" si="9"/>
        <v>0</v>
      </c>
      <c r="AB56" s="165">
        <f t="shared" si="9"/>
        <v>0</v>
      </c>
      <c r="AC56" s="165">
        <f t="shared" si="9"/>
        <v>0</v>
      </c>
      <c r="AD56" s="165">
        <f t="shared" si="9"/>
        <v>0</v>
      </c>
      <c r="AE56" s="165">
        <f t="shared" si="9"/>
        <v>0</v>
      </c>
      <c r="AF56" s="165">
        <f t="shared" si="9"/>
        <v>0</v>
      </c>
      <c r="AG56" s="165">
        <f t="shared" si="10"/>
        <v>0</v>
      </c>
      <c r="AH56" s="165">
        <f t="shared" si="10"/>
        <v>0</v>
      </c>
      <c r="AI56" s="165">
        <f t="shared" si="10"/>
        <v>0</v>
      </c>
      <c r="AJ56" s="165">
        <f t="shared" si="10"/>
        <v>0</v>
      </c>
      <c r="AK56" s="165">
        <f t="shared" si="10"/>
        <v>0</v>
      </c>
      <c r="AL56" s="165">
        <f t="shared" si="10"/>
        <v>0</v>
      </c>
      <c r="AM56" s="165">
        <f t="shared" si="10"/>
        <v>0</v>
      </c>
      <c r="AN56" s="165">
        <f t="shared" si="10"/>
        <v>0</v>
      </c>
      <c r="AO56" s="165">
        <f t="shared" si="10"/>
        <v>0</v>
      </c>
      <c r="AP56" s="165">
        <f t="shared" si="10"/>
        <v>0</v>
      </c>
      <c r="AQ56" s="165">
        <f t="shared" si="11"/>
        <v>0</v>
      </c>
      <c r="AR56" s="165">
        <f t="shared" si="11"/>
        <v>0</v>
      </c>
      <c r="AS56" s="165">
        <f t="shared" si="11"/>
        <v>0</v>
      </c>
      <c r="AT56" s="165">
        <f t="shared" si="11"/>
        <v>0</v>
      </c>
      <c r="AU56" s="165">
        <f t="shared" si="11"/>
        <v>0</v>
      </c>
      <c r="AV56" s="165">
        <f t="shared" si="11"/>
        <v>0</v>
      </c>
      <c r="AW56" s="74">
        <v>56</v>
      </c>
    </row>
    <row r="57" spans="1:49" ht="13.5" thickBot="1" x14ac:dyDescent="0.25">
      <c r="A57" s="112" t="s">
        <v>54</v>
      </c>
      <c r="B57" s="197"/>
      <c r="C57" s="165">
        <f t="shared" ref="C57:AJ57" si="12">C$270*$B57</f>
        <v>0</v>
      </c>
      <c r="D57" s="165">
        <f t="shared" si="12"/>
        <v>0</v>
      </c>
      <c r="E57" s="165">
        <f t="shared" si="12"/>
        <v>0</v>
      </c>
      <c r="F57" s="165">
        <f t="shared" si="12"/>
        <v>0</v>
      </c>
      <c r="G57" s="165">
        <f t="shared" si="12"/>
        <v>0</v>
      </c>
      <c r="H57" s="165">
        <f t="shared" si="12"/>
        <v>0</v>
      </c>
      <c r="I57" s="165">
        <f t="shared" si="12"/>
        <v>0</v>
      </c>
      <c r="J57" s="188">
        <f t="shared" si="12"/>
        <v>0</v>
      </c>
      <c r="K57" s="165">
        <f t="shared" si="12"/>
        <v>0</v>
      </c>
      <c r="L57" s="165">
        <f t="shared" si="12"/>
        <v>0</v>
      </c>
      <c r="M57" s="165">
        <f t="shared" si="12"/>
        <v>0</v>
      </c>
      <c r="N57" s="165">
        <f t="shared" si="12"/>
        <v>0</v>
      </c>
      <c r="O57" s="165">
        <f t="shared" si="12"/>
        <v>0</v>
      </c>
      <c r="P57" s="165">
        <f t="shared" si="12"/>
        <v>0</v>
      </c>
      <c r="Q57" s="165">
        <f t="shared" si="12"/>
        <v>0</v>
      </c>
      <c r="R57" s="165">
        <f t="shared" si="12"/>
        <v>0</v>
      </c>
      <c r="S57" s="165">
        <f t="shared" si="12"/>
        <v>0</v>
      </c>
      <c r="T57" s="165">
        <f t="shared" si="12"/>
        <v>0</v>
      </c>
      <c r="U57" s="165">
        <f t="shared" si="12"/>
        <v>0</v>
      </c>
      <c r="V57" s="165">
        <f t="shared" si="12"/>
        <v>0</v>
      </c>
      <c r="W57" s="165">
        <f t="shared" si="12"/>
        <v>0</v>
      </c>
      <c r="X57" s="165">
        <f t="shared" si="12"/>
        <v>0</v>
      </c>
      <c r="Y57" s="165">
        <f t="shared" si="12"/>
        <v>0</v>
      </c>
      <c r="Z57" s="165">
        <f t="shared" si="12"/>
        <v>0</v>
      </c>
      <c r="AA57" s="165">
        <f t="shared" si="12"/>
        <v>0</v>
      </c>
      <c r="AB57" s="165">
        <f t="shared" si="12"/>
        <v>0</v>
      </c>
      <c r="AC57" s="165">
        <f t="shared" si="12"/>
        <v>0</v>
      </c>
      <c r="AD57" s="165">
        <f t="shared" si="12"/>
        <v>0</v>
      </c>
      <c r="AE57" s="165">
        <f t="shared" si="12"/>
        <v>0</v>
      </c>
      <c r="AF57" s="165">
        <f t="shared" si="12"/>
        <v>0</v>
      </c>
      <c r="AG57" s="165">
        <f t="shared" si="12"/>
        <v>0</v>
      </c>
      <c r="AH57" s="165">
        <f t="shared" si="12"/>
        <v>0</v>
      </c>
      <c r="AI57" s="165">
        <f t="shared" si="12"/>
        <v>0</v>
      </c>
      <c r="AJ57" s="165">
        <f t="shared" si="12"/>
        <v>0</v>
      </c>
      <c r="AK57" s="165">
        <f t="shared" si="10"/>
        <v>0</v>
      </c>
      <c r="AL57" s="165">
        <f t="shared" ref="AL57:AV57" si="13">AL$270*$B57</f>
        <v>0</v>
      </c>
      <c r="AM57" s="165">
        <f t="shared" si="13"/>
        <v>0</v>
      </c>
      <c r="AN57" s="165">
        <f t="shared" si="13"/>
        <v>0</v>
      </c>
      <c r="AO57" s="165">
        <f t="shared" si="13"/>
        <v>0</v>
      </c>
      <c r="AP57" s="165">
        <f t="shared" si="13"/>
        <v>0</v>
      </c>
      <c r="AQ57" s="165">
        <f t="shared" si="13"/>
        <v>0</v>
      </c>
      <c r="AR57" s="165">
        <f t="shared" si="13"/>
        <v>0</v>
      </c>
      <c r="AS57" s="165">
        <f t="shared" si="13"/>
        <v>0</v>
      </c>
      <c r="AT57" s="165">
        <f t="shared" si="13"/>
        <v>0</v>
      </c>
      <c r="AU57" s="165">
        <f t="shared" si="13"/>
        <v>0</v>
      </c>
      <c r="AV57" s="165">
        <f t="shared" si="13"/>
        <v>0</v>
      </c>
      <c r="AW57" s="74">
        <v>57</v>
      </c>
    </row>
    <row r="58" spans="1:49" ht="13.5" thickBot="1" x14ac:dyDescent="0.25">
      <c r="A58" s="112" t="s">
        <v>55</v>
      </c>
      <c r="B58" s="197"/>
      <c r="C58" s="165"/>
      <c r="AW58" s="74">
        <v>58</v>
      </c>
    </row>
    <row r="59" spans="1:49" ht="13.5" thickBot="1" x14ac:dyDescent="0.25">
      <c r="A59" s="112" t="s">
        <v>56</v>
      </c>
      <c r="B59" s="197"/>
      <c r="C59" s="165"/>
      <c r="AW59" s="74">
        <v>59</v>
      </c>
    </row>
    <row r="60" spans="1:49" ht="13.5" thickBot="1" x14ac:dyDescent="0.25">
      <c r="A60" s="112" t="s">
        <v>57</v>
      </c>
      <c r="B60" s="197"/>
      <c r="C60" s="165"/>
      <c r="AW60" s="74">
        <v>60</v>
      </c>
    </row>
    <row r="61" spans="1:49" ht="13.5" thickBot="1" x14ac:dyDescent="0.25">
      <c r="A61" s="112" t="s">
        <v>58</v>
      </c>
      <c r="B61" s="197"/>
      <c r="C61" s="165"/>
      <c r="AW61" s="74">
        <v>61</v>
      </c>
    </row>
    <row r="62" spans="1:49" ht="13.5" thickBot="1" x14ac:dyDescent="0.25">
      <c r="A62" s="102" t="s">
        <v>59</v>
      </c>
      <c r="B62" s="148"/>
      <c r="AW62" s="74">
        <v>62</v>
      </c>
    </row>
    <row r="63" spans="1:49" ht="13.5" thickBot="1" x14ac:dyDescent="0.25">
      <c r="A63" s="112" t="s">
        <v>21</v>
      </c>
      <c r="B63" s="149"/>
      <c r="AW63" s="74">
        <v>63</v>
      </c>
    </row>
    <row r="64" spans="1:49" ht="13.5" thickBot="1" x14ac:dyDescent="0.25">
      <c r="A64" s="112" t="s">
        <v>22</v>
      </c>
      <c r="B64" s="150"/>
      <c r="AW64" s="74">
        <v>64</v>
      </c>
    </row>
    <row r="65" spans="1:49" ht="13.5" thickBot="1" x14ac:dyDescent="0.25">
      <c r="A65" s="112" t="s">
        <v>23</v>
      </c>
      <c r="B65" s="150"/>
      <c r="AW65" s="74">
        <v>65</v>
      </c>
    </row>
    <row r="66" spans="1:49" ht="13.5" thickBot="1" x14ac:dyDescent="0.25">
      <c r="A66" s="112" t="s">
        <v>24</v>
      </c>
      <c r="B66" s="150"/>
      <c r="AW66" s="74">
        <v>66</v>
      </c>
    </row>
    <row r="67" spans="1:49" ht="13.5" thickBot="1" x14ac:dyDescent="0.25">
      <c r="A67" s="112" t="s">
        <v>229</v>
      </c>
      <c r="B67" s="165">
        <v>0.28161599999999998</v>
      </c>
      <c r="C67" s="165">
        <f>C$269*$B67</f>
        <v>0.27250162476295764</v>
      </c>
      <c r="D67" s="165">
        <f t="shared" ref="D67:AV74" si="14">D$269*$B67</f>
        <v>0.28041079581438</v>
      </c>
      <c r="E67" s="165">
        <f t="shared" si="14"/>
        <v>0.24277445824172117</v>
      </c>
      <c r="F67" s="165">
        <f t="shared" si="14"/>
        <v>0.28875532854297348</v>
      </c>
      <c r="G67" s="165">
        <f t="shared" si="14"/>
        <v>0.29560294568037704</v>
      </c>
      <c r="H67" s="165">
        <f t="shared" si="14"/>
        <v>0.27411239911102758</v>
      </c>
      <c r="I67" s="165">
        <f t="shared" si="14"/>
        <v>0.27471220960240939</v>
      </c>
      <c r="J67" s="188">
        <f t="shared" si="14"/>
        <v>0.27910268608806882</v>
      </c>
      <c r="K67" s="165">
        <f t="shared" si="14"/>
        <v>0.27781474925093824</v>
      </c>
      <c r="L67" s="165">
        <f t="shared" si="14"/>
        <v>0.30821941957275706</v>
      </c>
      <c r="M67" s="165">
        <f t="shared" si="14"/>
        <v>0.29271941641373644</v>
      </c>
      <c r="N67" s="165">
        <f t="shared" si="14"/>
        <v>0.25097334858647291</v>
      </c>
      <c r="O67" s="165">
        <f t="shared" si="14"/>
        <v>0.28200727709439</v>
      </c>
      <c r="P67" s="165">
        <f t="shared" si="14"/>
        <v>0.20661099158592</v>
      </c>
      <c r="Q67" s="165">
        <f t="shared" si="14"/>
        <v>0.30335841176470585</v>
      </c>
      <c r="R67" s="165">
        <f t="shared" si="14"/>
        <v>0.25469682352941175</v>
      </c>
      <c r="S67" s="165">
        <f t="shared" si="14"/>
        <v>0.24537864705882351</v>
      </c>
      <c r="T67" s="165">
        <f t="shared" si="14"/>
        <v>0.30128770588235293</v>
      </c>
      <c r="U67" s="165">
        <f t="shared" si="14"/>
        <v>0.28886347058823525</v>
      </c>
      <c r="V67" s="165">
        <f t="shared" si="14"/>
        <v>0.24227258823529407</v>
      </c>
      <c r="W67" s="165">
        <f t="shared" si="14"/>
        <v>0.31164123529411764</v>
      </c>
      <c r="X67" s="165">
        <f t="shared" si="14"/>
        <v>0.27954529411764706</v>
      </c>
      <c r="Y67" s="165">
        <f t="shared" si="14"/>
        <v>0.32613617647058823</v>
      </c>
      <c r="Z67" s="165">
        <f t="shared" si="14"/>
        <v>0.27126247058823527</v>
      </c>
      <c r="AA67" s="165">
        <f t="shared" si="14"/>
        <v>0.32613617647058823</v>
      </c>
      <c r="AB67" s="165">
        <f t="shared" si="14"/>
        <v>0.3230301176470588</v>
      </c>
      <c r="AC67" s="165">
        <f t="shared" si="14"/>
        <v>0.20707058823529412</v>
      </c>
      <c r="AD67" s="165">
        <f t="shared" si="14"/>
        <v>0.29093417647058822</v>
      </c>
      <c r="AE67" s="165">
        <f t="shared" si="14"/>
        <v>0.28886347058823525</v>
      </c>
      <c r="AF67" s="165">
        <f t="shared" si="14"/>
        <v>0.25262611764705878</v>
      </c>
      <c r="AG67" s="165">
        <f t="shared" si="14"/>
        <v>0.25883823529411765</v>
      </c>
      <c r="AH67" s="165">
        <f t="shared" si="14"/>
        <v>0.23088370588235294</v>
      </c>
      <c r="AI67" s="165">
        <f t="shared" si="14"/>
        <v>0.27126247058823527</v>
      </c>
      <c r="AJ67" s="165">
        <f t="shared" si="14"/>
        <v>0.25366147058823529</v>
      </c>
      <c r="AK67" s="165">
        <f t="shared" si="14"/>
        <v>0.26815641176470584</v>
      </c>
      <c r="AL67" s="165">
        <f t="shared" si="14"/>
        <v>0.26194429411764703</v>
      </c>
      <c r="AM67" s="165">
        <f t="shared" si="14"/>
        <v>0.2930048823529412</v>
      </c>
      <c r="AN67" s="165">
        <f t="shared" si="14"/>
        <v>0.28058064705882352</v>
      </c>
      <c r="AO67" s="165">
        <f t="shared" si="14"/>
        <v>0.33027758823529413</v>
      </c>
      <c r="AP67" s="165">
        <f t="shared" si="14"/>
        <v>0.28058064705882352</v>
      </c>
      <c r="AQ67" s="165">
        <f t="shared" si="14"/>
        <v>0.25055541176470586</v>
      </c>
      <c r="AR67" s="165">
        <f t="shared" si="14"/>
        <v>0.27126247058823527</v>
      </c>
      <c r="AS67" s="165">
        <f t="shared" si="14"/>
        <v>0.28989882352941176</v>
      </c>
      <c r="AT67" s="165">
        <f t="shared" si="14"/>
        <v>0.2930048823529412</v>
      </c>
      <c r="AU67" s="165">
        <f t="shared" si="14"/>
        <v>0.23088370588235294</v>
      </c>
      <c r="AV67" s="165">
        <f t="shared" si="14"/>
        <v>0.30749982352941169</v>
      </c>
      <c r="AW67" s="74">
        <v>67</v>
      </c>
    </row>
    <row r="68" spans="1:49" ht="13.5" thickBot="1" x14ac:dyDescent="0.25">
      <c r="A68" s="112" t="s">
        <v>26</v>
      </c>
      <c r="B68" s="165">
        <v>0.28161599999999998</v>
      </c>
      <c r="C68" s="165">
        <f t="shared" ref="C68:R82" si="15">C$269*$B68</f>
        <v>0.27250162476295764</v>
      </c>
      <c r="D68" s="165">
        <f>D$269*$B68</f>
        <v>0.28041079581438</v>
      </c>
      <c r="E68" s="165">
        <f t="shared" si="15"/>
        <v>0.24277445824172117</v>
      </c>
      <c r="F68" s="165">
        <f t="shared" si="15"/>
        <v>0.28875532854297348</v>
      </c>
      <c r="G68" s="165">
        <f t="shared" si="15"/>
        <v>0.29560294568037704</v>
      </c>
      <c r="H68" s="165">
        <f t="shared" si="15"/>
        <v>0.27411239911102758</v>
      </c>
      <c r="I68" s="165">
        <f t="shared" si="15"/>
        <v>0.27471220960240939</v>
      </c>
      <c r="J68" s="188">
        <f t="shared" si="15"/>
        <v>0.27910268608806882</v>
      </c>
      <c r="K68" s="165">
        <f t="shared" si="15"/>
        <v>0.27781474925093824</v>
      </c>
      <c r="L68" s="165">
        <f t="shared" si="15"/>
        <v>0.30821941957275706</v>
      </c>
      <c r="M68" s="165">
        <f t="shared" si="15"/>
        <v>0.29271941641373644</v>
      </c>
      <c r="N68" s="165">
        <f t="shared" si="15"/>
        <v>0.25097334858647291</v>
      </c>
      <c r="O68" s="165">
        <f t="shared" si="15"/>
        <v>0.28200727709439</v>
      </c>
      <c r="P68" s="165">
        <f t="shared" si="15"/>
        <v>0.20661099158592</v>
      </c>
      <c r="Q68" s="165">
        <f t="shared" si="15"/>
        <v>0.30335841176470585</v>
      </c>
      <c r="R68" s="165">
        <f t="shared" si="15"/>
        <v>0.25469682352941175</v>
      </c>
      <c r="S68" s="165">
        <f t="shared" si="14"/>
        <v>0.24537864705882351</v>
      </c>
      <c r="T68" s="165">
        <f t="shared" si="14"/>
        <v>0.30128770588235293</v>
      </c>
      <c r="U68" s="165">
        <f t="shared" si="14"/>
        <v>0.28886347058823525</v>
      </c>
      <c r="V68" s="165">
        <f t="shared" si="14"/>
        <v>0.24227258823529407</v>
      </c>
      <c r="W68" s="165">
        <f t="shared" si="14"/>
        <v>0.31164123529411764</v>
      </c>
      <c r="X68" s="165">
        <f t="shared" si="14"/>
        <v>0.27954529411764706</v>
      </c>
      <c r="Y68" s="165">
        <f t="shared" si="14"/>
        <v>0.32613617647058823</v>
      </c>
      <c r="Z68" s="165">
        <f t="shared" si="14"/>
        <v>0.27126247058823527</v>
      </c>
      <c r="AA68" s="165">
        <f t="shared" si="14"/>
        <v>0.32613617647058823</v>
      </c>
      <c r="AB68" s="165">
        <f t="shared" si="14"/>
        <v>0.3230301176470588</v>
      </c>
      <c r="AC68" s="165">
        <f t="shared" si="14"/>
        <v>0.20707058823529412</v>
      </c>
      <c r="AD68" s="165">
        <f t="shared" si="14"/>
        <v>0.29093417647058822</v>
      </c>
      <c r="AE68" s="165">
        <f t="shared" si="14"/>
        <v>0.28886347058823525</v>
      </c>
      <c r="AF68" s="165">
        <f t="shared" si="14"/>
        <v>0.25262611764705878</v>
      </c>
      <c r="AG68" s="165">
        <f t="shared" si="14"/>
        <v>0.25883823529411765</v>
      </c>
      <c r="AH68" s="165">
        <f t="shared" si="14"/>
        <v>0.23088370588235294</v>
      </c>
      <c r="AI68" s="165">
        <f t="shared" si="14"/>
        <v>0.27126247058823527</v>
      </c>
      <c r="AJ68" s="165">
        <f t="shared" si="14"/>
        <v>0.25366147058823529</v>
      </c>
      <c r="AK68" s="165">
        <f t="shared" si="14"/>
        <v>0.26815641176470584</v>
      </c>
      <c r="AL68" s="165">
        <f t="shared" si="14"/>
        <v>0.26194429411764703</v>
      </c>
      <c r="AM68" s="165">
        <f t="shared" si="14"/>
        <v>0.2930048823529412</v>
      </c>
      <c r="AN68" s="165">
        <f t="shared" si="14"/>
        <v>0.28058064705882352</v>
      </c>
      <c r="AO68" s="165">
        <f t="shared" si="14"/>
        <v>0.33027758823529413</v>
      </c>
      <c r="AP68" s="165">
        <f t="shared" si="14"/>
        <v>0.28058064705882352</v>
      </c>
      <c r="AQ68" s="165">
        <f t="shared" si="14"/>
        <v>0.25055541176470586</v>
      </c>
      <c r="AR68" s="165">
        <f t="shared" si="14"/>
        <v>0.27126247058823527</v>
      </c>
      <c r="AS68" s="165">
        <f t="shared" si="14"/>
        <v>0.28989882352941176</v>
      </c>
      <c r="AT68" s="165">
        <f t="shared" si="14"/>
        <v>0.2930048823529412</v>
      </c>
      <c r="AU68" s="165">
        <f t="shared" si="14"/>
        <v>0.23088370588235294</v>
      </c>
      <c r="AV68" s="165">
        <f t="shared" si="14"/>
        <v>0.30749982352941169</v>
      </c>
      <c r="AW68" s="74">
        <v>68</v>
      </c>
    </row>
    <row r="69" spans="1:49" ht="13.5" thickBot="1" x14ac:dyDescent="0.25">
      <c r="A69" s="112" t="s">
        <v>27</v>
      </c>
      <c r="B69" s="165">
        <v>0.25556099999999998</v>
      </c>
      <c r="C69" s="165">
        <f t="shared" si="15"/>
        <v>0.24728988312470249</v>
      </c>
      <c r="D69" s="165">
        <f t="shared" si="15"/>
        <v>0.25446730082494873</v>
      </c>
      <c r="E69" s="165">
        <f t="shared" si="15"/>
        <v>0.22031306219359872</v>
      </c>
      <c r="F69" s="165">
        <f t="shared" si="15"/>
        <v>0.26203980071363436</v>
      </c>
      <c r="G69" s="165">
        <f t="shared" si="15"/>
        <v>0.26825387904459558</v>
      </c>
      <c r="H69" s="165">
        <f t="shared" si="15"/>
        <v>0.24875162927253183</v>
      </c>
      <c r="I69" s="165">
        <f t="shared" si="15"/>
        <v>0.24929594553647999</v>
      </c>
      <c r="J69" s="188">
        <f t="shared" si="15"/>
        <v>0.2532802168887881</v>
      </c>
      <c r="K69" s="165">
        <f t="shared" si="15"/>
        <v>0.25211143945414688</v>
      </c>
      <c r="L69" s="165">
        <f t="shared" si="15"/>
        <v>0.27970308180441938</v>
      </c>
      <c r="M69" s="165">
        <f t="shared" si="15"/>
        <v>0.265637132755635</v>
      </c>
      <c r="N69" s="165">
        <f t="shared" si="15"/>
        <v>0.22775339447370746</v>
      </c>
      <c r="O69" s="165">
        <f t="shared" si="15"/>
        <v>0.25591607629367435</v>
      </c>
      <c r="P69" s="165">
        <f t="shared" si="15"/>
        <v>0.18749542504932001</v>
      </c>
      <c r="Q69" s="165">
        <f t="shared" si="14"/>
        <v>0.27529181249999995</v>
      </c>
      <c r="R69" s="165">
        <f t="shared" si="14"/>
        <v>0.231132375</v>
      </c>
      <c r="S69" s="165">
        <f t="shared" si="14"/>
        <v>0.2226763125</v>
      </c>
      <c r="T69" s="165">
        <f t="shared" si="14"/>
        <v>0.27341268749999997</v>
      </c>
      <c r="U69" s="165">
        <f t="shared" si="14"/>
        <v>0.26213793749999997</v>
      </c>
      <c r="V69" s="165">
        <f t="shared" si="14"/>
        <v>0.21985762499999997</v>
      </c>
      <c r="W69" s="165">
        <f t="shared" si="14"/>
        <v>0.28280831249999999</v>
      </c>
      <c r="X69" s="165">
        <f t="shared" si="14"/>
        <v>0.253681875</v>
      </c>
      <c r="Y69" s="165">
        <f t="shared" si="14"/>
        <v>0.29596218750000003</v>
      </c>
      <c r="Z69" s="165">
        <f t="shared" si="14"/>
        <v>0.24616537499999999</v>
      </c>
      <c r="AA69" s="165">
        <f t="shared" si="14"/>
        <v>0.29596218750000003</v>
      </c>
      <c r="AB69" s="165">
        <f t="shared" si="14"/>
        <v>0.29314349999999995</v>
      </c>
      <c r="AC69" s="165">
        <f t="shared" si="14"/>
        <v>0.18791250000000001</v>
      </c>
      <c r="AD69" s="165">
        <f t="shared" si="14"/>
        <v>0.26401706250000001</v>
      </c>
      <c r="AE69" s="165">
        <f t="shared" si="14"/>
        <v>0.26213793749999997</v>
      </c>
      <c r="AF69" s="165">
        <f t="shared" si="14"/>
        <v>0.22925324999999996</v>
      </c>
      <c r="AG69" s="165">
        <f t="shared" si="14"/>
        <v>0.23489062499999999</v>
      </c>
      <c r="AH69" s="165">
        <f t="shared" si="14"/>
        <v>0.20952243750000002</v>
      </c>
      <c r="AI69" s="165">
        <f t="shared" si="14"/>
        <v>0.24616537499999999</v>
      </c>
      <c r="AJ69" s="165">
        <f t="shared" si="14"/>
        <v>0.23019281249999998</v>
      </c>
      <c r="AK69" s="165">
        <f t="shared" si="14"/>
        <v>0.24334668749999996</v>
      </c>
      <c r="AL69" s="165">
        <f t="shared" si="14"/>
        <v>0.23770931249999999</v>
      </c>
      <c r="AM69" s="165">
        <f t="shared" si="14"/>
        <v>0.26589618749999999</v>
      </c>
      <c r="AN69" s="165">
        <f t="shared" si="14"/>
        <v>0.25462143749999999</v>
      </c>
      <c r="AO69" s="165">
        <f t="shared" si="14"/>
        <v>0.29972043749999999</v>
      </c>
      <c r="AP69" s="165">
        <f t="shared" si="14"/>
        <v>0.25462143749999999</v>
      </c>
      <c r="AQ69" s="165">
        <f t="shared" si="14"/>
        <v>0.22737412499999998</v>
      </c>
      <c r="AR69" s="165">
        <f t="shared" si="14"/>
        <v>0.24616537499999999</v>
      </c>
      <c r="AS69" s="165">
        <f t="shared" si="14"/>
        <v>0.26307750000000002</v>
      </c>
      <c r="AT69" s="165">
        <f t="shared" si="14"/>
        <v>0.26589618749999999</v>
      </c>
      <c r="AU69" s="165">
        <f t="shared" si="14"/>
        <v>0.20952243750000002</v>
      </c>
      <c r="AV69" s="165">
        <f t="shared" si="14"/>
        <v>0.27905006249999997</v>
      </c>
      <c r="AW69" s="74">
        <v>69</v>
      </c>
    </row>
    <row r="70" spans="1:49" ht="13.5" thickBot="1" x14ac:dyDescent="0.25">
      <c r="A70" s="112" t="s">
        <v>28</v>
      </c>
      <c r="B70" s="165">
        <v>0.25556099999999998</v>
      </c>
      <c r="C70" s="165">
        <f t="shared" si="15"/>
        <v>0.24728988312470249</v>
      </c>
      <c r="D70" s="165">
        <f t="shared" si="15"/>
        <v>0.25446730082494873</v>
      </c>
      <c r="E70" s="165">
        <f t="shared" si="15"/>
        <v>0.22031306219359872</v>
      </c>
      <c r="F70" s="165">
        <f t="shared" si="15"/>
        <v>0.26203980071363436</v>
      </c>
      <c r="G70" s="165">
        <f t="shared" si="15"/>
        <v>0.26825387904459558</v>
      </c>
      <c r="H70" s="165">
        <f t="shared" si="15"/>
        <v>0.24875162927253183</v>
      </c>
      <c r="I70" s="165">
        <f t="shared" si="15"/>
        <v>0.24929594553647999</v>
      </c>
      <c r="J70" s="188">
        <f t="shared" si="15"/>
        <v>0.2532802168887881</v>
      </c>
      <c r="K70" s="165">
        <f t="shared" si="15"/>
        <v>0.25211143945414688</v>
      </c>
      <c r="L70" s="165">
        <f t="shared" si="15"/>
        <v>0.27970308180441938</v>
      </c>
      <c r="M70" s="165">
        <f t="shared" si="15"/>
        <v>0.265637132755635</v>
      </c>
      <c r="N70" s="165">
        <f t="shared" si="15"/>
        <v>0.22775339447370746</v>
      </c>
      <c r="O70" s="165">
        <f t="shared" si="15"/>
        <v>0.25591607629367435</v>
      </c>
      <c r="P70" s="165">
        <f t="shared" si="15"/>
        <v>0.18749542504932001</v>
      </c>
      <c r="Q70" s="165">
        <f t="shared" si="14"/>
        <v>0.27529181249999995</v>
      </c>
      <c r="R70" s="165">
        <f t="shared" si="14"/>
        <v>0.231132375</v>
      </c>
      <c r="S70" s="165">
        <f t="shared" si="14"/>
        <v>0.2226763125</v>
      </c>
      <c r="T70" s="165">
        <f t="shared" si="14"/>
        <v>0.27341268749999997</v>
      </c>
      <c r="U70" s="165">
        <f t="shared" si="14"/>
        <v>0.26213793749999997</v>
      </c>
      <c r="V70" s="165">
        <f t="shared" si="14"/>
        <v>0.21985762499999997</v>
      </c>
      <c r="W70" s="165">
        <f t="shared" si="14"/>
        <v>0.28280831249999999</v>
      </c>
      <c r="X70" s="165">
        <f t="shared" si="14"/>
        <v>0.253681875</v>
      </c>
      <c r="Y70" s="165">
        <f t="shared" si="14"/>
        <v>0.29596218750000003</v>
      </c>
      <c r="Z70" s="165">
        <f t="shared" si="14"/>
        <v>0.24616537499999999</v>
      </c>
      <c r="AA70" s="165">
        <f t="shared" si="14"/>
        <v>0.29596218750000003</v>
      </c>
      <c r="AB70" s="165">
        <f t="shared" si="14"/>
        <v>0.29314349999999995</v>
      </c>
      <c r="AC70" s="165">
        <f t="shared" si="14"/>
        <v>0.18791250000000001</v>
      </c>
      <c r="AD70" s="165">
        <f t="shared" si="14"/>
        <v>0.26401706250000001</v>
      </c>
      <c r="AE70" s="165">
        <f t="shared" si="14"/>
        <v>0.26213793749999997</v>
      </c>
      <c r="AF70" s="165">
        <f t="shared" si="14"/>
        <v>0.22925324999999996</v>
      </c>
      <c r="AG70" s="165">
        <f t="shared" si="14"/>
        <v>0.23489062499999999</v>
      </c>
      <c r="AH70" s="165">
        <f t="shared" si="14"/>
        <v>0.20952243750000002</v>
      </c>
      <c r="AI70" s="165">
        <f t="shared" si="14"/>
        <v>0.24616537499999999</v>
      </c>
      <c r="AJ70" s="165">
        <f t="shared" si="14"/>
        <v>0.23019281249999998</v>
      </c>
      <c r="AK70" s="165">
        <f t="shared" si="14"/>
        <v>0.24334668749999996</v>
      </c>
      <c r="AL70" s="165">
        <f t="shared" si="14"/>
        <v>0.23770931249999999</v>
      </c>
      <c r="AM70" s="165">
        <f t="shared" si="14"/>
        <v>0.26589618749999999</v>
      </c>
      <c r="AN70" s="165">
        <f t="shared" si="14"/>
        <v>0.25462143749999999</v>
      </c>
      <c r="AO70" s="165">
        <f t="shared" si="14"/>
        <v>0.29972043749999999</v>
      </c>
      <c r="AP70" s="165">
        <f t="shared" si="14"/>
        <v>0.25462143749999999</v>
      </c>
      <c r="AQ70" s="165">
        <f t="shared" si="14"/>
        <v>0.22737412499999998</v>
      </c>
      <c r="AR70" s="165">
        <f t="shared" si="14"/>
        <v>0.24616537499999999</v>
      </c>
      <c r="AS70" s="165">
        <f t="shared" si="14"/>
        <v>0.26307750000000002</v>
      </c>
      <c r="AT70" s="165">
        <f t="shared" si="14"/>
        <v>0.26589618749999999</v>
      </c>
      <c r="AU70" s="165">
        <f t="shared" si="14"/>
        <v>0.20952243750000002</v>
      </c>
      <c r="AV70" s="165">
        <f t="shared" si="14"/>
        <v>0.27905006249999997</v>
      </c>
      <c r="AW70" s="74">
        <v>70</v>
      </c>
    </row>
    <row r="71" spans="1:49" ht="13.5" thickBot="1" x14ac:dyDescent="0.25">
      <c r="A71" s="112" t="s">
        <v>29</v>
      </c>
      <c r="B71" s="165">
        <v>0.28161400000000003</v>
      </c>
      <c r="C71" s="165">
        <f t="shared" si="15"/>
        <v>0.27249968949205855</v>
      </c>
      <c r="D71" s="165">
        <f t="shared" si="15"/>
        <v>0.28040880437358257</v>
      </c>
      <c r="E71" s="165">
        <f t="shared" si="15"/>
        <v>0.24277273408927078</v>
      </c>
      <c r="F71" s="165">
        <f t="shared" si="15"/>
        <v>0.28875327784039595</v>
      </c>
      <c r="G71" s="165">
        <f t="shared" si="15"/>
        <v>0.29560084634691819</v>
      </c>
      <c r="H71" s="165">
        <f t="shared" si="15"/>
        <v>0.27411045240061976</v>
      </c>
      <c r="I71" s="165">
        <f t="shared" si="15"/>
        <v>0.27471025863222592</v>
      </c>
      <c r="J71" s="188">
        <f t="shared" si="15"/>
        <v>0.27910070393729552</v>
      </c>
      <c r="K71" s="165">
        <f t="shared" si="15"/>
        <v>0.27781277624692396</v>
      </c>
      <c r="L71" s="165">
        <f t="shared" si="15"/>
        <v>0.30821723063875073</v>
      </c>
      <c r="M71" s="165">
        <f t="shared" si="15"/>
        <v>0.29271733755872537</v>
      </c>
      <c r="N71" s="165">
        <f t="shared" si="15"/>
        <v>0.25097156620657557</v>
      </c>
      <c r="O71" s="165">
        <f t="shared" si="15"/>
        <v>0.2820052743155913</v>
      </c>
      <c r="P71" s="165">
        <f t="shared" si="15"/>
        <v>0.20660952426168006</v>
      </c>
      <c r="Q71" s="165">
        <f t="shared" si="14"/>
        <v>0.30335625735294119</v>
      </c>
      <c r="R71" s="165">
        <f t="shared" si="14"/>
        <v>0.25469501470588241</v>
      </c>
      <c r="S71" s="165">
        <f t="shared" si="14"/>
        <v>0.24537690441176474</v>
      </c>
      <c r="T71" s="165">
        <f t="shared" si="14"/>
        <v>0.30128556617647062</v>
      </c>
      <c r="U71" s="165">
        <f t="shared" si="14"/>
        <v>0.28886141911764707</v>
      </c>
      <c r="V71" s="165">
        <f t="shared" si="14"/>
        <v>0.24227086764705882</v>
      </c>
      <c r="W71" s="165">
        <f t="shared" si="14"/>
        <v>0.3116390220588236</v>
      </c>
      <c r="X71" s="165">
        <f t="shared" si="14"/>
        <v>0.27954330882352946</v>
      </c>
      <c r="Y71" s="165">
        <f t="shared" si="14"/>
        <v>0.32613386029411773</v>
      </c>
      <c r="Z71" s="165">
        <f t="shared" si="14"/>
        <v>0.27126054411764711</v>
      </c>
      <c r="AA71" s="165">
        <f t="shared" si="14"/>
        <v>0.32613386029411773</v>
      </c>
      <c r="AB71" s="165">
        <f t="shared" si="14"/>
        <v>0.32302782352941178</v>
      </c>
      <c r="AC71" s="165">
        <f t="shared" si="14"/>
        <v>0.20706911764705885</v>
      </c>
      <c r="AD71" s="165">
        <f t="shared" si="14"/>
        <v>0.2909321102941177</v>
      </c>
      <c r="AE71" s="165">
        <f t="shared" si="14"/>
        <v>0.28886141911764707</v>
      </c>
      <c r="AF71" s="165">
        <f t="shared" si="14"/>
        <v>0.25262432352941178</v>
      </c>
      <c r="AG71" s="165">
        <f t="shared" si="14"/>
        <v>0.25883639705882355</v>
      </c>
      <c r="AH71" s="165">
        <f t="shared" si="14"/>
        <v>0.23088206617647064</v>
      </c>
      <c r="AI71" s="165">
        <f t="shared" si="14"/>
        <v>0.27126054411764711</v>
      </c>
      <c r="AJ71" s="165">
        <f t="shared" si="14"/>
        <v>0.25365966911764709</v>
      </c>
      <c r="AK71" s="165">
        <f t="shared" si="14"/>
        <v>0.26815450735294122</v>
      </c>
      <c r="AL71" s="165">
        <f t="shared" si="14"/>
        <v>0.26194243382352944</v>
      </c>
      <c r="AM71" s="165">
        <f t="shared" si="14"/>
        <v>0.29300280147058827</v>
      </c>
      <c r="AN71" s="165">
        <f t="shared" si="14"/>
        <v>0.28057865441176477</v>
      </c>
      <c r="AO71" s="165">
        <f t="shared" si="14"/>
        <v>0.33027524264705888</v>
      </c>
      <c r="AP71" s="165">
        <f t="shared" si="14"/>
        <v>0.28057865441176477</v>
      </c>
      <c r="AQ71" s="165">
        <f t="shared" si="14"/>
        <v>0.2505536323529412</v>
      </c>
      <c r="AR71" s="165">
        <f t="shared" si="14"/>
        <v>0.27126054411764711</v>
      </c>
      <c r="AS71" s="165">
        <f t="shared" si="14"/>
        <v>0.28989676470588244</v>
      </c>
      <c r="AT71" s="165">
        <f t="shared" si="14"/>
        <v>0.29300280147058827</v>
      </c>
      <c r="AU71" s="165">
        <f t="shared" si="14"/>
        <v>0.23088206617647064</v>
      </c>
      <c r="AV71" s="165">
        <f t="shared" si="14"/>
        <v>0.30749763970588234</v>
      </c>
      <c r="AW71" s="74">
        <v>71</v>
      </c>
    </row>
    <row r="72" spans="1:49" ht="13.5" thickBot="1" x14ac:dyDescent="0.25">
      <c r="A72" s="112" t="s">
        <v>30</v>
      </c>
      <c r="B72" s="165">
        <v>0.28161400000000003</v>
      </c>
      <c r="C72" s="165">
        <f t="shared" si="15"/>
        <v>0.27249968949205855</v>
      </c>
      <c r="D72" s="165">
        <f t="shared" si="15"/>
        <v>0.28040880437358257</v>
      </c>
      <c r="E72" s="165">
        <f t="shared" si="15"/>
        <v>0.24277273408927078</v>
      </c>
      <c r="F72" s="165">
        <f t="shared" si="15"/>
        <v>0.28875327784039595</v>
      </c>
      <c r="G72" s="165">
        <f t="shared" si="15"/>
        <v>0.29560084634691819</v>
      </c>
      <c r="H72" s="165">
        <f t="shared" si="15"/>
        <v>0.27411045240061976</v>
      </c>
      <c r="I72" s="165">
        <f t="shared" si="15"/>
        <v>0.27471025863222592</v>
      </c>
      <c r="J72" s="188">
        <f t="shared" si="15"/>
        <v>0.27910070393729552</v>
      </c>
      <c r="K72" s="165">
        <f t="shared" si="15"/>
        <v>0.27781277624692396</v>
      </c>
      <c r="L72" s="165">
        <f t="shared" si="15"/>
        <v>0.30821723063875073</v>
      </c>
      <c r="M72" s="165">
        <f t="shared" si="15"/>
        <v>0.29271733755872537</v>
      </c>
      <c r="N72" s="165">
        <f t="shared" si="15"/>
        <v>0.25097156620657557</v>
      </c>
      <c r="O72" s="165">
        <f t="shared" si="15"/>
        <v>0.2820052743155913</v>
      </c>
      <c r="P72" s="165">
        <f t="shared" si="15"/>
        <v>0.20660952426168006</v>
      </c>
      <c r="Q72" s="165">
        <f t="shared" si="14"/>
        <v>0.30335625735294119</v>
      </c>
      <c r="R72" s="165">
        <f t="shared" si="14"/>
        <v>0.25469501470588241</v>
      </c>
      <c r="S72" s="165">
        <f t="shared" si="14"/>
        <v>0.24537690441176474</v>
      </c>
      <c r="T72" s="165">
        <f t="shared" si="14"/>
        <v>0.30128556617647062</v>
      </c>
      <c r="U72" s="165">
        <f t="shared" si="14"/>
        <v>0.28886141911764707</v>
      </c>
      <c r="V72" s="165">
        <f t="shared" si="14"/>
        <v>0.24227086764705882</v>
      </c>
      <c r="W72" s="165">
        <f t="shared" si="14"/>
        <v>0.3116390220588236</v>
      </c>
      <c r="X72" s="165">
        <f t="shared" si="14"/>
        <v>0.27954330882352946</v>
      </c>
      <c r="Y72" s="165">
        <f t="shared" si="14"/>
        <v>0.32613386029411773</v>
      </c>
      <c r="Z72" s="165">
        <f t="shared" si="14"/>
        <v>0.27126054411764711</v>
      </c>
      <c r="AA72" s="165">
        <f t="shared" si="14"/>
        <v>0.32613386029411773</v>
      </c>
      <c r="AB72" s="165">
        <f t="shared" si="14"/>
        <v>0.32302782352941178</v>
      </c>
      <c r="AC72" s="165">
        <f t="shared" si="14"/>
        <v>0.20706911764705885</v>
      </c>
      <c r="AD72" s="165">
        <f t="shared" si="14"/>
        <v>0.2909321102941177</v>
      </c>
      <c r="AE72" s="165">
        <f t="shared" si="14"/>
        <v>0.28886141911764707</v>
      </c>
      <c r="AF72" s="165">
        <f t="shared" si="14"/>
        <v>0.25262432352941178</v>
      </c>
      <c r="AG72" s="165">
        <f t="shared" si="14"/>
        <v>0.25883639705882355</v>
      </c>
      <c r="AH72" s="165">
        <f t="shared" si="14"/>
        <v>0.23088206617647064</v>
      </c>
      <c r="AI72" s="165">
        <f t="shared" si="14"/>
        <v>0.27126054411764711</v>
      </c>
      <c r="AJ72" s="165">
        <f t="shared" si="14"/>
        <v>0.25365966911764709</v>
      </c>
      <c r="AK72" s="165">
        <f t="shared" si="14"/>
        <v>0.26815450735294122</v>
      </c>
      <c r="AL72" s="165">
        <f t="shared" si="14"/>
        <v>0.26194243382352944</v>
      </c>
      <c r="AM72" s="165">
        <f t="shared" si="14"/>
        <v>0.29300280147058827</v>
      </c>
      <c r="AN72" s="165">
        <f t="shared" si="14"/>
        <v>0.28057865441176477</v>
      </c>
      <c r="AO72" s="165">
        <f t="shared" si="14"/>
        <v>0.33027524264705888</v>
      </c>
      <c r="AP72" s="165">
        <f t="shared" si="14"/>
        <v>0.28057865441176477</v>
      </c>
      <c r="AQ72" s="165">
        <f t="shared" si="14"/>
        <v>0.2505536323529412</v>
      </c>
      <c r="AR72" s="165">
        <f t="shared" si="14"/>
        <v>0.27126054411764711</v>
      </c>
      <c r="AS72" s="165">
        <f t="shared" si="14"/>
        <v>0.28989676470588244</v>
      </c>
      <c r="AT72" s="165">
        <f t="shared" si="14"/>
        <v>0.29300280147058827</v>
      </c>
      <c r="AU72" s="165">
        <f t="shared" si="14"/>
        <v>0.23088206617647064</v>
      </c>
      <c r="AV72" s="165">
        <f t="shared" si="14"/>
        <v>0.30749763970588234</v>
      </c>
      <c r="AW72" s="74">
        <v>72</v>
      </c>
    </row>
    <row r="73" spans="1:49" ht="13.5" thickBot="1" x14ac:dyDescent="0.25">
      <c r="A73" s="112" t="s">
        <v>31</v>
      </c>
      <c r="B73" s="165">
        <v>0.30165700000000001</v>
      </c>
      <c r="C73" s="165">
        <f t="shared" si="15"/>
        <v>0.29189400680756605</v>
      </c>
      <c r="D73" s="165">
        <f t="shared" si="15"/>
        <v>0.30036602832572878</v>
      </c>
      <c r="E73" s="165">
        <f t="shared" si="15"/>
        <v>0.26005132787136698</v>
      </c>
      <c r="F73" s="165">
        <f t="shared" si="15"/>
        <v>0.30930439372154905</v>
      </c>
      <c r="G73" s="165">
        <f t="shared" si="15"/>
        <v>0.31663931660525502</v>
      </c>
      <c r="H73" s="165">
        <f t="shared" si="15"/>
        <v>0.29361941075306541</v>
      </c>
      <c r="I73" s="165">
        <f t="shared" si="15"/>
        <v>0.29426190632646587</v>
      </c>
      <c r="J73" s="188">
        <f t="shared" si="15"/>
        <v>0.2989648279120099</v>
      </c>
      <c r="K73" s="165">
        <f t="shared" si="15"/>
        <v>0.29758523597661457</v>
      </c>
      <c r="L73" s="165">
        <f t="shared" si="15"/>
        <v>0.33015363278385884</v>
      </c>
      <c r="M73" s="165">
        <f t="shared" si="15"/>
        <v>0.3135505830532303</v>
      </c>
      <c r="N73" s="165">
        <f t="shared" si="15"/>
        <v>0.26883368634789806</v>
      </c>
      <c r="O73" s="165">
        <f t="shared" si="15"/>
        <v>0.30207612204726442</v>
      </c>
      <c r="P73" s="165">
        <f t="shared" si="15"/>
        <v>0.22131431413284003</v>
      </c>
      <c r="Q73" s="165">
        <f t="shared" si="14"/>
        <v>0.32494669485294114</v>
      </c>
      <c r="R73" s="165">
        <f t="shared" si="14"/>
        <v>0.27282213970588237</v>
      </c>
      <c r="S73" s="165">
        <f t="shared" si="14"/>
        <v>0.26284084191176471</v>
      </c>
      <c r="T73" s="165">
        <f t="shared" si="14"/>
        <v>0.32272862867647056</v>
      </c>
      <c r="U73" s="165">
        <f t="shared" si="14"/>
        <v>0.30942023161764703</v>
      </c>
      <c r="V73" s="165">
        <f t="shared" si="14"/>
        <v>0.25951374264705879</v>
      </c>
      <c r="W73" s="165">
        <f t="shared" si="14"/>
        <v>0.33381895955882357</v>
      </c>
      <c r="X73" s="165">
        <f t="shared" si="14"/>
        <v>0.29943893382352943</v>
      </c>
      <c r="Y73" s="165">
        <f t="shared" si="14"/>
        <v>0.34934542279411768</v>
      </c>
      <c r="Z73" s="165">
        <f t="shared" si="14"/>
        <v>0.29056666911764706</v>
      </c>
      <c r="AA73" s="165">
        <f t="shared" si="14"/>
        <v>0.34934542279411768</v>
      </c>
      <c r="AB73" s="165">
        <f t="shared" si="14"/>
        <v>0.34601832352941175</v>
      </c>
      <c r="AC73" s="165">
        <f t="shared" si="14"/>
        <v>0.22180661764705883</v>
      </c>
      <c r="AD73" s="165">
        <f t="shared" si="14"/>
        <v>0.31163829779411767</v>
      </c>
      <c r="AE73" s="165">
        <f t="shared" si="14"/>
        <v>0.30942023161764703</v>
      </c>
      <c r="AF73" s="165">
        <f t="shared" si="14"/>
        <v>0.27060407352941174</v>
      </c>
      <c r="AG73" s="165">
        <f t="shared" si="14"/>
        <v>0.27725827205882353</v>
      </c>
      <c r="AH73" s="165">
        <f t="shared" si="14"/>
        <v>0.24731437867647063</v>
      </c>
      <c r="AI73" s="165">
        <f t="shared" si="14"/>
        <v>0.29056666911764706</v>
      </c>
      <c r="AJ73" s="165">
        <f t="shared" si="14"/>
        <v>0.27171310661764708</v>
      </c>
      <c r="AK73" s="165">
        <f t="shared" si="14"/>
        <v>0.28723956985294119</v>
      </c>
      <c r="AL73" s="165">
        <f t="shared" si="14"/>
        <v>0.28058537132352945</v>
      </c>
      <c r="AM73" s="165">
        <f t="shared" si="14"/>
        <v>0.31385636397058825</v>
      </c>
      <c r="AN73" s="165">
        <f t="shared" si="14"/>
        <v>0.30054796691176477</v>
      </c>
      <c r="AO73" s="165">
        <f t="shared" si="14"/>
        <v>0.35378155514705883</v>
      </c>
      <c r="AP73" s="165">
        <f t="shared" si="14"/>
        <v>0.30054796691176477</v>
      </c>
      <c r="AQ73" s="165">
        <f t="shared" si="14"/>
        <v>0.26838600735294116</v>
      </c>
      <c r="AR73" s="165">
        <f t="shared" si="14"/>
        <v>0.29056666911764706</v>
      </c>
      <c r="AS73" s="165">
        <f t="shared" si="14"/>
        <v>0.31052926470588238</v>
      </c>
      <c r="AT73" s="165">
        <f t="shared" si="14"/>
        <v>0.31385636397058825</v>
      </c>
      <c r="AU73" s="165">
        <f t="shared" si="14"/>
        <v>0.24731437867647063</v>
      </c>
      <c r="AV73" s="165">
        <f t="shared" si="14"/>
        <v>0.32938282720588236</v>
      </c>
      <c r="AW73" s="74">
        <v>73</v>
      </c>
    </row>
    <row r="74" spans="1:49" ht="13.5" thickBot="1" x14ac:dyDescent="0.25">
      <c r="A74" s="112" t="s">
        <v>32</v>
      </c>
      <c r="B74" s="165">
        <v>0.30165700000000001</v>
      </c>
      <c r="C74" s="165">
        <f t="shared" si="15"/>
        <v>0.29189400680756605</v>
      </c>
      <c r="D74" s="165">
        <f t="shared" si="15"/>
        <v>0.30036602832572878</v>
      </c>
      <c r="E74" s="165">
        <f t="shared" si="15"/>
        <v>0.26005132787136698</v>
      </c>
      <c r="F74" s="165">
        <f t="shared" si="15"/>
        <v>0.30930439372154905</v>
      </c>
      <c r="G74" s="165">
        <f t="shared" si="15"/>
        <v>0.31663931660525502</v>
      </c>
      <c r="H74" s="165">
        <f t="shared" si="15"/>
        <v>0.29361941075306541</v>
      </c>
      <c r="I74" s="165">
        <f>I$269*$B74</f>
        <v>0.29426190632646587</v>
      </c>
      <c r="J74" s="188">
        <f t="shared" si="15"/>
        <v>0.2989648279120099</v>
      </c>
      <c r="K74" s="165">
        <f t="shared" si="15"/>
        <v>0.29758523597661457</v>
      </c>
      <c r="L74" s="165">
        <f t="shared" si="15"/>
        <v>0.33015363278385884</v>
      </c>
      <c r="M74" s="165">
        <f t="shared" si="15"/>
        <v>0.3135505830532303</v>
      </c>
      <c r="N74" s="165">
        <f t="shared" si="15"/>
        <v>0.26883368634789806</v>
      </c>
      <c r="O74" s="165">
        <f t="shared" si="15"/>
        <v>0.30207612204726442</v>
      </c>
      <c r="P74" s="165">
        <f t="shared" si="15"/>
        <v>0.22131431413284003</v>
      </c>
      <c r="Q74" s="165">
        <f t="shared" si="14"/>
        <v>0.32494669485294114</v>
      </c>
      <c r="R74" s="165">
        <f t="shared" si="14"/>
        <v>0.27282213970588237</v>
      </c>
      <c r="S74" s="165">
        <f t="shared" si="14"/>
        <v>0.26284084191176471</v>
      </c>
      <c r="T74" s="165">
        <f t="shared" si="14"/>
        <v>0.32272862867647056</v>
      </c>
      <c r="U74" s="165">
        <f t="shared" si="14"/>
        <v>0.30942023161764703</v>
      </c>
      <c r="V74" s="165">
        <f t="shared" si="14"/>
        <v>0.25951374264705879</v>
      </c>
      <c r="W74" s="165">
        <f t="shared" si="14"/>
        <v>0.33381895955882357</v>
      </c>
      <c r="X74" s="165">
        <f t="shared" si="14"/>
        <v>0.29943893382352943</v>
      </c>
      <c r="Y74" s="165">
        <f t="shared" si="14"/>
        <v>0.34934542279411768</v>
      </c>
      <c r="Z74" s="165">
        <f t="shared" si="14"/>
        <v>0.29056666911764706</v>
      </c>
      <c r="AA74" s="165">
        <f t="shared" si="14"/>
        <v>0.34934542279411768</v>
      </c>
      <c r="AB74" s="165">
        <f t="shared" si="14"/>
        <v>0.34601832352941175</v>
      </c>
      <c r="AC74" s="165">
        <f t="shared" si="14"/>
        <v>0.22180661764705883</v>
      </c>
      <c r="AD74" s="165">
        <f t="shared" si="14"/>
        <v>0.31163829779411767</v>
      </c>
      <c r="AE74" s="165">
        <f t="shared" si="14"/>
        <v>0.30942023161764703</v>
      </c>
      <c r="AF74" s="165">
        <f t="shared" si="14"/>
        <v>0.27060407352941174</v>
      </c>
      <c r="AG74" s="165">
        <f t="shared" si="14"/>
        <v>0.27725827205882353</v>
      </c>
      <c r="AH74" s="165">
        <f t="shared" si="14"/>
        <v>0.24731437867647063</v>
      </c>
      <c r="AI74" s="165">
        <f t="shared" si="14"/>
        <v>0.29056666911764706</v>
      </c>
      <c r="AJ74" s="165">
        <f t="shared" si="14"/>
        <v>0.27171310661764708</v>
      </c>
      <c r="AK74" s="165">
        <f t="shared" ref="Q74:AV82" si="16">AK$269*$B74</f>
        <v>0.28723956985294119</v>
      </c>
      <c r="AL74" s="165">
        <f t="shared" si="16"/>
        <v>0.28058537132352945</v>
      </c>
      <c r="AM74" s="165">
        <f t="shared" si="16"/>
        <v>0.31385636397058825</v>
      </c>
      <c r="AN74" s="165">
        <f t="shared" si="16"/>
        <v>0.30054796691176477</v>
      </c>
      <c r="AO74" s="165">
        <f t="shared" si="16"/>
        <v>0.35378155514705883</v>
      </c>
      <c r="AP74" s="165">
        <f t="shared" si="16"/>
        <v>0.30054796691176477</v>
      </c>
      <c r="AQ74" s="165">
        <f t="shared" si="16"/>
        <v>0.26838600735294116</v>
      </c>
      <c r="AR74" s="165">
        <f t="shared" si="16"/>
        <v>0.29056666911764706</v>
      </c>
      <c r="AS74" s="165">
        <f t="shared" si="16"/>
        <v>0.31052926470588238</v>
      </c>
      <c r="AT74" s="165">
        <f t="shared" si="16"/>
        <v>0.31385636397058825</v>
      </c>
      <c r="AU74" s="165">
        <f t="shared" si="16"/>
        <v>0.24731437867647063</v>
      </c>
      <c r="AV74" s="165">
        <f t="shared" si="16"/>
        <v>0.32938282720588236</v>
      </c>
      <c r="AW74" s="74">
        <v>74</v>
      </c>
    </row>
    <row r="75" spans="1:49" ht="13.5" thickBot="1" x14ac:dyDescent="0.25">
      <c r="A75" s="112" t="s">
        <v>33</v>
      </c>
      <c r="B75" s="165">
        <v>0.27318999999999999</v>
      </c>
      <c r="C75" s="165">
        <f t="shared" si="15"/>
        <v>0.26434832846497497</v>
      </c>
      <c r="D75" s="165">
        <f t="shared" si="15"/>
        <v>0.27202085573451251</v>
      </c>
      <c r="E75" s="165">
        <f t="shared" si="15"/>
        <v>0.23551060396801249</v>
      </c>
      <c r="F75" s="165">
        <f t="shared" si="15"/>
        <v>0.28011571858365619</v>
      </c>
      <c r="G75" s="165">
        <f t="shared" si="15"/>
        <v>0.28675845381804371</v>
      </c>
      <c r="H75" s="165">
        <f t="shared" si="15"/>
        <v>0.2659109081626812</v>
      </c>
      <c r="I75" s="165">
        <f t="shared" si="15"/>
        <v>0.26649277221919998</v>
      </c>
      <c r="J75" s="188">
        <f t="shared" si="15"/>
        <v>0.27075188488011875</v>
      </c>
      <c r="K75" s="165">
        <f t="shared" si="15"/>
        <v>0.26950248333853127</v>
      </c>
      <c r="L75" s="165">
        <f t="shared" si="15"/>
        <v>0.29899744060380629</v>
      </c>
      <c r="M75" s="165">
        <f t="shared" si="15"/>
        <v>0.28396120025165</v>
      </c>
      <c r="N75" s="165">
        <f t="shared" si="15"/>
        <v>0.24346418207892498</v>
      </c>
      <c r="O75" s="165">
        <f t="shared" si="15"/>
        <v>0.27356957001525622</v>
      </c>
      <c r="P75" s="165">
        <f t="shared" si="15"/>
        <v>0.20042915456280003</v>
      </c>
      <c r="Q75" s="165">
        <f t="shared" si="16"/>
        <v>0.29428187499999997</v>
      </c>
      <c r="R75" s="165">
        <f t="shared" si="16"/>
        <v>0.24707625000000003</v>
      </c>
      <c r="S75" s="165">
        <f t="shared" si="16"/>
        <v>0.23803687499999998</v>
      </c>
      <c r="T75" s="165">
        <f t="shared" si="16"/>
        <v>0.29227312499999997</v>
      </c>
      <c r="U75" s="165">
        <f t="shared" si="16"/>
        <v>0.28022062499999995</v>
      </c>
      <c r="V75" s="165">
        <f t="shared" si="16"/>
        <v>0.23502374999999998</v>
      </c>
      <c r="W75" s="165">
        <f t="shared" si="16"/>
        <v>0.30231687499999998</v>
      </c>
      <c r="X75" s="165">
        <f t="shared" si="16"/>
        <v>0.27118124999999998</v>
      </c>
      <c r="Y75" s="165">
        <f t="shared" si="16"/>
        <v>0.31637812500000001</v>
      </c>
      <c r="Z75" s="165">
        <f t="shared" si="16"/>
        <v>0.26314624999999997</v>
      </c>
      <c r="AA75" s="165">
        <f t="shared" si="16"/>
        <v>0.31637812500000001</v>
      </c>
      <c r="AB75" s="165">
        <f t="shared" si="16"/>
        <v>0.31336499999999995</v>
      </c>
      <c r="AC75" s="165">
        <f t="shared" si="16"/>
        <v>0.200875</v>
      </c>
      <c r="AD75" s="165">
        <f t="shared" si="16"/>
        <v>0.282229375</v>
      </c>
      <c r="AE75" s="165">
        <f t="shared" si="16"/>
        <v>0.28022062499999995</v>
      </c>
      <c r="AF75" s="165">
        <f t="shared" si="16"/>
        <v>0.24506749999999997</v>
      </c>
      <c r="AG75" s="165">
        <f t="shared" si="16"/>
        <v>0.25109375</v>
      </c>
      <c r="AH75" s="165">
        <f t="shared" si="16"/>
        <v>0.22397562500000001</v>
      </c>
      <c r="AI75" s="165">
        <f t="shared" si="16"/>
        <v>0.26314624999999997</v>
      </c>
      <c r="AJ75" s="165">
        <f t="shared" si="16"/>
        <v>0.246071875</v>
      </c>
      <c r="AK75" s="165">
        <f t="shared" si="16"/>
        <v>0.26013312499999997</v>
      </c>
      <c r="AL75" s="165">
        <f t="shared" si="16"/>
        <v>0.25410687500000001</v>
      </c>
      <c r="AM75" s="165">
        <f t="shared" si="16"/>
        <v>0.28423812500000001</v>
      </c>
      <c r="AN75" s="165">
        <f t="shared" si="16"/>
        <v>0.27218562500000004</v>
      </c>
      <c r="AO75" s="165">
        <f t="shared" si="16"/>
        <v>0.32039562500000002</v>
      </c>
      <c r="AP75" s="165">
        <f t="shared" si="16"/>
        <v>0.27218562500000004</v>
      </c>
      <c r="AQ75" s="165">
        <f t="shared" si="16"/>
        <v>0.24305874999999996</v>
      </c>
      <c r="AR75" s="165">
        <f t="shared" si="16"/>
        <v>0.26314624999999997</v>
      </c>
      <c r="AS75" s="165">
        <f t="shared" si="16"/>
        <v>0.281225</v>
      </c>
      <c r="AT75" s="165">
        <f t="shared" si="16"/>
        <v>0.28423812500000001</v>
      </c>
      <c r="AU75" s="165">
        <f t="shared" si="16"/>
        <v>0.22397562500000001</v>
      </c>
      <c r="AV75" s="165">
        <f t="shared" si="16"/>
        <v>0.29829937499999998</v>
      </c>
      <c r="AW75" s="74">
        <v>75</v>
      </c>
    </row>
    <row r="76" spans="1:49" ht="13.5" thickBot="1" x14ac:dyDescent="0.25">
      <c r="A76" s="112" t="s">
        <v>34</v>
      </c>
      <c r="B76" s="165">
        <v>0.27318999999999999</v>
      </c>
      <c r="C76" s="165">
        <f t="shared" si="15"/>
        <v>0.26434832846497497</v>
      </c>
      <c r="D76" s="165">
        <f t="shared" si="15"/>
        <v>0.27202085573451251</v>
      </c>
      <c r="E76" s="165">
        <f>E$269*$B76</f>
        <v>0.23551060396801249</v>
      </c>
      <c r="F76" s="165">
        <f t="shared" si="15"/>
        <v>0.28011571858365619</v>
      </c>
      <c r="G76" s="165">
        <f t="shared" si="15"/>
        <v>0.28675845381804371</v>
      </c>
      <c r="H76" s="165">
        <f t="shared" si="15"/>
        <v>0.2659109081626812</v>
      </c>
      <c r="I76" s="165">
        <f t="shared" si="15"/>
        <v>0.26649277221919998</v>
      </c>
      <c r="J76" s="188">
        <f t="shared" si="15"/>
        <v>0.27075188488011875</v>
      </c>
      <c r="K76" s="165">
        <f t="shared" si="15"/>
        <v>0.26950248333853127</v>
      </c>
      <c r="L76" s="165">
        <f t="shared" si="15"/>
        <v>0.29899744060380629</v>
      </c>
      <c r="M76" s="165">
        <f t="shared" si="15"/>
        <v>0.28396120025165</v>
      </c>
      <c r="N76" s="165">
        <f t="shared" si="15"/>
        <v>0.24346418207892498</v>
      </c>
      <c r="O76" s="165">
        <f t="shared" si="15"/>
        <v>0.27356957001525622</v>
      </c>
      <c r="P76" s="165">
        <f t="shared" si="15"/>
        <v>0.20042915456280003</v>
      </c>
      <c r="Q76" s="165">
        <f t="shared" si="16"/>
        <v>0.29428187499999997</v>
      </c>
      <c r="R76" s="165">
        <f t="shared" si="16"/>
        <v>0.24707625000000003</v>
      </c>
      <c r="S76" s="165">
        <f t="shared" si="16"/>
        <v>0.23803687499999998</v>
      </c>
      <c r="T76" s="165">
        <f t="shared" si="16"/>
        <v>0.29227312499999997</v>
      </c>
      <c r="U76" s="165">
        <f t="shared" si="16"/>
        <v>0.28022062499999995</v>
      </c>
      <c r="V76" s="165">
        <f t="shared" si="16"/>
        <v>0.23502374999999998</v>
      </c>
      <c r="W76" s="165">
        <f t="shared" si="16"/>
        <v>0.30231687499999998</v>
      </c>
      <c r="X76" s="165">
        <f t="shared" si="16"/>
        <v>0.27118124999999998</v>
      </c>
      <c r="Y76" s="165">
        <f t="shared" si="16"/>
        <v>0.31637812500000001</v>
      </c>
      <c r="Z76" s="165">
        <f t="shared" si="16"/>
        <v>0.26314624999999997</v>
      </c>
      <c r="AA76" s="165">
        <f t="shared" si="16"/>
        <v>0.31637812500000001</v>
      </c>
      <c r="AB76" s="165">
        <f t="shared" si="16"/>
        <v>0.31336499999999995</v>
      </c>
      <c r="AC76" s="165">
        <f t="shared" si="16"/>
        <v>0.200875</v>
      </c>
      <c r="AD76" s="165">
        <f t="shared" si="16"/>
        <v>0.282229375</v>
      </c>
      <c r="AE76" s="165">
        <f t="shared" si="16"/>
        <v>0.28022062499999995</v>
      </c>
      <c r="AF76" s="165">
        <f t="shared" si="16"/>
        <v>0.24506749999999997</v>
      </c>
      <c r="AG76" s="165">
        <f t="shared" si="16"/>
        <v>0.25109375</v>
      </c>
      <c r="AH76" s="165">
        <f t="shared" si="16"/>
        <v>0.22397562500000001</v>
      </c>
      <c r="AI76" s="165">
        <f t="shared" si="16"/>
        <v>0.26314624999999997</v>
      </c>
      <c r="AJ76" s="165">
        <f t="shared" si="16"/>
        <v>0.246071875</v>
      </c>
      <c r="AK76" s="165">
        <f t="shared" si="16"/>
        <v>0.26013312499999997</v>
      </c>
      <c r="AL76" s="165">
        <f t="shared" si="16"/>
        <v>0.25410687500000001</v>
      </c>
      <c r="AM76" s="165">
        <f t="shared" si="16"/>
        <v>0.28423812500000001</v>
      </c>
      <c r="AN76" s="165">
        <f t="shared" si="16"/>
        <v>0.27218562500000004</v>
      </c>
      <c r="AO76" s="165">
        <f t="shared" si="16"/>
        <v>0.32039562500000002</v>
      </c>
      <c r="AP76" s="165">
        <f t="shared" si="16"/>
        <v>0.27218562500000004</v>
      </c>
      <c r="AQ76" s="165">
        <f t="shared" si="16"/>
        <v>0.24305874999999996</v>
      </c>
      <c r="AR76" s="165">
        <f t="shared" si="16"/>
        <v>0.26314624999999997</v>
      </c>
      <c r="AS76" s="165">
        <f t="shared" si="16"/>
        <v>0.281225</v>
      </c>
      <c r="AT76" s="165">
        <f t="shared" si="16"/>
        <v>0.28423812500000001</v>
      </c>
      <c r="AU76" s="165">
        <f t="shared" si="16"/>
        <v>0.22397562500000001</v>
      </c>
      <c r="AV76" s="165">
        <f t="shared" si="16"/>
        <v>0.29829937499999998</v>
      </c>
      <c r="AW76" s="74">
        <v>76</v>
      </c>
    </row>
    <row r="77" spans="1:49" ht="13.5" thickBot="1" x14ac:dyDescent="0.25">
      <c r="A77" s="112" t="s">
        <v>35</v>
      </c>
      <c r="B77" s="165">
        <v>0.23524699999999998</v>
      </c>
      <c r="C77" s="165">
        <f t="shared" si="15"/>
        <v>0.22763333660236454</v>
      </c>
      <c r="D77" s="165">
        <f t="shared" si="15"/>
        <v>0.23424023664474125</v>
      </c>
      <c r="E77" s="165">
        <f>E$269*$B77</f>
        <v>0.20280084575446772</v>
      </c>
      <c r="F77" s="165">
        <f t="shared" si="15"/>
        <v>0.24121081463322</v>
      </c>
      <c r="G77" s="165">
        <f t="shared" si="15"/>
        <v>0.24693094910257818</v>
      </c>
      <c r="H77" s="165">
        <f t="shared" si="15"/>
        <v>0.22897889165982016</v>
      </c>
      <c r="I77" s="165">
        <f t="shared" si="15"/>
        <v>0.22947994138237174</v>
      </c>
      <c r="J77" s="188">
        <f t="shared" si="15"/>
        <v>0.23314751148429039</v>
      </c>
      <c r="K77" s="165">
        <f t="shared" si="15"/>
        <v>0.23207163768051342</v>
      </c>
      <c r="L77" s="165">
        <f t="shared" si="15"/>
        <v>0.25747007910144448</v>
      </c>
      <c r="M77" s="165">
        <f t="shared" si="15"/>
        <v>0.24452220240711559</v>
      </c>
      <c r="N77" s="165">
        <f t="shared" si="15"/>
        <v>0.20964976185629364</v>
      </c>
      <c r="O77" s="165">
        <f t="shared" si="15"/>
        <v>0.23557385203477063</v>
      </c>
      <c r="P77" s="165">
        <f t="shared" si="15"/>
        <v>0.17259181274364002</v>
      </c>
      <c r="Q77" s="165">
        <f t="shared" si="16"/>
        <v>0.25340945220588235</v>
      </c>
      <c r="R77" s="165">
        <f t="shared" si="16"/>
        <v>0.21276015441176471</v>
      </c>
      <c r="S77" s="165">
        <f t="shared" si="16"/>
        <v>0.2049762463235294</v>
      </c>
      <c r="T77" s="165">
        <f t="shared" si="16"/>
        <v>0.25167969485294117</v>
      </c>
      <c r="U77" s="165">
        <f t="shared" si="16"/>
        <v>0.24130115073529407</v>
      </c>
      <c r="V77" s="165">
        <f t="shared" si="16"/>
        <v>0.20238161029411761</v>
      </c>
      <c r="W77" s="165">
        <f t="shared" si="16"/>
        <v>0.26032848161764705</v>
      </c>
      <c r="X77" s="165">
        <f t="shared" si="16"/>
        <v>0.23351724264705881</v>
      </c>
      <c r="Y77" s="165">
        <f t="shared" si="16"/>
        <v>0.27243678308823532</v>
      </c>
      <c r="Z77" s="165">
        <f t="shared" si="16"/>
        <v>0.22659821323529411</v>
      </c>
      <c r="AA77" s="165">
        <f t="shared" si="16"/>
        <v>0.27243678308823532</v>
      </c>
      <c r="AB77" s="165">
        <f t="shared" si="16"/>
        <v>0.26984214705882348</v>
      </c>
      <c r="AC77" s="165">
        <f t="shared" si="16"/>
        <v>0.17297573529411764</v>
      </c>
      <c r="AD77" s="165">
        <f t="shared" si="16"/>
        <v>0.2430309080882353</v>
      </c>
      <c r="AE77" s="165">
        <f t="shared" si="16"/>
        <v>0.24130115073529407</v>
      </c>
      <c r="AF77" s="165">
        <f t="shared" si="16"/>
        <v>0.21103039705882351</v>
      </c>
      <c r="AG77" s="165">
        <f t="shared" si="16"/>
        <v>0.21621966911764706</v>
      </c>
      <c r="AH77" s="165">
        <f t="shared" si="16"/>
        <v>0.19286794485294118</v>
      </c>
      <c r="AI77" s="165">
        <f t="shared" si="16"/>
        <v>0.22659821323529411</v>
      </c>
      <c r="AJ77" s="165">
        <f t="shared" si="16"/>
        <v>0.2118952757352941</v>
      </c>
      <c r="AK77" s="165">
        <f t="shared" si="16"/>
        <v>0.22400357720588232</v>
      </c>
      <c r="AL77" s="165">
        <f t="shared" si="16"/>
        <v>0.21881430514705882</v>
      </c>
      <c r="AM77" s="165">
        <f t="shared" si="16"/>
        <v>0.24476066544117647</v>
      </c>
      <c r="AN77" s="165">
        <f t="shared" si="16"/>
        <v>0.23438212132352942</v>
      </c>
      <c r="AO77" s="165">
        <f t="shared" si="16"/>
        <v>0.27589629779411762</v>
      </c>
      <c r="AP77" s="165">
        <f t="shared" si="16"/>
        <v>0.23438212132352942</v>
      </c>
      <c r="AQ77" s="165">
        <f t="shared" si="16"/>
        <v>0.20930063970588234</v>
      </c>
      <c r="AR77" s="165">
        <f t="shared" si="16"/>
        <v>0.22659821323529411</v>
      </c>
      <c r="AS77" s="165">
        <f t="shared" si="16"/>
        <v>0.24216602941176471</v>
      </c>
      <c r="AT77" s="165">
        <f t="shared" si="16"/>
        <v>0.24476066544117647</v>
      </c>
      <c r="AU77" s="165">
        <f t="shared" si="16"/>
        <v>0.19286794485294118</v>
      </c>
      <c r="AV77" s="165">
        <f t="shared" si="16"/>
        <v>0.25686896691176464</v>
      </c>
      <c r="AW77" s="74">
        <v>77</v>
      </c>
    </row>
    <row r="78" spans="1:49" ht="13.5" thickBot="1" x14ac:dyDescent="0.25">
      <c r="A78" s="112" t="s">
        <v>36</v>
      </c>
      <c r="B78" s="165">
        <v>0.23524699999999998</v>
      </c>
      <c r="C78" s="165">
        <f t="shared" si="15"/>
        <v>0.22763333660236454</v>
      </c>
      <c r="D78" s="165">
        <f t="shared" si="15"/>
        <v>0.23424023664474125</v>
      </c>
      <c r="E78" s="165">
        <f t="shared" si="15"/>
        <v>0.20280084575446772</v>
      </c>
      <c r="F78" s="165">
        <f t="shared" si="15"/>
        <v>0.24121081463322</v>
      </c>
      <c r="G78" s="165">
        <f t="shared" si="15"/>
        <v>0.24693094910257818</v>
      </c>
      <c r="H78" s="165">
        <f t="shared" si="15"/>
        <v>0.22897889165982016</v>
      </c>
      <c r="I78" s="165">
        <f t="shared" si="15"/>
        <v>0.22947994138237174</v>
      </c>
      <c r="J78" s="188">
        <f t="shared" si="15"/>
        <v>0.23314751148429039</v>
      </c>
      <c r="K78" s="165">
        <f t="shared" si="15"/>
        <v>0.23207163768051342</v>
      </c>
      <c r="L78" s="165">
        <f t="shared" si="15"/>
        <v>0.25747007910144448</v>
      </c>
      <c r="M78" s="165">
        <f t="shared" si="15"/>
        <v>0.24452220240711559</v>
      </c>
      <c r="N78" s="165">
        <f t="shared" si="15"/>
        <v>0.20964976185629364</v>
      </c>
      <c r="O78" s="165">
        <f t="shared" si="15"/>
        <v>0.23557385203477063</v>
      </c>
      <c r="P78" s="165">
        <f t="shared" si="15"/>
        <v>0.17259181274364002</v>
      </c>
      <c r="Q78" s="165">
        <f t="shared" si="16"/>
        <v>0.25340945220588235</v>
      </c>
      <c r="R78" s="165">
        <f t="shared" si="16"/>
        <v>0.21276015441176471</v>
      </c>
      <c r="S78" s="165">
        <f t="shared" si="16"/>
        <v>0.2049762463235294</v>
      </c>
      <c r="T78" s="165">
        <f t="shared" si="16"/>
        <v>0.25167969485294117</v>
      </c>
      <c r="U78" s="165">
        <f t="shared" si="16"/>
        <v>0.24130115073529407</v>
      </c>
      <c r="V78" s="165">
        <f t="shared" si="16"/>
        <v>0.20238161029411761</v>
      </c>
      <c r="W78" s="165">
        <f t="shared" si="16"/>
        <v>0.26032848161764705</v>
      </c>
      <c r="X78" s="165">
        <f t="shared" si="16"/>
        <v>0.23351724264705881</v>
      </c>
      <c r="Y78" s="165">
        <f t="shared" si="16"/>
        <v>0.27243678308823532</v>
      </c>
      <c r="Z78" s="165">
        <f t="shared" si="16"/>
        <v>0.22659821323529411</v>
      </c>
      <c r="AA78" s="165">
        <f t="shared" si="16"/>
        <v>0.27243678308823532</v>
      </c>
      <c r="AB78" s="165">
        <f t="shared" si="16"/>
        <v>0.26984214705882348</v>
      </c>
      <c r="AC78" s="165">
        <f t="shared" si="16"/>
        <v>0.17297573529411764</v>
      </c>
      <c r="AD78" s="165">
        <f t="shared" si="16"/>
        <v>0.2430309080882353</v>
      </c>
      <c r="AE78" s="165">
        <f t="shared" si="16"/>
        <v>0.24130115073529407</v>
      </c>
      <c r="AF78" s="165">
        <f t="shared" si="16"/>
        <v>0.21103039705882351</v>
      </c>
      <c r="AG78" s="165">
        <f t="shared" si="16"/>
        <v>0.21621966911764706</v>
      </c>
      <c r="AH78" s="165">
        <f t="shared" si="16"/>
        <v>0.19286794485294118</v>
      </c>
      <c r="AI78" s="165">
        <f t="shared" si="16"/>
        <v>0.22659821323529411</v>
      </c>
      <c r="AJ78" s="165">
        <f t="shared" si="16"/>
        <v>0.2118952757352941</v>
      </c>
      <c r="AK78" s="165">
        <f t="shared" si="16"/>
        <v>0.22400357720588232</v>
      </c>
      <c r="AL78" s="165">
        <f t="shared" si="16"/>
        <v>0.21881430514705882</v>
      </c>
      <c r="AM78" s="165">
        <f t="shared" si="16"/>
        <v>0.24476066544117647</v>
      </c>
      <c r="AN78" s="165">
        <f t="shared" si="16"/>
        <v>0.23438212132352942</v>
      </c>
      <c r="AO78" s="165">
        <f t="shared" si="16"/>
        <v>0.27589629779411762</v>
      </c>
      <c r="AP78" s="165">
        <f t="shared" si="16"/>
        <v>0.23438212132352942</v>
      </c>
      <c r="AQ78" s="165">
        <f t="shared" si="16"/>
        <v>0.20930063970588234</v>
      </c>
      <c r="AR78" s="165">
        <f t="shared" si="16"/>
        <v>0.22659821323529411</v>
      </c>
      <c r="AS78" s="165">
        <f t="shared" si="16"/>
        <v>0.24216602941176471</v>
      </c>
      <c r="AT78" s="165">
        <f t="shared" si="16"/>
        <v>0.24476066544117647</v>
      </c>
      <c r="AU78" s="165">
        <f t="shared" si="16"/>
        <v>0.19286794485294118</v>
      </c>
      <c r="AV78" s="165">
        <f t="shared" si="16"/>
        <v>0.25686896691176464</v>
      </c>
      <c r="AW78" s="74">
        <v>78</v>
      </c>
    </row>
    <row r="79" spans="1:49" ht="13.5" thickBot="1" x14ac:dyDescent="0.25">
      <c r="A79" s="112" t="s">
        <v>37</v>
      </c>
      <c r="B79" s="165">
        <v>8.1797000000000009E-2</v>
      </c>
      <c r="C79" s="165">
        <f t="shared" si="15"/>
        <v>7.9149676867563093E-2</v>
      </c>
      <c r="D79" s="165">
        <f t="shared" si="15"/>
        <v>8.1446941456553762E-2</v>
      </c>
      <c r="E79" s="165">
        <f t="shared" si="15"/>
        <v>7.0515248994368465E-2</v>
      </c>
      <c r="F79" s="165">
        <f t="shared" si="15"/>
        <v>8.3870659368891001E-2</v>
      </c>
      <c r="G79" s="165">
        <f t="shared" si="15"/>
        <v>8.5859589468701369E-2</v>
      </c>
      <c r="H79" s="165">
        <f t="shared" si="15"/>
        <v>7.9617535616174961E-2</v>
      </c>
      <c r="I79" s="165">
        <f t="shared" si="15"/>
        <v>7.9791754051077649E-2</v>
      </c>
      <c r="J79" s="188">
        <f t="shared" si="15"/>
        <v>8.1066993402170925E-2</v>
      </c>
      <c r="K79" s="165">
        <f t="shared" si="15"/>
        <v>8.0692904680412333E-2</v>
      </c>
      <c r="L79" s="165">
        <f t="shared" si="15"/>
        <v>8.9524117460630132E-2</v>
      </c>
      <c r="M79" s="165">
        <f t="shared" si="15"/>
        <v>8.5022051674600904E-2</v>
      </c>
      <c r="N79" s="165">
        <f t="shared" si="15"/>
        <v>7.2896664231889272E-2</v>
      </c>
      <c r="O79" s="165">
        <f t="shared" si="15"/>
        <v>8.1910648700676894E-2</v>
      </c>
      <c r="P79" s="165">
        <f t="shared" si="15"/>
        <v>6.0011360429640011E-2</v>
      </c>
      <c r="Q79" s="165">
        <f t="shared" si="16"/>
        <v>8.811220955882354E-2</v>
      </c>
      <c r="R79" s="165">
        <f t="shared" si="16"/>
        <v>7.3978169117647083E-2</v>
      </c>
      <c r="S79" s="165">
        <f t="shared" si="16"/>
        <v>7.1271650735294123E-2</v>
      </c>
      <c r="T79" s="165">
        <f t="shared" si="16"/>
        <v>8.7510761029411771E-2</v>
      </c>
      <c r="U79" s="165">
        <f t="shared" si="16"/>
        <v>8.3902069852941172E-2</v>
      </c>
      <c r="V79" s="165">
        <f t="shared" si="16"/>
        <v>7.036947794117647E-2</v>
      </c>
      <c r="W79" s="165">
        <f t="shared" si="16"/>
        <v>9.0518003676470601E-2</v>
      </c>
      <c r="X79" s="165">
        <f t="shared" si="16"/>
        <v>8.119555147058824E-2</v>
      </c>
      <c r="Y79" s="165">
        <f t="shared" si="16"/>
        <v>9.4728143382352956E-2</v>
      </c>
      <c r="Z79" s="165">
        <f t="shared" si="16"/>
        <v>7.8789757352941192E-2</v>
      </c>
      <c r="AA79" s="165">
        <f t="shared" si="16"/>
        <v>9.4728143382352956E-2</v>
      </c>
      <c r="AB79" s="165">
        <f t="shared" si="16"/>
        <v>9.3825970588235302E-2</v>
      </c>
      <c r="AC79" s="165">
        <f t="shared" si="16"/>
        <v>6.0144852941176483E-2</v>
      </c>
      <c r="AD79" s="165">
        <f t="shared" si="16"/>
        <v>8.4503518382352955E-2</v>
      </c>
      <c r="AE79" s="165">
        <f t="shared" si="16"/>
        <v>8.3902069852941172E-2</v>
      </c>
      <c r="AF79" s="165">
        <f t="shared" si="16"/>
        <v>7.33767205882353E-2</v>
      </c>
      <c r="AG79" s="165">
        <f t="shared" si="16"/>
        <v>7.5181066176470607E-2</v>
      </c>
      <c r="AH79" s="165">
        <f t="shared" si="16"/>
        <v>6.7061511029411783E-2</v>
      </c>
      <c r="AI79" s="165">
        <f t="shared" si="16"/>
        <v>7.8789757352941192E-2</v>
      </c>
      <c r="AJ79" s="165">
        <f t="shared" si="16"/>
        <v>7.3677444852941185E-2</v>
      </c>
      <c r="AK79" s="165">
        <f t="shared" si="16"/>
        <v>7.7887584558823539E-2</v>
      </c>
      <c r="AL79" s="165">
        <f t="shared" si="16"/>
        <v>7.6083238970588246E-2</v>
      </c>
      <c r="AM79" s="165">
        <f t="shared" si="16"/>
        <v>8.5104966911764723E-2</v>
      </c>
      <c r="AN79" s="165">
        <f t="shared" si="16"/>
        <v>8.1496275735294138E-2</v>
      </c>
      <c r="AO79" s="165">
        <f t="shared" si="16"/>
        <v>9.5931040441176479E-2</v>
      </c>
      <c r="AP79" s="165">
        <f t="shared" si="16"/>
        <v>8.1496275735294138E-2</v>
      </c>
      <c r="AQ79" s="165">
        <f t="shared" si="16"/>
        <v>7.2775272058823531E-2</v>
      </c>
      <c r="AR79" s="165">
        <f t="shared" si="16"/>
        <v>7.8789757352941192E-2</v>
      </c>
      <c r="AS79" s="165">
        <f t="shared" si="16"/>
        <v>8.4202794117647084E-2</v>
      </c>
      <c r="AT79" s="165">
        <f t="shared" si="16"/>
        <v>8.5104966911764723E-2</v>
      </c>
      <c r="AU79" s="165">
        <f t="shared" si="16"/>
        <v>6.7061511029411783E-2</v>
      </c>
      <c r="AV79" s="165">
        <f t="shared" si="16"/>
        <v>8.9315106617647064E-2</v>
      </c>
      <c r="AW79" s="74">
        <v>79</v>
      </c>
    </row>
    <row r="80" spans="1:49" ht="13.5" thickBot="1" x14ac:dyDescent="0.25">
      <c r="A80" s="112" t="s">
        <v>38</v>
      </c>
      <c r="B80" s="165">
        <v>8.1797000000000009E-2</v>
      </c>
      <c r="C80" s="165">
        <f t="shared" si="15"/>
        <v>7.9149676867563093E-2</v>
      </c>
      <c r="D80" s="165">
        <f t="shared" si="15"/>
        <v>8.1446941456553762E-2</v>
      </c>
      <c r="E80" s="165">
        <f t="shared" si="15"/>
        <v>7.0515248994368465E-2</v>
      </c>
      <c r="F80" s="165">
        <f t="shared" si="15"/>
        <v>8.3870659368891001E-2</v>
      </c>
      <c r="G80" s="165">
        <f t="shared" si="15"/>
        <v>8.5859589468701369E-2</v>
      </c>
      <c r="H80" s="165">
        <f t="shared" si="15"/>
        <v>7.9617535616174961E-2</v>
      </c>
      <c r="I80" s="165">
        <f t="shared" si="15"/>
        <v>7.9791754051077649E-2</v>
      </c>
      <c r="J80" s="188">
        <f t="shared" si="15"/>
        <v>8.1066993402170925E-2</v>
      </c>
      <c r="K80" s="165">
        <f t="shared" si="15"/>
        <v>8.0692904680412333E-2</v>
      </c>
      <c r="L80" s="165">
        <f t="shared" si="15"/>
        <v>8.9524117460630132E-2</v>
      </c>
      <c r="M80" s="165">
        <f t="shared" si="15"/>
        <v>8.5022051674600904E-2</v>
      </c>
      <c r="N80" s="165">
        <f t="shared" si="15"/>
        <v>7.2896664231889272E-2</v>
      </c>
      <c r="O80" s="165">
        <f t="shared" si="15"/>
        <v>8.1910648700676894E-2</v>
      </c>
      <c r="P80" s="165">
        <f t="shared" si="15"/>
        <v>6.0011360429640011E-2</v>
      </c>
      <c r="Q80" s="165">
        <f t="shared" si="16"/>
        <v>8.811220955882354E-2</v>
      </c>
      <c r="R80" s="165">
        <f t="shared" si="16"/>
        <v>7.3978169117647083E-2</v>
      </c>
      <c r="S80" s="165">
        <f t="shared" si="16"/>
        <v>7.1271650735294123E-2</v>
      </c>
      <c r="T80" s="165">
        <f t="shared" si="16"/>
        <v>8.7510761029411771E-2</v>
      </c>
      <c r="U80" s="165">
        <f t="shared" si="16"/>
        <v>8.3902069852941172E-2</v>
      </c>
      <c r="V80" s="165">
        <f t="shared" si="16"/>
        <v>7.036947794117647E-2</v>
      </c>
      <c r="W80" s="165">
        <f t="shared" si="16"/>
        <v>9.0518003676470601E-2</v>
      </c>
      <c r="X80" s="165">
        <f t="shared" si="16"/>
        <v>8.119555147058824E-2</v>
      </c>
      <c r="Y80" s="165">
        <f t="shared" si="16"/>
        <v>9.4728143382352956E-2</v>
      </c>
      <c r="Z80" s="165">
        <f t="shared" si="16"/>
        <v>7.8789757352941192E-2</v>
      </c>
      <c r="AA80" s="165">
        <f t="shared" si="16"/>
        <v>9.4728143382352956E-2</v>
      </c>
      <c r="AB80" s="165">
        <f t="shared" si="16"/>
        <v>9.3825970588235302E-2</v>
      </c>
      <c r="AC80" s="165">
        <f t="shared" si="16"/>
        <v>6.0144852941176483E-2</v>
      </c>
      <c r="AD80" s="165">
        <f t="shared" si="16"/>
        <v>8.4503518382352955E-2</v>
      </c>
      <c r="AE80" s="165">
        <f t="shared" si="16"/>
        <v>8.3902069852941172E-2</v>
      </c>
      <c r="AF80" s="165">
        <f t="shared" si="16"/>
        <v>7.33767205882353E-2</v>
      </c>
      <c r="AG80" s="165">
        <f t="shared" si="16"/>
        <v>7.5181066176470607E-2</v>
      </c>
      <c r="AH80" s="165">
        <f t="shared" si="16"/>
        <v>6.7061511029411783E-2</v>
      </c>
      <c r="AI80" s="165">
        <f t="shared" si="16"/>
        <v>7.8789757352941192E-2</v>
      </c>
      <c r="AJ80" s="165">
        <f t="shared" si="16"/>
        <v>7.3677444852941185E-2</v>
      </c>
      <c r="AK80" s="165">
        <f t="shared" si="16"/>
        <v>7.7887584558823539E-2</v>
      </c>
      <c r="AL80" s="165">
        <f t="shared" si="16"/>
        <v>7.6083238970588246E-2</v>
      </c>
      <c r="AM80" s="165">
        <f t="shared" si="16"/>
        <v>8.5104966911764723E-2</v>
      </c>
      <c r="AN80" s="165">
        <f t="shared" si="16"/>
        <v>8.1496275735294138E-2</v>
      </c>
      <c r="AO80" s="165">
        <f t="shared" si="16"/>
        <v>9.5931040441176479E-2</v>
      </c>
      <c r="AP80" s="165">
        <f t="shared" si="16"/>
        <v>8.1496275735294138E-2</v>
      </c>
      <c r="AQ80" s="165">
        <f t="shared" si="16"/>
        <v>7.2775272058823531E-2</v>
      </c>
      <c r="AR80" s="165">
        <f t="shared" si="16"/>
        <v>7.8789757352941192E-2</v>
      </c>
      <c r="AS80" s="165">
        <f t="shared" si="16"/>
        <v>8.4202794117647084E-2</v>
      </c>
      <c r="AT80" s="165">
        <f t="shared" si="16"/>
        <v>8.5104966911764723E-2</v>
      </c>
      <c r="AU80" s="165">
        <f t="shared" si="16"/>
        <v>6.7061511029411783E-2</v>
      </c>
      <c r="AV80" s="165">
        <f t="shared" si="16"/>
        <v>8.9315106617647064E-2</v>
      </c>
      <c r="AW80" s="74">
        <v>80</v>
      </c>
    </row>
    <row r="81" spans="1:49" ht="13.5" thickBot="1" x14ac:dyDescent="0.25">
      <c r="A81" s="112" t="s">
        <v>218</v>
      </c>
      <c r="B81" s="165">
        <v>8.1797000000000009E-2</v>
      </c>
      <c r="C81" s="165">
        <f t="shared" si="15"/>
        <v>7.9149676867563093E-2</v>
      </c>
      <c r="D81" s="165">
        <f t="shared" si="15"/>
        <v>8.1446941456553762E-2</v>
      </c>
      <c r="E81" s="165">
        <f t="shared" si="15"/>
        <v>7.0515248994368465E-2</v>
      </c>
      <c r="F81" s="165">
        <f t="shared" si="15"/>
        <v>8.3870659368891001E-2</v>
      </c>
      <c r="G81" s="165">
        <f t="shared" si="15"/>
        <v>8.5859589468701369E-2</v>
      </c>
      <c r="H81" s="165">
        <f t="shared" si="15"/>
        <v>7.9617535616174961E-2</v>
      </c>
      <c r="I81" s="165">
        <f t="shared" si="15"/>
        <v>7.9791754051077649E-2</v>
      </c>
      <c r="J81" s="188">
        <f t="shared" si="15"/>
        <v>8.1066993402170925E-2</v>
      </c>
      <c r="K81" s="165">
        <f t="shared" si="15"/>
        <v>8.0692904680412333E-2</v>
      </c>
      <c r="L81" s="165">
        <f t="shared" si="15"/>
        <v>8.9524117460630132E-2</v>
      </c>
      <c r="M81" s="165">
        <f t="shared" si="15"/>
        <v>8.5022051674600904E-2</v>
      </c>
      <c r="N81" s="165">
        <f t="shared" si="15"/>
        <v>7.2896664231889272E-2</v>
      </c>
      <c r="O81" s="165">
        <f t="shared" si="15"/>
        <v>8.1910648700676894E-2</v>
      </c>
      <c r="P81" s="165">
        <f t="shared" si="15"/>
        <v>6.0011360429640011E-2</v>
      </c>
      <c r="Q81" s="165">
        <f t="shared" si="16"/>
        <v>8.811220955882354E-2</v>
      </c>
      <c r="R81" s="165">
        <f t="shared" si="16"/>
        <v>7.3978169117647083E-2</v>
      </c>
      <c r="S81" s="165">
        <f t="shared" si="16"/>
        <v>7.1271650735294123E-2</v>
      </c>
      <c r="T81" s="165">
        <f t="shared" si="16"/>
        <v>8.7510761029411771E-2</v>
      </c>
      <c r="U81" s="165">
        <f t="shared" si="16"/>
        <v>8.3902069852941172E-2</v>
      </c>
      <c r="V81" s="165">
        <f t="shared" si="16"/>
        <v>7.036947794117647E-2</v>
      </c>
      <c r="W81" s="165">
        <f t="shared" si="16"/>
        <v>9.0518003676470601E-2</v>
      </c>
      <c r="X81" s="165">
        <f t="shared" si="16"/>
        <v>8.119555147058824E-2</v>
      </c>
      <c r="Y81" s="165">
        <f t="shared" si="16"/>
        <v>9.4728143382352956E-2</v>
      </c>
      <c r="Z81" s="165">
        <f t="shared" si="16"/>
        <v>7.8789757352941192E-2</v>
      </c>
      <c r="AA81" s="165">
        <f t="shared" si="16"/>
        <v>9.4728143382352956E-2</v>
      </c>
      <c r="AB81" s="165">
        <f t="shared" si="16"/>
        <v>9.3825970588235302E-2</v>
      </c>
      <c r="AC81" s="165">
        <f t="shared" si="16"/>
        <v>6.0144852941176483E-2</v>
      </c>
      <c r="AD81" s="165">
        <f t="shared" si="16"/>
        <v>8.4503518382352955E-2</v>
      </c>
      <c r="AE81" s="165">
        <f t="shared" si="16"/>
        <v>8.3902069852941172E-2</v>
      </c>
      <c r="AF81" s="165">
        <f t="shared" si="16"/>
        <v>7.33767205882353E-2</v>
      </c>
      <c r="AG81" s="165">
        <f t="shared" si="16"/>
        <v>7.5181066176470607E-2</v>
      </c>
      <c r="AH81" s="165">
        <f t="shared" si="16"/>
        <v>6.7061511029411783E-2</v>
      </c>
      <c r="AI81" s="165">
        <f t="shared" si="16"/>
        <v>7.8789757352941192E-2</v>
      </c>
      <c r="AJ81" s="165">
        <f t="shared" si="16"/>
        <v>7.3677444852941185E-2</v>
      </c>
      <c r="AK81" s="165">
        <f t="shared" si="16"/>
        <v>7.7887584558823539E-2</v>
      </c>
      <c r="AL81" s="165">
        <f t="shared" si="16"/>
        <v>7.6083238970588246E-2</v>
      </c>
      <c r="AM81" s="165">
        <f t="shared" si="16"/>
        <v>8.5104966911764723E-2</v>
      </c>
      <c r="AN81" s="165">
        <f t="shared" si="16"/>
        <v>8.1496275735294138E-2</v>
      </c>
      <c r="AO81" s="165">
        <f t="shared" si="16"/>
        <v>9.5931040441176479E-2</v>
      </c>
      <c r="AP81" s="165">
        <f t="shared" si="16"/>
        <v>8.1496275735294138E-2</v>
      </c>
      <c r="AQ81" s="165">
        <f t="shared" si="16"/>
        <v>7.2775272058823531E-2</v>
      </c>
      <c r="AR81" s="165">
        <f t="shared" si="16"/>
        <v>7.8789757352941192E-2</v>
      </c>
      <c r="AS81" s="165">
        <f t="shared" si="16"/>
        <v>8.4202794117647084E-2</v>
      </c>
      <c r="AT81" s="165">
        <f t="shared" si="16"/>
        <v>8.5104966911764723E-2</v>
      </c>
      <c r="AU81" s="165">
        <f t="shared" si="16"/>
        <v>6.7061511029411783E-2</v>
      </c>
      <c r="AV81" s="165">
        <f t="shared" si="16"/>
        <v>8.9315106617647064E-2</v>
      </c>
      <c r="AW81" s="74">
        <v>81</v>
      </c>
    </row>
    <row r="82" spans="1:49" ht="13.5" thickBot="1" x14ac:dyDescent="0.25">
      <c r="A82" s="112" t="s">
        <v>219</v>
      </c>
      <c r="B82" s="165">
        <v>8.1797000000000009E-2</v>
      </c>
      <c r="C82" s="165">
        <f t="shared" si="15"/>
        <v>7.9149676867563093E-2</v>
      </c>
      <c r="D82" s="165">
        <f t="shared" si="15"/>
        <v>8.1446941456553762E-2</v>
      </c>
      <c r="E82" s="165">
        <f t="shared" si="15"/>
        <v>7.0515248994368465E-2</v>
      </c>
      <c r="F82" s="165">
        <f t="shared" si="15"/>
        <v>8.3870659368891001E-2</v>
      </c>
      <c r="G82" s="165">
        <f t="shared" si="15"/>
        <v>8.5859589468701369E-2</v>
      </c>
      <c r="H82" s="165">
        <f t="shared" si="15"/>
        <v>7.9617535616174961E-2</v>
      </c>
      <c r="I82" s="165">
        <f t="shared" si="15"/>
        <v>7.9791754051077649E-2</v>
      </c>
      <c r="J82" s="188">
        <f t="shared" si="15"/>
        <v>8.1066993402170925E-2</v>
      </c>
      <c r="K82" s="165">
        <f t="shared" si="15"/>
        <v>8.0692904680412333E-2</v>
      </c>
      <c r="L82" s="165">
        <f t="shared" si="15"/>
        <v>8.9524117460630132E-2</v>
      </c>
      <c r="M82" s="165">
        <f t="shared" si="15"/>
        <v>8.5022051674600904E-2</v>
      </c>
      <c r="N82" s="165">
        <f t="shared" si="15"/>
        <v>7.2896664231889272E-2</v>
      </c>
      <c r="O82" s="165">
        <f t="shared" si="15"/>
        <v>8.1910648700676894E-2</v>
      </c>
      <c r="P82" s="165">
        <f t="shared" si="15"/>
        <v>6.0011360429640011E-2</v>
      </c>
      <c r="Q82" s="165">
        <f t="shared" si="16"/>
        <v>8.811220955882354E-2</v>
      </c>
      <c r="R82" s="165">
        <f t="shared" si="16"/>
        <v>7.3978169117647083E-2</v>
      </c>
      <c r="S82" s="165">
        <f t="shared" si="16"/>
        <v>7.1271650735294123E-2</v>
      </c>
      <c r="T82" s="165">
        <f t="shared" si="16"/>
        <v>8.7510761029411771E-2</v>
      </c>
      <c r="U82" s="165">
        <f t="shared" si="16"/>
        <v>8.3902069852941172E-2</v>
      </c>
      <c r="V82" s="165">
        <f t="shared" si="16"/>
        <v>7.036947794117647E-2</v>
      </c>
      <c r="W82" s="165">
        <f t="shared" si="16"/>
        <v>9.0518003676470601E-2</v>
      </c>
      <c r="X82" s="165">
        <f t="shared" si="16"/>
        <v>8.119555147058824E-2</v>
      </c>
      <c r="Y82" s="165">
        <f t="shared" si="16"/>
        <v>9.4728143382352956E-2</v>
      </c>
      <c r="Z82" s="165">
        <f t="shared" si="16"/>
        <v>7.8789757352941192E-2</v>
      </c>
      <c r="AA82" s="165">
        <f t="shared" si="16"/>
        <v>9.4728143382352956E-2</v>
      </c>
      <c r="AB82" s="165">
        <f t="shared" si="16"/>
        <v>9.3825970588235302E-2</v>
      </c>
      <c r="AC82" s="165">
        <f t="shared" si="16"/>
        <v>6.0144852941176483E-2</v>
      </c>
      <c r="AD82" s="165">
        <f t="shared" si="16"/>
        <v>8.4503518382352955E-2</v>
      </c>
      <c r="AE82" s="165">
        <f t="shared" si="16"/>
        <v>8.3902069852941172E-2</v>
      </c>
      <c r="AF82" s="165">
        <f t="shared" si="16"/>
        <v>7.33767205882353E-2</v>
      </c>
      <c r="AG82" s="165">
        <f t="shared" si="16"/>
        <v>7.5181066176470607E-2</v>
      </c>
      <c r="AH82" s="165">
        <f t="shared" si="16"/>
        <v>6.7061511029411783E-2</v>
      </c>
      <c r="AI82" s="165">
        <f t="shared" si="16"/>
        <v>7.8789757352941192E-2</v>
      </c>
      <c r="AJ82" s="165">
        <f t="shared" ref="AJ82:AV82" si="17">AJ$269*$B82</f>
        <v>7.3677444852941185E-2</v>
      </c>
      <c r="AK82" s="165">
        <f t="shared" si="17"/>
        <v>7.7887584558823539E-2</v>
      </c>
      <c r="AL82" s="165">
        <f t="shared" si="17"/>
        <v>7.6083238970588246E-2</v>
      </c>
      <c r="AM82" s="165">
        <f t="shared" si="17"/>
        <v>8.5104966911764723E-2</v>
      </c>
      <c r="AN82" s="165">
        <f t="shared" si="17"/>
        <v>8.1496275735294138E-2</v>
      </c>
      <c r="AO82" s="165">
        <f t="shared" si="17"/>
        <v>9.5931040441176479E-2</v>
      </c>
      <c r="AP82" s="165">
        <f t="shared" si="17"/>
        <v>8.1496275735294138E-2</v>
      </c>
      <c r="AQ82" s="165">
        <f t="shared" si="17"/>
        <v>7.2775272058823531E-2</v>
      </c>
      <c r="AR82" s="165">
        <f t="shared" si="17"/>
        <v>7.8789757352941192E-2</v>
      </c>
      <c r="AS82" s="165">
        <f t="shared" si="17"/>
        <v>8.4202794117647084E-2</v>
      </c>
      <c r="AT82" s="165">
        <f t="shared" si="17"/>
        <v>8.5104966911764723E-2</v>
      </c>
      <c r="AU82" s="165">
        <f t="shared" si="17"/>
        <v>6.7061511029411783E-2</v>
      </c>
      <c r="AV82" s="165">
        <f t="shared" si="17"/>
        <v>8.9315106617647064E-2</v>
      </c>
      <c r="AW82" s="74">
        <v>82</v>
      </c>
    </row>
    <row r="83" spans="1:49" ht="13.5" thickBot="1" x14ac:dyDescent="0.25">
      <c r="A83" s="112" t="s">
        <v>40</v>
      </c>
      <c r="B83"/>
      <c r="AW83" s="74">
        <v>83</v>
      </c>
    </row>
    <row r="84" spans="1:49" ht="13.5" thickBot="1" x14ac:dyDescent="0.25">
      <c r="A84" s="112" t="s">
        <v>41</v>
      </c>
      <c r="B84"/>
      <c r="AW84" s="74">
        <v>84</v>
      </c>
    </row>
    <row r="85" spans="1:49" ht="13.5" thickBot="1" x14ac:dyDescent="0.25">
      <c r="A85" s="112" t="s">
        <v>42</v>
      </c>
      <c r="B85" s="223"/>
      <c r="AW85" s="74">
        <v>85</v>
      </c>
    </row>
    <row r="86" spans="1:49" ht="13.5" thickBot="1" x14ac:dyDescent="0.25">
      <c r="A86" s="112" t="s">
        <v>43</v>
      </c>
      <c r="B86" s="223"/>
      <c r="AW86" s="74">
        <v>86</v>
      </c>
    </row>
    <row r="87" spans="1:49" ht="13.5" thickBot="1" x14ac:dyDescent="0.25">
      <c r="A87" s="112" t="s">
        <v>230</v>
      </c>
      <c r="B87" s="224">
        <v>0.28489199999999998</v>
      </c>
      <c r="C87" s="165">
        <f>C$270*$B87</f>
        <v>0.27837653525580575</v>
      </c>
      <c r="D87" s="165">
        <f t="shared" ref="D87:AV94" si="18">D$270*$B87</f>
        <v>0.30655240408710671</v>
      </c>
      <c r="E87" s="165">
        <f t="shared" si="18"/>
        <v>0.27973147996244019</v>
      </c>
      <c r="F87" s="165">
        <f t="shared" si="18"/>
        <v>0.27528323692444301</v>
      </c>
      <c r="G87" s="165">
        <f t="shared" si="18"/>
        <v>0.30367114511256449</v>
      </c>
      <c r="H87" s="165">
        <f t="shared" si="18"/>
        <v>0.26611471146918347</v>
      </c>
      <c r="I87" s="165">
        <f t="shared" si="18"/>
        <v>0.27205889295018415</v>
      </c>
      <c r="J87" s="188">
        <f t="shared" si="18"/>
        <v>0.29476254547443459</v>
      </c>
      <c r="K87" s="165">
        <f t="shared" si="18"/>
        <v>0.28727691048847181</v>
      </c>
      <c r="L87" s="165">
        <f t="shared" si="18"/>
        <v>0.32788706849636728</v>
      </c>
      <c r="M87" s="165">
        <f t="shared" si="18"/>
        <v>0.23529100826293986</v>
      </c>
      <c r="N87" s="165">
        <f t="shared" si="18"/>
        <v>0.29865476822387682</v>
      </c>
      <c r="O87" s="165">
        <f t="shared" si="18"/>
        <v>0.26286392768914074</v>
      </c>
      <c r="P87" s="165">
        <f t="shared" si="18"/>
        <v>0.15930967071882612</v>
      </c>
      <c r="Q87" s="165">
        <f t="shared" si="18"/>
        <v>0.27727456684491975</v>
      </c>
      <c r="R87" s="165">
        <f t="shared" si="18"/>
        <v>0.2666101604278075</v>
      </c>
      <c r="S87" s="165">
        <f t="shared" si="18"/>
        <v>0.19195931550802139</v>
      </c>
      <c r="T87" s="165">
        <f t="shared" si="18"/>
        <v>0.32907311229946529</v>
      </c>
      <c r="U87" s="165">
        <f t="shared" si="18"/>
        <v>0.2711806203208556</v>
      </c>
      <c r="V87" s="165">
        <f t="shared" si="18"/>
        <v>0.28032154010695182</v>
      </c>
      <c r="W87" s="165">
        <f t="shared" si="18"/>
        <v>0.2666101604278075</v>
      </c>
      <c r="X87" s="165">
        <f t="shared" si="18"/>
        <v>0.32907311229946529</v>
      </c>
      <c r="Y87" s="165">
        <f t="shared" si="18"/>
        <v>0.321455679144385</v>
      </c>
      <c r="Z87" s="165">
        <f t="shared" si="18"/>
        <v>0.2711806203208556</v>
      </c>
      <c r="AA87" s="165">
        <f t="shared" si="18"/>
        <v>0.321455679144385</v>
      </c>
      <c r="AB87" s="165">
        <f t="shared" si="18"/>
        <v>0.35801935828877007</v>
      </c>
      <c r="AC87" s="165">
        <f t="shared" si="18"/>
        <v>0.15996609625668448</v>
      </c>
      <c r="AD87" s="165">
        <f t="shared" si="18"/>
        <v>0.26508667379679141</v>
      </c>
      <c r="AE87" s="165">
        <f t="shared" si="18"/>
        <v>0.27575108021390377</v>
      </c>
      <c r="AF87" s="165">
        <f t="shared" si="18"/>
        <v>0.2711806203208556</v>
      </c>
      <c r="AG87" s="165">
        <f t="shared" si="18"/>
        <v>0.27727456684491975</v>
      </c>
      <c r="AH87" s="165">
        <f t="shared" si="18"/>
        <v>0.21633510160427807</v>
      </c>
      <c r="AI87" s="165">
        <f t="shared" si="18"/>
        <v>0.2711806203208556</v>
      </c>
      <c r="AJ87" s="165">
        <f t="shared" si="18"/>
        <v>0.23918740106951872</v>
      </c>
      <c r="AK87" s="165">
        <f t="shared" si="18"/>
        <v>0.22852299465240639</v>
      </c>
      <c r="AL87" s="165">
        <f t="shared" si="18"/>
        <v>0.25442226737967916</v>
      </c>
      <c r="AM87" s="165">
        <f t="shared" si="18"/>
        <v>0.23461694117647058</v>
      </c>
      <c r="AN87" s="165">
        <f t="shared" si="18"/>
        <v>0.31993219251336896</v>
      </c>
      <c r="AO87" s="165">
        <f t="shared" si="18"/>
        <v>0.31688521925133689</v>
      </c>
      <c r="AP87" s="165">
        <f t="shared" si="18"/>
        <v>0.30622081283422459</v>
      </c>
      <c r="AQ87" s="165">
        <f t="shared" si="18"/>
        <v>0.29860337967914441</v>
      </c>
      <c r="AR87" s="165">
        <f t="shared" si="18"/>
        <v>0.28946245989304814</v>
      </c>
      <c r="AS87" s="165">
        <f t="shared" si="18"/>
        <v>0.29098594652406418</v>
      </c>
      <c r="AT87" s="165">
        <f t="shared" si="18"/>
        <v>0.34583146524064168</v>
      </c>
      <c r="AU87" s="165">
        <f t="shared" si="18"/>
        <v>0.21633510160427807</v>
      </c>
      <c r="AV87" s="165">
        <f t="shared" si="18"/>
        <v>0.30926778609625671</v>
      </c>
      <c r="AW87" s="74">
        <v>87</v>
      </c>
    </row>
    <row r="88" spans="1:49" ht="13.5" thickBot="1" x14ac:dyDescent="0.25">
      <c r="A88" s="112" t="s">
        <v>45</v>
      </c>
      <c r="B88" s="224">
        <v>0.28489199999999998</v>
      </c>
      <c r="C88" s="165">
        <f t="shared" ref="C88:R100" si="19">C$270*$B88</f>
        <v>0.27837653525580575</v>
      </c>
      <c r="D88" s="165">
        <f t="shared" si="19"/>
        <v>0.30655240408710671</v>
      </c>
      <c r="E88" s="165">
        <f t="shared" si="19"/>
        <v>0.27973147996244019</v>
      </c>
      <c r="F88" s="165">
        <f t="shared" si="19"/>
        <v>0.27528323692444301</v>
      </c>
      <c r="G88" s="165">
        <f t="shared" si="19"/>
        <v>0.30367114511256449</v>
      </c>
      <c r="H88" s="165">
        <f t="shared" si="19"/>
        <v>0.26611471146918347</v>
      </c>
      <c r="I88" s="165">
        <f t="shared" si="19"/>
        <v>0.27205889295018415</v>
      </c>
      <c r="J88" s="188">
        <f t="shared" si="19"/>
        <v>0.29476254547443459</v>
      </c>
      <c r="K88" s="165">
        <f t="shared" si="19"/>
        <v>0.28727691048847181</v>
      </c>
      <c r="L88" s="165">
        <f t="shared" si="19"/>
        <v>0.32788706849636728</v>
      </c>
      <c r="M88" s="165">
        <f t="shared" si="19"/>
        <v>0.23529100826293986</v>
      </c>
      <c r="N88" s="165">
        <f t="shared" si="19"/>
        <v>0.29865476822387682</v>
      </c>
      <c r="O88" s="165">
        <f t="shared" si="19"/>
        <v>0.26286392768914074</v>
      </c>
      <c r="P88" s="165">
        <f t="shared" si="19"/>
        <v>0.15930967071882612</v>
      </c>
      <c r="Q88" s="165">
        <f t="shared" si="19"/>
        <v>0.27727456684491975</v>
      </c>
      <c r="R88" s="165">
        <f t="shared" si="19"/>
        <v>0.2666101604278075</v>
      </c>
      <c r="S88" s="165">
        <f t="shared" si="18"/>
        <v>0.19195931550802139</v>
      </c>
      <c r="T88" s="165">
        <f t="shared" si="18"/>
        <v>0.32907311229946529</v>
      </c>
      <c r="U88" s="165">
        <f t="shared" si="18"/>
        <v>0.2711806203208556</v>
      </c>
      <c r="V88" s="165">
        <f t="shared" si="18"/>
        <v>0.28032154010695182</v>
      </c>
      <c r="W88" s="165">
        <f t="shared" si="18"/>
        <v>0.2666101604278075</v>
      </c>
      <c r="X88" s="165">
        <f t="shared" si="18"/>
        <v>0.32907311229946529</v>
      </c>
      <c r="Y88" s="165">
        <f t="shared" si="18"/>
        <v>0.321455679144385</v>
      </c>
      <c r="Z88" s="165">
        <f t="shared" si="18"/>
        <v>0.2711806203208556</v>
      </c>
      <c r="AA88" s="165">
        <f t="shared" si="18"/>
        <v>0.321455679144385</v>
      </c>
      <c r="AB88" s="165">
        <f t="shared" si="18"/>
        <v>0.35801935828877007</v>
      </c>
      <c r="AC88" s="165">
        <f t="shared" si="18"/>
        <v>0.15996609625668448</v>
      </c>
      <c r="AD88" s="165">
        <f t="shared" si="18"/>
        <v>0.26508667379679141</v>
      </c>
      <c r="AE88" s="165">
        <f t="shared" si="18"/>
        <v>0.27575108021390377</v>
      </c>
      <c r="AF88" s="165">
        <f t="shared" si="18"/>
        <v>0.2711806203208556</v>
      </c>
      <c r="AG88" s="165">
        <f t="shared" si="18"/>
        <v>0.27727456684491975</v>
      </c>
      <c r="AH88" s="165">
        <f t="shared" si="18"/>
        <v>0.21633510160427807</v>
      </c>
      <c r="AI88" s="165">
        <f t="shared" si="18"/>
        <v>0.2711806203208556</v>
      </c>
      <c r="AJ88" s="165">
        <f t="shared" si="18"/>
        <v>0.23918740106951872</v>
      </c>
      <c r="AK88" s="165">
        <f t="shared" si="18"/>
        <v>0.22852299465240639</v>
      </c>
      <c r="AL88" s="165">
        <f t="shared" si="18"/>
        <v>0.25442226737967916</v>
      </c>
      <c r="AM88" s="165">
        <f t="shared" si="18"/>
        <v>0.23461694117647058</v>
      </c>
      <c r="AN88" s="165">
        <f t="shared" si="18"/>
        <v>0.31993219251336896</v>
      </c>
      <c r="AO88" s="165">
        <f t="shared" si="18"/>
        <v>0.31688521925133689</v>
      </c>
      <c r="AP88" s="165">
        <f t="shared" si="18"/>
        <v>0.30622081283422459</v>
      </c>
      <c r="AQ88" s="165">
        <f t="shared" si="18"/>
        <v>0.29860337967914441</v>
      </c>
      <c r="AR88" s="165">
        <f t="shared" si="18"/>
        <v>0.28946245989304814</v>
      </c>
      <c r="AS88" s="165">
        <f t="shared" si="18"/>
        <v>0.29098594652406418</v>
      </c>
      <c r="AT88" s="165">
        <f t="shared" si="18"/>
        <v>0.34583146524064168</v>
      </c>
      <c r="AU88" s="165">
        <f t="shared" si="18"/>
        <v>0.21633510160427807</v>
      </c>
      <c r="AV88" s="165">
        <f t="shared" si="18"/>
        <v>0.30926778609625671</v>
      </c>
      <c r="AW88" s="74">
        <v>88</v>
      </c>
    </row>
    <row r="89" spans="1:49" ht="13.5" thickBot="1" x14ac:dyDescent="0.25">
      <c r="A89" s="112" t="s">
        <v>46</v>
      </c>
      <c r="B89" s="225">
        <v>0.19120599999999999</v>
      </c>
      <c r="C89" s="165">
        <f t="shared" si="19"/>
        <v>0.18683312904581945</v>
      </c>
      <c r="D89" s="165">
        <f t="shared" si="19"/>
        <v>0.20574343602445602</v>
      </c>
      <c r="E89" s="165">
        <f t="shared" si="19"/>
        <v>0.18774250367752812</v>
      </c>
      <c r="F89" s="165">
        <f t="shared" si="19"/>
        <v>0.18475705389893379</v>
      </c>
      <c r="G89" s="165">
        <f t="shared" si="19"/>
        <v>0.2038096716383507</v>
      </c>
      <c r="H89" s="165">
        <f t="shared" si="19"/>
        <v>0.17860357441127409</v>
      </c>
      <c r="I89" s="165">
        <f t="shared" si="19"/>
        <v>0.18259302713109848</v>
      </c>
      <c r="J89" s="188">
        <f t="shared" si="19"/>
        <v>0.19783064203271677</v>
      </c>
      <c r="K89" s="165">
        <f t="shared" si="19"/>
        <v>0.19280663882053109</v>
      </c>
      <c r="L89" s="165">
        <f t="shared" si="19"/>
        <v>0.22006225102465635</v>
      </c>
      <c r="M89" s="165">
        <f t="shared" si="19"/>
        <v>0.15791616656811591</v>
      </c>
      <c r="N89" s="165">
        <f t="shared" si="19"/>
        <v>0.20044291736171807</v>
      </c>
      <c r="O89" s="165">
        <f t="shared" si="19"/>
        <v>0.17642180249964845</v>
      </c>
      <c r="P89" s="165">
        <f t="shared" si="19"/>
        <v>0.10692109606259168</v>
      </c>
      <c r="Q89" s="165">
        <f t="shared" si="18"/>
        <v>0.18609354010695187</v>
      </c>
      <c r="R89" s="165">
        <f t="shared" si="18"/>
        <v>0.1789360962566845</v>
      </c>
      <c r="S89" s="165">
        <f t="shared" si="18"/>
        <v>0.12883398930481282</v>
      </c>
      <c r="T89" s="165">
        <f t="shared" si="18"/>
        <v>0.22085826737967917</v>
      </c>
      <c r="U89" s="165">
        <f t="shared" si="18"/>
        <v>0.18200357219251337</v>
      </c>
      <c r="V89" s="165">
        <f t="shared" si="18"/>
        <v>0.18813852406417109</v>
      </c>
      <c r="W89" s="165">
        <f t="shared" si="18"/>
        <v>0.1789360962566845</v>
      </c>
      <c r="X89" s="165">
        <f t="shared" si="18"/>
        <v>0.22085826737967917</v>
      </c>
      <c r="Y89" s="165">
        <f t="shared" si="18"/>
        <v>0.21574580748663102</v>
      </c>
      <c r="Z89" s="165">
        <f t="shared" si="18"/>
        <v>0.18200357219251337</v>
      </c>
      <c r="AA89" s="165">
        <f t="shared" si="18"/>
        <v>0.21574580748663102</v>
      </c>
      <c r="AB89" s="165">
        <f t="shared" si="18"/>
        <v>0.24028561497326203</v>
      </c>
      <c r="AC89" s="165">
        <f t="shared" si="18"/>
        <v>0.10736165775401069</v>
      </c>
      <c r="AD89" s="165">
        <f t="shared" si="18"/>
        <v>0.17791360427807484</v>
      </c>
      <c r="AE89" s="165">
        <f t="shared" si="18"/>
        <v>0.18507104812834224</v>
      </c>
      <c r="AF89" s="165">
        <f t="shared" si="18"/>
        <v>0.18200357219251337</v>
      </c>
      <c r="AG89" s="165">
        <f t="shared" si="18"/>
        <v>0.18609354010695187</v>
      </c>
      <c r="AH89" s="165">
        <f t="shared" si="18"/>
        <v>0.14519386096256684</v>
      </c>
      <c r="AI89" s="165">
        <f t="shared" si="18"/>
        <v>0.18200357219251337</v>
      </c>
      <c r="AJ89" s="165">
        <f t="shared" si="18"/>
        <v>0.16053124064171123</v>
      </c>
      <c r="AK89" s="165">
        <f t="shared" si="18"/>
        <v>0.15337379679144383</v>
      </c>
      <c r="AL89" s="165">
        <f t="shared" si="18"/>
        <v>0.17075616042780747</v>
      </c>
      <c r="AM89" s="165">
        <f t="shared" si="18"/>
        <v>0.15746376470588236</v>
      </c>
      <c r="AN89" s="165">
        <f t="shared" si="18"/>
        <v>0.21472331550802137</v>
      </c>
      <c r="AO89" s="165">
        <f t="shared" si="18"/>
        <v>0.21267833155080212</v>
      </c>
      <c r="AP89" s="165">
        <f t="shared" si="18"/>
        <v>0.20552088770053475</v>
      </c>
      <c r="AQ89" s="165">
        <f t="shared" si="18"/>
        <v>0.20040842780748666</v>
      </c>
      <c r="AR89" s="165">
        <f t="shared" si="18"/>
        <v>0.19427347593582889</v>
      </c>
      <c r="AS89" s="165">
        <f t="shared" si="18"/>
        <v>0.19529596791443851</v>
      </c>
      <c r="AT89" s="165">
        <f t="shared" si="18"/>
        <v>0.23210567914438501</v>
      </c>
      <c r="AU89" s="165">
        <f t="shared" si="18"/>
        <v>0.14519386096256684</v>
      </c>
      <c r="AV89" s="165">
        <f t="shared" si="18"/>
        <v>0.20756587165775403</v>
      </c>
      <c r="AW89" s="74">
        <v>89</v>
      </c>
    </row>
    <row r="90" spans="1:49" ht="13.5" thickBot="1" x14ac:dyDescent="0.25">
      <c r="A90" s="112" t="s">
        <v>47</v>
      </c>
      <c r="B90" s="225">
        <v>0.19120599999999999</v>
      </c>
      <c r="C90" s="165">
        <f t="shared" si="19"/>
        <v>0.18683312904581945</v>
      </c>
      <c r="D90" s="165">
        <f t="shared" si="19"/>
        <v>0.20574343602445602</v>
      </c>
      <c r="E90" s="165">
        <f t="shared" si="19"/>
        <v>0.18774250367752812</v>
      </c>
      <c r="F90" s="165">
        <f t="shared" si="19"/>
        <v>0.18475705389893379</v>
      </c>
      <c r="G90" s="165">
        <f t="shared" si="19"/>
        <v>0.2038096716383507</v>
      </c>
      <c r="H90" s="165">
        <f t="shared" si="19"/>
        <v>0.17860357441127409</v>
      </c>
      <c r="I90" s="165">
        <f t="shared" si="19"/>
        <v>0.18259302713109848</v>
      </c>
      <c r="J90" s="188">
        <f t="shared" si="19"/>
        <v>0.19783064203271677</v>
      </c>
      <c r="K90" s="165">
        <f t="shared" si="19"/>
        <v>0.19280663882053109</v>
      </c>
      <c r="L90" s="165">
        <f t="shared" si="19"/>
        <v>0.22006225102465635</v>
      </c>
      <c r="M90" s="165">
        <f t="shared" si="19"/>
        <v>0.15791616656811591</v>
      </c>
      <c r="N90" s="165">
        <f t="shared" si="19"/>
        <v>0.20044291736171807</v>
      </c>
      <c r="O90" s="165">
        <f t="shared" si="19"/>
        <v>0.17642180249964845</v>
      </c>
      <c r="P90" s="165">
        <f t="shared" si="19"/>
        <v>0.10692109606259168</v>
      </c>
      <c r="Q90" s="165">
        <f t="shared" si="18"/>
        <v>0.18609354010695187</v>
      </c>
      <c r="R90" s="165">
        <f t="shared" si="18"/>
        <v>0.1789360962566845</v>
      </c>
      <c r="S90" s="165">
        <f t="shared" si="18"/>
        <v>0.12883398930481282</v>
      </c>
      <c r="T90" s="165">
        <f t="shared" si="18"/>
        <v>0.22085826737967917</v>
      </c>
      <c r="U90" s="165">
        <f t="shared" si="18"/>
        <v>0.18200357219251337</v>
      </c>
      <c r="V90" s="165">
        <f t="shared" si="18"/>
        <v>0.18813852406417109</v>
      </c>
      <c r="W90" s="165">
        <f t="shared" si="18"/>
        <v>0.1789360962566845</v>
      </c>
      <c r="X90" s="165">
        <f t="shared" si="18"/>
        <v>0.22085826737967917</v>
      </c>
      <c r="Y90" s="165">
        <f t="shared" si="18"/>
        <v>0.21574580748663102</v>
      </c>
      <c r="Z90" s="165">
        <f t="shared" si="18"/>
        <v>0.18200357219251337</v>
      </c>
      <c r="AA90" s="165">
        <f t="shared" si="18"/>
        <v>0.21574580748663102</v>
      </c>
      <c r="AB90" s="165">
        <f t="shared" si="18"/>
        <v>0.24028561497326203</v>
      </c>
      <c r="AC90" s="165">
        <f t="shared" si="18"/>
        <v>0.10736165775401069</v>
      </c>
      <c r="AD90" s="165">
        <f t="shared" si="18"/>
        <v>0.17791360427807484</v>
      </c>
      <c r="AE90" s="165">
        <f t="shared" si="18"/>
        <v>0.18507104812834224</v>
      </c>
      <c r="AF90" s="165">
        <f t="shared" si="18"/>
        <v>0.18200357219251337</v>
      </c>
      <c r="AG90" s="165">
        <f t="shared" si="18"/>
        <v>0.18609354010695187</v>
      </c>
      <c r="AH90" s="165">
        <f t="shared" si="18"/>
        <v>0.14519386096256684</v>
      </c>
      <c r="AI90" s="165">
        <f t="shared" si="18"/>
        <v>0.18200357219251337</v>
      </c>
      <c r="AJ90" s="165">
        <f t="shared" si="18"/>
        <v>0.16053124064171123</v>
      </c>
      <c r="AK90" s="165">
        <f t="shared" si="18"/>
        <v>0.15337379679144383</v>
      </c>
      <c r="AL90" s="165">
        <f t="shared" si="18"/>
        <v>0.17075616042780747</v>
      </c>
      <c r="AM90" s="165">
        <f t="shared" si="18"/>
        <v>0.15746376470588236</v>
      </c>
      <c r="AN90" s="165">
        <f t="shared" si="18"/>
        <v>0.21472331550802137</v>
      </c>
      <c r="AO90" s="165">
        <f t="shared" si="18"/>
        <v>0.21267833155080212</v>
      </c>
      <c r="AP90" s="165">
        <f t="shared" si="18"/>
        <v>0.20552088770053475</v>
      </c>
      <c r="AQ90" s="165">
        <f t="shared" si="18"/>
        <v>0.20040842780748666</v>
      </c>
      <c r="AR90" s="165">
        <f t="shared" si="18"/>
        <v>0.19427347593582889</v>
      </c>
      <c r="AS90" s="165">
        <f t="shared" si="18"/>
        <v>0.19529596791443851</v>
      </c>
      <c r="AT90" s="165">
        <f t="shared" si="18"/>
        <v>0.23210567914438501</v>
      </c>
      <c r="AU90" s="165">
        <f t="shared" si="18"/>
        <v>0.14519386096256684</v>
      </c>
      <c r="AV90" s="165">
        <f t="shared" si="18"/>
        <v>0.20756587165775403</v>
      </c>
      <c r="AW90" s="74">
        <v>90</v>
      </c>
    </row>
    <row r="91" spans="1:49" ht="13.5" thickBot="1" x14ac:dyDescent="0.25">
      <c r="A91" s="112" t="s">
        <v>48</v>
      </c>
      <c r="B91" s="225">
        <v>0.17144600000000002</v>
      </c>
      <c r="C91" s="165">
        <f t="shared" si="19"/>
        <v>0.16752503918490824</v>
      </c>
      <c r="D91" s="165">
        <f t="shared" si="19"/>
        <v>0.18448107869339295</v>
      </c>
      <c r="E91" s="165">
        <f t="shared" si="19"/>
        <v>0.16834043537073884</v>
      </c>
      <c r="F91" s="165">
        <f t="shared" si="19"/>
        <v>0.16566351402548357</v>
      </c>
      <c r="G91" s="165">
        <f t="shared" si="19"/>
        <v>0.18274715732617533</v>
      </c>
      <c r="H91" s="165">
        <f t="shared" si="19"/>
        <v>0.1601459599516506</v>
      </c>
      <c r="I91" s="165">
        <f t="shared" si="19"/>
        <v>0.16372312652070709</v>
      </c>
      <c r="J91" s="188">
        <f t="shared" si="19"/>
        <v>0.17738602477924942</v>
      </c>
      <c r="K91" s="165">
        <f t="shared" si="19"/>
        <v>0.1728812223425247</v>
      </c>
      <c r="L91" s="165">
        <f t="shared" si="19"/>
        <v>0.19732012954182002</v>
      </c>
      <c r="M91" s="165">
        <f t="shared" si="19"/>
        <v>0.14159647235671058</v>
      </c>
      <c r="N91" s="165">
        <f t="shared" si="19"/>
        <v>0.17972833702915769</v>
      </c>
      <c r="O91" s="165">
        <f t="shared" si="19"/>
        <v>0.15818966115788591</v>
      </c>
      <c r="P91" s="165">
        <f t="shared" si="19"/>
        <v>9.58714383206965E-2</v>
      </c>
      <c r="Q91" s="165">
        <f t="shared" si="18"/>
        <v>0.16686188235294119</v>
      </c>
      <c r="R91" s="165">
        <f t="shared" si="18"/>
        <v>0.16044411764705885</v>
      </c>
      <c r="S91" s="165">
        <f t="shared" si="18"/>
        <v>0.11551976470588236</v>
      </c>
      <c r="T91" s="165">
        <f t="shared" si="18"/>
        <v>0.19803388235294123</v>
      </c>
      <c r="U91" s="165">
        <f t="shared" si="18"/>
        <v>0.16319458823529415</v>
      </c>
      <c r="V91" s="165">
        <f t="shared" si="18"/>
        <v>0.16869552941176472</v>
      </c>
      <c r="W91" s="165">
        <f t="shared" si="18"/>
        <v>0.16044411764705885</v>
      </c>
      <c r="X91" s="165">
        <f t="shared" si="18"/>
        <v>0.19803388235294123</v>
      </c>
      <c r="Y91" s="165">
        <f t="shared" si="18"/>
        <v>0.19344976470588238</v>
      </c>
      <c r="Z91" s="165">
        <f t="shared" si="18"/>
        <v>0.16319458823529415</v>
      </c>
      <c r="AA91" s="165">
        <f t="shared" si="18"/>
        <v>0.19344976470588238</v>
      </c>
      <c r="AB91" s="165">
        <f t="shared" si="18"/>
        <v>0.21545352941176474</v>
      </c>
      <c r="AC91" s="165">
        <f t="shared" si="18"/>
        <v>9.6266470588235301E-2</v>
      </c>
      <c r="AD91" s="165">
        <f t="shared" si="18"/>
        <v>0.15952729411764707</v>
      </c>
      <c r="AE91" s="165">
        <f t="shared" si="18"/>
        <v>0.16594505882352945</v>
      </c>
      <c r="AF91" s="165">
        <f t="shared" si="18"/>
        <v>0.16319458823529415</v>
      </c>
      <c r="AG91" s="165">
        <f t="shared" si="18"/>
        <v>0.16686188235294119</v>
      </c>
      <c r="AH91" s="165">
        <f t="shared" si="18"/>
        <v>0.13018894117647062</v>
      </c>
      <c r="AI91" s="165">
        <f t="shared" si="18"/>
        <v>0.16319458823529415</v>
      </c>
      <c r="AJ91" s="165">
        <f t="shared" si="18"/>
        <v>0.14394129411764708</v>
      </c>
      <c r="AK91" s="165">
        <f t="shared" si="18"/>
        <v>0.13752352941176471</v>
      </c>
      <c r="AL91" s="165">
        <f t="shared" si="18"/>
        <v>0.15310952941176473</v>
      </c>
      <c r="AM91" s="165">
        <f t="shared" si="18"/>
        <v>0.14119082352941179</v>
      </c>
      <c r="AN91" s="165">
        <f t="shared" si="18"/>
        <v>0.1925329411764706</v>
      </c>
      <c r="AO91" s="165">
        <f t="shared" si="18"/>
        <v>0.19069929411764708</v>
      </c>
      <c r="AP91" s="165">
        <f t="shared" si="18"/>
        <v>0.18428152941176473</v>
      </c>
      <c r="AQ91" s="165">
        <f t="shared" si="18"/>
        <v>0.17969741176470594</v>
      </c>
      <c r="AR91" s="165">
        <f t="shared" si="18"/>
        <v>0.17419647058823531</v>
      </c>
      <c r="AS91" s="165">
        <f t="shared" si="18"/>
        <v>0.17511329411764709</v>
      </c>
      <c r="AT91" s="165">
        <f t="shared" si="18"/>
        <v>0.20811894117647059</v>
      </c>
      <c r="AU91" s="165">
        <f t="shared" si="18"/>
        <v>0.13018894117647062</v>
      </c>
      <c r="AV91" s="165">
        <f t="shared" si="18"/>
        <v>0.18611517647058828</v>
      </c>
      <c r="AW91" s="74">
        <v>91</v>
      </c>
    </row>
    <row r="92" spans="1:49" ht="13.5" thickBot="1" x14ac:dyDescent="0.25">
      <c r="A92" s="112" t="s">
        <v>49</v>
      </c>
      <c r="B92" s="225">
        <v>0.17144600000000002</v>
      </c>
      <c r="C92" s="165">
        <f t="shared" si="19"/>
        <v>0.16752503918490824</v>
      </c>
      <c r="D92" s="165">
        <f t="shared" si="19"/>
        <v>0.18448107869339295</v>
      </c>
      <c r="E92" s="165">
        <f t="shared" si="19"/>
        <v>0.16834043537073884</v>
      </c>
      <c r="F92" s="165">
        <f t="shared" si="19"/>
        <v>0.16566351402548357</v>
      </c>
      <c r="G92" s="165">
        <f t="shared" si="19"/>
        <v>0.18274715732617533</v>
      </c>
      <c r="H92" s="165">
        <f t="shared" si="19"/>
        <v>0.1601459599516506</v>
      </c>
      <c r="I92" s="165">
        <f t="shared" si="19"/>
        <v>0.16372312652070709</v>
      </c>
      <c r="J92" s="188">
        <f t="shared" si="19"/>
        <v>0.17738602477924942</v>
      </c>
      <c r="K92" s="165">
        <f t="shared" si="19"/>
        <v>0.1728812223425247</v>
      </c>
      <c r="L92" s="165">
        <f t="shared" si="19"/>
        <v>0.19732012954182002</v>
      </c>
      <c r="M92" s="165">
        <f t="shared" si="19"/>
        <v>0.14159647235671058</v>
      </c>
      <c r="N92" s="165">
        <f t="shared" si="19"/>
        <v>0.17972833702915769</v>
      </c>
      <c r="O92" s="165">
        <f t="shared" si="19"/>
        <v>0.15818966115788591</v>
      </c>
      <c r="P92" s="165">
        <f t="shared" si="19"/>
        <v>9.58714383206965E-2</v>
      </c>
      <c r="Q92" s="165">
        <f t="shared" si="18"/>
        <v>0.16686188235294119</v>
      </c>
      <c r="R92" s="165">
        <f t="shared" si="18"/>
        <v>0.16044411764705885</v>
      </c>
      <c r="S92" s="165">
        <f t="shared" si="18"/>
        <v>0.11551976470588236</v>
      </c>
      <c r="T92" s="165">
        <f t="shared" si="18"/>
        <v>0.19803388235294123</v>
      </c>
      <c r="U92" s="165">
        <f t="shared" si="18"/>
        <v>0.16319458823529415</v>
      </c>
      <c r="V92" s="165">
        <f t="shared" si="18"/>
        <v>0.16869552941176472</v>
      </c>
      <c r="W92" s="165">
        <f t="shared" si="18"/>
        <v>0.16044411764705885</v>
      </c>
      <c r="X92" s="165">
        <f t="shared" si="18"/>
        <v>0.19803388235294123</v>
      </c>
      <c r="Y92" s="165">
        <f t="shared" si="18"/>
        <v>0.19344976470588238</v>
      </c>
      <c r="Z92" s="165">
        <f t="shared" si="18"/>
        <v>0.16319458823529415</v>
      </c>
      <c r="AA92" s="165">
        <f t="shared" si="18"/>
        <v>0.19344976470588238</v>
      </c>
      <c r="AB92" s="165">
        <f t="shared" si="18"/>
        <v>0.21545352941176474</v>
      </c>
      <c r="AC92" s="165">
        <f t="shared" si="18"/>
        <v>9.6266470588235301E-2</v>
      </c>
      <c r="AD92" s="165">
        <f t="shared" si="18"/>
        <v>0.15952729411764707</v>
      </c>
      <c r="AE92" s="165">
        <f t="shared" si="18"/>
        <v>0.16594505882352945</v>
      </c>
      <c r="AF92" s="165">
        <f t="shared" si="18"/>
        <v>0.16319458823529415</v>
      </c>
      <c r="AG92" s="165">
        <f t="shared" si="18"/>
        <v>0.16686188235294119</v>
      </c>
      <c r="AH92" s="165">
        <f t="shared" si="18"/>
        <v>0.13018894117647062</v>
      </c>
      <c r="AI92" s="165">
        <f t="shared" si="18"/>
        <v>0.16319458823529415</v>
      </c>
      <c r="AJ92" s="165">
        <f t="shared" si="18"/>
        <v>0.14394129411764708</v>
      </c>
      <c r="AK92" s="165">
        <f t="shared" si="18"/>
        <v>0.13752352941176471</v>
      </c>
      <c r="AL92" s="165">
        <f t="shared" si="18"/>
        <v>0.15310952941176473</v>
      </c>
      <c r="AM92" s="165">
        <f t="shared" si="18"/>
        <v>0.14119082352941179</v>
      </c>
      <c r="AN92" s="165">
        <f t="shared" si="18"/>
        <v>0.1925329411764706</v>
      </c>
      <c r="AO92" s="165">
        <f t="shared" si="18"/>
        <v>0.19069929411764708</v>
      </c>
      <c r="AP92" s="165">
        <f t="shared" si="18"/>
        <v>0.18428152941176473</v>
      </c>
      <c r="AQ92" s="165">
        <f t="shared" si="18"/>
        <v>0.17969741176470594</v>
      </c>
      <c r="AR92" s="165">
        <f t="shared" si="18"/>
        <v>0.17419647058823531</v>
      </c>
      <c r="AS92" s="165">
        <f t="shared" si="18"/>
        <v>0.17511329411764709</v>
      </c>
      <c r="AT92" s="165">
        <f t="shared" si="18"/>
        <v>0.20811894117647059</v>
      </c>
      <c r="AU92" s="165">
        <f t="shared" si="18"/>
        <v>0.13018894117647062</v>
      </c>
      <c r="AV92" s="165">
        <f t="shared" si="18"/>
        <v>0.18611517647058828</v>
      </c>
      <c r="AW92" s="74">
        <v>92</v>
      </c>
    </row>
    <row r="93" spans="1:49" ht="13.5" thickBot="1" x14ac:dyDescent="0.25">
      <c r="A93" s="112" t="s">
        <v>50</v>
      </c>
      <c r="B93" s="225">
        <v>0.17015999999999998</v>
      </c>
      <c r="C93" s="165">
        <f t="shared" si="19"/>
        <v>0.16626844993586307</v>
      </c>
      <c r="D93" s="165">
        <f t="shared" si="19"/>
        <v>0.18309730381850692</v>
      </c>
      <c r="E93" s="165">
        <f t="shared" si="19"/>
        <v>0.16707772991312084</v>
      </c>
      <c r="F93" s="165">
        <f t="shared" si="19"/>
        <v>0.16442088789809198</v>
      </c>
      <c r="G93" s="165">
        <f t="shared" si="19"/>
        <v>0.18137638842913795</v>
      </c>
      <c r="H93" s="165">
        <f t="shared" si="19"/>
        <v>0.15894472046809408</v>
      </c>
      <c r="I93" s="165">
        <f t="shared" si="19"/>
        <v>0.16249505505385667</v>
      </c>
      <c r="J93" s="188">
        <f t="shared" si="19"/>
        <v>0.17605546922317858</v>
      </c>
      <c r="K93" s="165">
        <f t="shared" si="19"/>
        <v>0.17158445687740745</v>
      </c>
      <c r="L93" s="165">
        <f t="shared" si="19"/>
        <v>0.19584005017810907</v>
      </c>
      <c r="M93" s="165">
        <f t="shared" si="19"/>
        <v>0.14053437080023953</v>
      </c>
      <c r="N93" s="165">
        <f t="shared" si="19"/>
        <v>0.17838021201358717</v>
      </c>
      <c r="O93" s="165">
        <f t="shared" si="19"/>
        <v>0.15700309568392298</v>
      </c>
      <c r="P93" s="165">
        <f t="shared" si="19"/>
        <v>9.5152315858344397E-2</v>
      </c>
      <c r="Q93" s="165">
        <f t="shared" si="18"/>
        <v>0.16561026737967913</v>
      </c>
      <c r="R93" s="165">
        <f t="shared" si="18"/>
        <v>0.15924064171122995</v>
      </c>
      <c r="S93" s="165">
        <f t="shared" si="18"/>
        <v>0.11465326203208555</v>
      </c>
      <c r="T93" s="165">
        <f t="shared" si="18"/>
        <v>0.19654844919786096</v>
      </c>
      <c r="U93" s="165">
        <f t="shared" si="18"/>
        <v>0.16197048128342245</v>
      </c>
      <c r="V93" s="165">
        <f t="shared" si="18"/>
        <v>0.16743016042780745</v>
      </c>
      <c r="W93" s="165">
        <f t="shared" si="18"/>
        <v>0.15924064171122995</v>
      </c>
      <c r="X93" s="165">
        <f t="shared" si="18"/>
        <v>0.19654844919786096</v>
      </c>
      <c r="Y93" s="165">
        <f t="shared" si="18"/>
        <v>0.19199871657754009</v>
      </c>
      <c r="Z93" s="165">
        <f t="shared" si="18"/>
        <v>0.16197048128342245</v>
      </c>
      <c r="AA93" s="165">
        <f t="shared" si="18"/>
        <v>0.19199871657754009</v>
      </c>
      <c r="AB93" s="165">
        <f t="shared" si="18"/>
        <v>0.21383743315508022</v>
      </c>
      <c r="AC93" s="165">
        <f t="shared" si="18"/>
        <v>9.5544385026737955E-2</v>
      </c>
      <c r="AD93" s="165">
        <f t="shared" si="18"/>
        <v>0.15833069518716575</v>
      </c>
      <c r="AE93" s="165">
        <f t="shared" si="18"/>
        <v>0.16470032085561498</v>
      </c>
      <c r="AF93" s="165">
        <f t="shared" si="18"/>
        <v>0.16197048128342245</v>
      </c>
      <c r="AG93" s="165">
        <f t="shared" si="18"/>
        <v>0.16561026737967913</v>
      </c>
      <c r="AH93" s="165">
        <f t="shared" si="18"/>
        <v>0.12921240641711229</v>
      </c>
      <c r="AI93" s="165">
        <f t="shared" si="18"/>
        <v>0.16197048128342245</v>
      </c>
      <c r="AJ93" s="165">
        <f t="shared" si="18"/>
        <v>0.14286160427807484</v>
      </c>
      <c r="AK93" s="165">
        <f t="shared" si="18"/>
        <v>0.13649197860962564</v>
      </c>
      <c r="AL93" s="165">
        <f t="shared" si="18"/>
        <v>0.15196106951871657</v>
      </c>
      <c r="AM93" s="165">
        <f t="shared" si="18"/>
        <v>0.14013176470588234</v>
      </c>
      <c r="AN93" s="165">
        <f t="shared" si="18"/>
        <v>0.19108877005347591</v>
      </c>
      <c r="AO93" s="165">
        <f t="shared" si="18"/>
        <v>0.18926887700534756</v>
      </c>
      <c r="AP93" s="165">
        <f t="shared" si="18"/>
        <v>0.18289925133689838</v>
      </c>
      <c r="AQ93" s="165">
        <f t="shared" si="18"/>
        <v>0.17834951871657756</v>
      </c>
      <c r="AR93" s="165">
        <f t="shared" si="18"/>
        <v>0.17288983957219251</v>
      </c>
      <c r="AS93" s="165">
        <f t="shared" si="18"/>
        <v>0.17379978609625668</v>
      </c>
      <c r="AT93" s="165">
        <f t="shared" si="18"/>
        <v>0.20655786096256681</v>
      </c>
      <c r="AU93" s="165">
        <f t="shared" si="18"/>
        <v>0.12921240641711229</v>
      </c>
      <c r="AV93" s="165">
        <f t="shared" si="18"/>
        <v>0.18471914438502673</v>
      </c>
      <c r="AW93" s="74">
        <v>93</v>
      </c>
    </row>
    <row r="94" spans="1:49" ht="13.5" thickBot="1" x14ac:dyDescent="0.25">
      <c r="A94" s="112" t="s">
        <v>51</v>
      </c>
      <c r="B94" s="225">
        <v>0.17015999999999998</v>
      </c>
      <c r="C94" s="165">
        <f t="shared" si="19"/>
        <v>0.16626844993586307</v>
      </c>
      <c r="D94" s="165">
        <f t="shared" si="19"/>
        <v>0.18309730381850692</v>
      </c>
      <c r="E94" s="165">
        <f t="shared" si="19"/>
        <v>0.16707772991312084</v>
      </c>
      <c r="F94" s="165">
        <f t="shared" si="19"/>
        <v>0.16442088789809198</v>
      </c>
      <c r="G94" s="165">
        <f t="shared" si="19"/>
        <v>0.18137638842913795</v>
      </c>
      <c r="H94" s="165">
        <f t="shared" si="19"/>
        <v>0.15894472046809408</v>
      </c>
      <c r="I94" s="165">
        <f t="shared" si="19"/>
        <v>0.16249505505385667</v>
      </c>
      <c r="J94" s="188">
        <f t="shared" si="19"/>
        <v>0.17605546922317858</v>
      </c>
      <c r="K94" s="165">
        <f t="shared" si="19"/>
        <v>0.17158445687740745</v>
      </c>
      <c r="L94" s="165">
        <f t="shared" si="19"/>
        <v>0.19584005017810907</v>
      </c>
      <c r="M94" s="165">
        <f t="shared" si="19"/>
        <v>0.14053437080023953</v>
      </c>
      <c r="N94" s="165">
        <f t="shared" si="19"/>
        <v>0.17838021201358717</v>
      </c>
      <c r="O94" s="165">
        <f t="shared" si="19"/>
        <v>0.15700309568392298</v>
      </c>
      <c r="P94" s="165">
        <f t="shared" si="19"/>
        <v>9.5152315858344397E-2</v>
      </c>
      <c r="Q94" s="165">
        <f t="shared" si="18"/>
        <v>0.16561026737967913</v>
      </c>
      <c r="R94" s="165">
        <f t="shared" si="18"/>
        <v>0.15924064171122995</v>
      </c>
      <c r="S94" s="165">
        <f t="shared" si="18"/>
        <v>0.11465326203208555</v>
      </c>
      <c r="T94" s="165">
        <f t="shared" si="18"/>
        <v>0.19654844919786096</v>
      </c>
      <c r="U94" s="165">
        <f t="shared" si="18"/>
        <v>0.16197048128342245</v>
      </c>
      <c r="V94" s="165">
        <f t="shared" si="18"/>
        <v>0.16743016042780745</v>
      </c>
      <c r="W94" s="165">
        <f t="shared" si="18"/>
        <v>0.15924064171122995</v>
      </c>
      <c r="X94" s="165">
        <f t="shared" si="18"/>
        <v>0.19654844919786096</v>
      </c>
      <c r="Y94" s="165">
        <f t="shared" si="18"/>
        <v>0.19199871657754009</v>
      </c>
      <c r="Z94" s="165">
        <f t="shared" si="18"/>
        <v>0.16197048128342245</v>
      </c>
      <c r="AA94" s="165">
        <f t="shared" si="18"/>
        <v>0.19199871657754009</v>
      </c>
      <c r="AB94" s="165">
        <f t="shared" si="18"/>
        <v>0.21383743315508022</v>
      </c>
      <c r="AC94" s="165">
        <f t="shared" si="18"/>
        <v>9.5544385026737955E-2</v>
      </c>
      <c r="AD94" s="165">
        <f t="shared" si="18"/>
        <v>0.15833069518716575</v>
      </c>
      <c r="AE94" s="165">
        <f t="shared" si="18"/>
        <v>0.16470032085561498</v>
      </c>
      <c r="AF94" s="165">
        <f t="shared" si="18"/>
        <v>0.16197048128342245</v>
      </c>
      <c r="AG94" s="165">
        <f t="shared" si="18"/>
        <v>0.16561026737967913</v>
      </c>
      <c r="AH94" s="165">
        <f t="shared" si="18"/>
        <v>0.12921240641711229</v>
      </c>
      <c r="AI94" s="165">
        <f t="shared" si="18"/>
        <v>0.16197048128342245</v>
      </c>
      <c r="AJ94" s="165">
        <f t="shared" si="18"/>
        <v>0.14286160427807484</v>
      </c>
      <c r="AK94" s="165">
        <f t="shared" ref="Q94:AV102" si="20">AK$270*$B94</f>
        <v>0.13649197860962564</v>
      </c>
      <c r="AL94" s="165">
        <f t="shared" si="20"/>
        <v>0.15196106951871657</v>
      </c>
      <c r="AM94" s="165">
        <f t="shared" si="20"/>
        <v>0.14013176470588234</v>
      </c>
      <c r="AN94" s="165">
        <f t="shared" si="20"/>
        <v>0.19108877005347591</v>
      </c>
      <c r="AO94" s="165">
        <f t="shared" si="20"/>
        <v>0.18926887700534756</v>
      </c>
      <c r="AP94" s="165">
        <f t="shared" si="20"/>
        <v>0.18289925133689838</v>
      </c>
      <c r="AQ94" s="165">
        <f t="shared" si="20"/>
        <v>0.17834951871657756</v>
      </c>
      <c r="AR94" s="165">
        <f t="shared" si="20"/>
        <v>0.17288983957219251</v>
      </c>
      <c r="AS94" s="165">
        <f t="shared" si="20"/>
        <v>0.17379978609625668</v>
      </c>
      <c r="AT94" s="165">
        <f t="shared" si="20"/>
        <v>0.20655786096256681</v>
      </c>
      <c r="AU94" s="165">
        <f t="shared" si="20"/>
        <v>0.12921240641711229</v>
      </c>
      <c r="AV94" s="165">
        <f t="shared" si="20"/>
        <v>0.18471914438502673</v>
      </c>
      <c r="AW94" s="74">
        <v>94</v>
      </c>
    </row>
    <row r="95" spans="1:49" ht="13.5" thickBot="1" x14ac:dyDescent="0.25">
      <c r="A95" s="112" t="s">
        <v>52</v>
      </c>
      <c r="B95" s="225">
        <v>0.10466400000000001</v>
      </c>
      <c r="C95" s="165">
        <f t="shared" si="19"/>
        <v>0.10227033993939337</v>
      </c>
      <c r="D95" s="165">
        <f t="shared" si="19"/>
        <v>0.11262162791995893</v>
      </c>
      <c r="E95" s="165">
        <f t="shared" si="19"/>
        <v>0.1027681213189168</v>
      </c>
      <c r="F95" s="165">
        <f t="shared" si="19"/>
        <v>0.1011339199045951</v>
      </c>
      <c r="G95" s="165">
        <f t="shared" si="19"/>
        <v>0.11156310718469263</v>
      </c>
      <c r="H95" s="165">
        <f t="shared" si="19"/>
        <v>9.7765574888767054E-2</v>
      </c>
      <c r="I95" s="165">
        <f t="shared" si="19"/>
        <v>9.9949356148077442E-2</v>
      </c>
      <c r="J95" s="188">
        <f t="shared" si="19"/>
        <v>0.10829025405956021</v>
      </c>
      <c r="K95" s="165">
        <f t="shared" si="19"/>
        <v>0.10554017157156192</v>
      </c>
      <c r="L95" s="165">
        <f t="shared" si="19"/>
        <v>0.12045958516597093</v>
      </c>
      <c r="M95" s="165">
        <f t="shared" si="19"/>
        <v>8.644152201126161E-2</v>
      </c>
      <c r="N95" s="165">
        <f t="shared" si="19"/>
        <v>0.10972018400440815</v>
      </c>
      <c r="O95" s="165">
        <f t="shared" si="19"/>
        <v>9.6571297641408788E-2</v>
      </c>
      <c r="P95" s="165">
        <f t="shared" si="19"/>
        <v>5.8527397666888574E-2</v>
      </c>
      <c r="Q95" s="165">
        <f t="shared" si="20"/>
        <v>0.10186549732620322</v>
      </c>
      <c r="R95" s="165">
        <f t="shared" si="20"/>
        <v>9.794759358288771E-2</v>
      </c>
      <c r="S95" s="165">
        <f t="shared" si="20"/>
        <v>7.0522267379679149E-2</v>
      </c>
      <c r="T95" s="165">
        <f t="shared" si="20"/>
        <v>0.12089531550802142</v>
      </c>
      <c r="U95" s="165">
        <f t="shared" si="20"/>
        <v>9.9626695187165784E-2</v>
      </c>
      <c r="V95" s="165">
        <f t="shared" si="20"/>
        <v>0.10298489839572192</v>
      </c>
      <c r="W95" s="165">
        <f t="shared" si="20"/>
        <v>9.794759358288771E-2</v>
      </c>
      <c r="X95" s="165">
        <f t="shared" si="20"/>
        <v>0.12089531550802142</v>
      </c>
      <c r="Y95" s="165">
        <f t="shared" si="20"/>
        <v>0.11809681283422462</v>
      </c>
      <c r="Z95" s="165">
        <f t="shared" si="20"/>
        <v>9.9626695187165784E-2</v>
      </c>
      <c r="AA95" s="165">
        <f t="shared" si="20"/>
        <v>0.11809681283422462</v>
      </c>
      <c r="AB95" s="165">
        <f t="shared" si="20"/>
        <v>0.13152962566844922</v>
      </c>
      <c r="AC95" s="165">
        <f t="shared" si="20"/>
        <v>5.8768556149732629E-2</v>
      </c>
      <c r="AD95" s="165">
        <f t="shared" si="20"/>
        <v>9.7387893048128338E-2</v>
      </c>
      <c r="AE95" s="165">
        <f t="shared" si="20"/>
        <v>0.10130579679144387</v>
      </c>
      <c r="AF95" s="165">
        <f t="shared" si="20"/>
        <v>9.9626695187165784E-2</v>
      </c>
      <c r="AG95" s="165">
        <f t="shared" si="20"/>
        <v>0.10186549732620322</v>
      </c>
      <c r="AH95" s="165">
        <f t="shared" si="20"/>
        <v>7.9477475935828892E-2</v>
      </c>
      <c r="AI95" s="165">
        <f t="shared" si="20"/>
        <v>9.9626695187165784E-2</v>
      </c>
      <c r="AJ95" s="165">
        <f t="shared" si="20"/>
        <v>8.7872983957219264E-2</v>
      </c>
      <c r="AK95" s="165">
        <f t="shared" si="20"/>
        <v>8.3955080213903743E-2</v>
      </c>
      <c r="AL95" s="165">
        <f t="shared" si="20"/>
        <v>9.3469989304812845E-2</v>
      </c>
      <c r="AM95" s="165">
        <f t="shared" si="20"/>
        <v>8.619388235294119E-2</v>
      </c>
      <c r="AN95" s="165">
        <f t="shared" si="20"/>
        <v>0.11753711229946526</v>
      </c>
      <c r="AO95" s="165">
        <f t="shared" si="20"/>
        <v>0.11641771122994653</v>
      </c>
      <c r="AP95" s="165">
        <f t="shared" si="20"/>
        <v>0.11249980748663103</v>
      </c>
      <c r="AQ95" s="165">
        <f t="shared" si="20"/>
        <v>0.10970130481283426</v>
      </c>
      <c r="AR95" s="165">
        <f t="shared" si="20"/>
        <v>0.1063431016042781</v>
      </c>
      <c r="AS95" s="165">
        <f t="shared" si="20"/>
        <v>0.10690280213903745</v>
      </c>
      <c r="AT95" s="165">
        <f t="shared" si="20"/>
        <v>0.12705202139037433</v>
      </c>
      <c r="AU95" s="165">
        <f t="shared" si="20"/>
        <v>7.9477475935828892E-2</v>
      </c>
      <c r="AV95" s="165">
        <f t="shared" si="20"/>
        <v>0.11361920855614975</v>
      </c>
      <c r="AW95" s="74">
        <v>95</v>
      </c>
    </row>
    <row r="96" spans="1:49" ht="13.5" thickBot="1" x14ac:dyDescent="0.25">
      <c r="A96" s="112" t="s">
        <v>53</v>
      </c>
      <c r="B96" s="225">
        <v>0.10466400000000001</v>
      </c>
      <c r="C96" s="165">
        <f t="shared" si="19"/>
        <v>0.10227033993939337</v>
      </c>
      <c r="D96" s="165">
        <f t="shared" si="19"/>
        <v>0.11262162791995893</v>
      </c>
      <c r="E96" s="165">
        <f t="shared" si="19"/>
        <v>0.1027681213189168</v>
      </c>
      <c r="F96" s="165">
        <f t="shared" si="19"/>
        <v>0.1011339199045951</v>
      </c>
      <c r="G96" s="165">
        <f t="shared" si="19"/>
        <v>0.11156310718469263</v>
      </c>
      <c r="H96" s="165">
        <f t="shared" si="19"/>
        <v>9.7765574888767054E-2</v>
      </c>
      <c r="I96" s="165">
        <f t="shared" si="19"/>
        <v>9.9949356148077442E-2</v>
      </c>
      <c r="J96" s="188">
        <f t="shared" si="19"/>
        <v>0.10829025405956021</v>
      </c>
      <c r="K96" s="165">
        <f t="shared" si="19"/>
        <v>0.10554017157156192</v>
      </c>
      <c r="L96" s="165">
        <f t="shared" si="19"/>
        <v>0.12045958516597093</v>
      </c>
      <c r="M96" s="165">
        <f t="shared" si="19"/>
        <v>8.644152201126161E-2</v>
      </c>
      <c r="N96" s="165">
        <f t="shared" si="19"/>
        <v>0.10972018400440815</v>
      </c>
      <c r="O96" s="165">
        <f t="shared" si="19"/>
        <v>9.6571297641408788E-2</v>
      </c>
      <c r="P96" s="165">
        <f t="shared" si="19"/>
        <v>5.8527397666888574E-2</v>
      </c>
      <c r="Q96" s="165">
        <f t="shared" si="20"/>
        <v>0.10186549732620322</v>
      </c>
      <c r="R96" s="165">
        <f t="shared" si="20"/>
        <v>9.794759358288771E-2</v>
      </c>
      <c r="S96" s="165">
        <f t="shared" si="20"/>
        <v>7.0522267379679149E-2</v>
      </c>
      <c r="T96" s="165">
        <f t="shared" si="20"/>
        <v>0.12089531550802142</v>
      </c>
      <c r="U96" s="165">
        <f t="shared" si="20"/>
        <v>9.9626695187165784E-2</v>
      </c>
      <c r="V96" s="165">
        <f t="shared" si="20"/>
        <v>0.10298489839572192</v>
      </c>
      <c r="W96" s="165">
        <f t="shared" si="20"/>
        <v>9.794759358288771E-2</v>
      </c>
      <c r="X96" s="165">
        <f t="shared" si="20"/>
        <v>0.12089531550802142</v>
      </c>
      <c r="Y96" s="165">
        <f t="shared" si="20"/>
        <v>0.11809681283422462</v>
      </c>
      <c r="Z96" s="165">
        <f t="shared" si="20"/>
        <v>9.9626695187165784E-2</v>
      </c>
      <c r="AA96" s="165">
        <f t="shared" si="20"/>
        <v>0.11809681283422462</v>
      </c>
      <c r="AB96" s="165">
        <f t="shared" si="20"/>
        <v>0.13152962566844922</v>
      </c>
      <c r="AC96" s="165">
        <f t="shared" si="20"/>
        <v>5.8768556149732629E-2</v>
      </c>
      <c r="AD96" s="165">
        <f t="shared" si="20"/>
        <v>9.7387893048128338E-2</v>
      </c>
      <c r="AE96" s="165">
        <f t="shared" si="20"/>
        <v>0.10130579679144387</v>
      </c>
      <c r="AF96" s="165">
        <f t="shared" si="20"/>
        <v>9.9626695187165784E-2</v>
      </c>
      <c r="AG96" s="165">
        <f t="shared" si="20"/>
        <v>0.10186549732620322</v>
      </c>
      <c r="AH96" s="165">
        <f t="shared" si="20"/>
        <v>7.9477475935828892E-2</v>
      </c>
      <c r="AI96" s="165">
        <f t="shared" si="20"/>
        <v>9.9626695187165784E-2</v>
      </c>
      <c r="AJ96" s="165">
        <f t="shared" si="20"/>
        <v>8.7872983957219264E-2</v>
      </c>
      <c r="AK96" s="165">
        <f t="shared" si="20"/>
        <v>8.3955080213903743E-2</v>
      </c>
      <c r="AL96" s="165">
        <f t="shared" si="20"/>
        <v>9.3469989304812845E-2</v>
      </c>
      <c r="AM96" s="165">
        <f t="shared" si="20"/>
        <v>8.619388235294119E-2</v>
      </c>
      <c r="AN96" s="165">
        <f t="shared" si="20"/>
        <v>0.11753711229946526</v>
      </c>
      <c r="AO96" s="165">
        <f t="shared" si="20"/>
        <v>0.11641771122994653</v>
      </c>
      <c r="AP96" s="165">
        <f t="shared" si="20"/>
        <v>0.11249980748663103</v>
      </c>
      <c r="AQ96" s="165">
        <f t="shared" si="20"/>
        <v>0.10970130481283426</v>
      </c>
      <c r="AR96" s="165">
        <f t="shared" si="20"/>
        <v>0.1063431016042781</v>
      </c>
      <c r="AS96" s="165">
        <f t="shared" si="20"/>
        <v>0.10690280213903745</v>
      </c>
      <c r="AT96" s="165">
        <f t="shared" si="20"/>
        <v>0.12705202139037433</v>
      </c>
      <c r="AU96" s="165">
        <f t="shared" si="20"/>
        <v>7.9477475935828892E-2</v>
      </c>
      <c r="AV96" s="165">
        <f t="shared" si="20"/>
        <v>0.11361920855614975</v>
      </c>
      <c r="AW96" s="74">
        <v>96</v>
      </c>
    </row>
    <row r="97" spans="1:49" ht="13.5" thickBot="1" x14ac:dyDescent="0.25">
      <c r="A97" s="112" t="s">
        <v>54</v>
      </c>
      <c r="B97" s="225">
        <v>6.4629000000000006E-2</v>
      </c>
      <c r="C97" s="165">
        <f t="shared" si="19"/>
        <v>6.3150938239920643E-2</v>
      </c>
      <c r="D97" s="165">
        <f t="shared" si="19"/>
        <v>6.9542757689740747E-2</v>
      </c>
      <c r="E97" s="165">
        <f t="shared" si="19"/>
        <v>6.3458313390662255E-2</v>
      </c>
      <c r="F97" s="165">
        <f t="shared" si="19"/>
        <v>6.2449209943381455E-2</v>
      </c>
      <c r="G97" s="165">
        <f t="shared" si="19"/>
        <v>6.8889131451497179E-2</v>
      </c>
      <c r="H97" s="165">
        <f t="shared" si="19"/>
        <v>6.0369289722217057E-2</v>
      </c>
      <c r="I97" s="165">
        <f t="shared" si="19"/>
        <v>6.1717753367863802E-2</v>
      </c>
      <c r="J97" s="188">
        <f t="shared" si="19"/>
        <v>6.6868176542223851E-2</v>
      </c>
      <c r="K97" s="165">
        <f t="shared" si="19"/>
        <v>6.5170027406734651E-2</v>
      </c>
      <c r="L97" s="165">
        <f t="shared" si="19"/>
        <v>7.4382619904566377E-2</v>
      </c>
      <c r="M97" s="165">
        <f t="shared" si="19"/>
        <v>5.3376797428588876E-2</v>
      </c>
      <c r="N97" s="165">
        <f t="shared" si="19"/>
        <v>6.7751144347826323E-2</v>
      </c>
      <c r="O97" s="165">
        <f t="shared" si="19"/>
        <v>5.9631835160767872E-2</v>
      </c>
      <c r="P97" s="165">
        <f t="shared" si="19"/>
        <v>3.6140097682234022E-2</v>
      </c>
      <c r="Q97" s="165">
        <f t="shared" si="20"/>
        <v>6.2900951871657756E-2</v>
      </c>
      <c r="R97" s="165">
        <f t="shared" si="20"/>
        <v>6.0481684491978618E-2</v>
      </c>
      <c r="S97" s="165">
        <f t="shared" si="20"/>
        <v>4.3546812834224603E-2</v>
      </c>
      <c r="T97" s="165">
        <f t="shared" si="20"/>
        <v>7.4651679144385044E-2</v>
      </c>
      <c r="U97" s="165">
        <f t="shared" si="20"/>
        <v>6.1518513368983965E-2</v>
      </c>
      <c r="V97" s="165">
        <f t="shared" si="20"/>
        <v>6.3592171122994659E-2</v>
      </c>
      <c r="W97" s="165">
        <f t="shared" si="20"/>
        <v>6.0481684491978618E-2</v>
      </c>
      <c r="X97" s="165">
        <f t="shared" si="20"/>
        <v>7.4651679144385044E-2</v>
      </c>
      <c r="Y97" s="165">
        <f t="shared" si="20"/>
        <v>7.2923631016042795E-2</v>
      </c>
      <c r="Z97" s="165">
        <f t="shared" si="20"/>
        <v>6.1518513368983965E-2</v>
      </c>
      <c r="AA97" s="165">
        <f t="shared" si="20"/>
        <v>7.2923631016042795E-2</v>
      </c>
      <c r="AB97" s="165">
        <f t="shared" si="20"/>
        <v>8.1218262032085584E-2</v>
      </c>
      <c r="AC97" s="165">
        <f t="shared" si="20"/>
        <v>3.6289010695187168E-2</v>
      </c>
      <c r="AD97" s="165">
        <f t="shared" si="20"/>
        <v>6.013607486631016E-2</v>
      </c>
      <c r="AE97" s="165">
        <f t="shared" si="20"/>
        <v>6.2555342245989312E-2</v>
      </c>
      <c r="AF97" s="165">
        <f t="shared" si="20"/>
        <v>6.1518513368983965E-2</v>
      </c>
      <c r="AG97" s="165">
        <f t="shared" si="20"/>
        <v>6.2900951871657756E-2</v>
      </c>
      <c r="AH97" s="165">
        <f t="shared" si="20"/>
        <v>4.9076566844919796E-2</v>
      </c>
      <c r="AI97" s="165">
        <f t="shared" si="20"/>
        <v>6.1518513368983965E-2</v>
      </c>
      <c r="AJ97" s="165">
        <f t="shared" si="20"/>
        <v>5.426071122994653E-2</v>
      </c>
      <c r="AK97" s="165">
        <f t="shared" si="20"/>
        <v>5.1841443850267385E-2</v>
      </c>
      <c r="AL97" s="165">
        <f t="shared" si="20"/>
        <v>5.7716807486631022E-2</v>
      </c>
      <c r="AM97" s="165">
        <f t="shared" si="20"/>
        <v>5.3223882352941183E-2</v>
      </c>
      <c r="AN97" s="165">
        <f t="shared" si="20"/>
        <v>7.2578021390374337E-2</v>
      </c>
      <c r="AO97" s="165">
        <f t="shared" si="20"/>
        <v>7.1886802139037434E-2</v>
      </c>
      <c r="AP97" s="165">
        <f t="shared" si="20"/>
        <v>6.9467534759358296E-2</v>
      </c>
      <c r="AQ97" s="165">
        <f t="shared" si="20"/>
        <v>6.773948663101606E-2</v>
      </c>
      <c r="AR97" s="165">
        <f t="shared" si="20"/>
        <v>6.5665828877005353E-2</v>
      </c>
      <c r="AS97" s="165">
        <f t="shared" si="20"/>
        <v>6.6011438502673811E-2</v>
      </c>
      <c r="AT97" s="165">
        <f t="shared" si="20"/>
        <v>7.8453385026737973E-2</v>
      </c>
      <c r="AU97" s="165">
        <f t="shared" si="20"/>
        <v>4.9076566844919796E-2</v>
      </c>
      <c r="AV97" s="165">
        <f t="shared" si="20"/>
        <v>7.0158754010695198E-2</v>
      </c>
      <c r="AW97" s="74">
        <v>97</v>
      </c>
    </row>
    <row r="98" spans="1:49" ht="13.5" thickBot="1" x14ac:dyDescent="0.25">
      <c r="A98" s="112" t="s">
        <v>55</v>
      </c>
      <c r="B98" s="225">
        <v>6.4629000000000006E-2</v>
      </c>
      <c r="C98" s="165">
        <f t="shared" si="19"/>
        <v>6.3150938239920643E-2</v>
      </c>
      <c r="D98" s="165">
        <f t="shared" si="19"/>
        <v>6.9542757689740747E-2</v>
      </c>
      <c r="E98" s="165">
        <f t="shared" si="19"/>
        <v>6.3458313390662255E-2</v>
      </c>
      <c r="F98" s="165">
        <f t="shared" si="19"/>
        <v>6.2449209943381455E-2</v>
      </c>
      <c r="G98" s="165">
        <f t="shared" si="19"/>
        <v>6.8889131451497179E-2</v>
      </c>
      <c r="H98" s="165">
        <f t="shared" si="19"/>
        <v>6.0369289722217057E-2</v>
      </c>
      <c r="I98" s="165">
        <f t="shared" si="19"/>
        <v>6.1717753367863802E-2</v>
      </c>
      <c r="J98" s="188">
        <f t="shared" si="19"/>
        <v>6.6868176542223851E-2</v>
      </c>
      <c r="K98" s="165">
        <f t="shared" si="19"/>
        <v>6.5170027406734651E-2</v>
      </c>
      <c r="L98" s="165">
        <f t="shared" si="19"/>
        <v>7.4382619904566377E-2</v>
      </c>
      <c r="M98" s="165">
        <f t="shared" si="19"/>
        <v>5.3376797428588876E-2</v>
      </c>
      <c r="N98" s="165">
        <f t="shared" si="19"/>
        <v>6.7751144347826323E-2</v>
      </c>
      <c r="O98" s="165">
        <f t="shared" si="19"/>
        <v>5.9631835160767872E-2</v>
      </c>
      <c r="P98" s="165">
        <f t="shared" si="19"/>
        <v>3.6140097682234022E-2</v>
      </c>
      <c r="Q98" s="165">
        <f t="shared" si="20"/>
        <v>6.2900951871657756E-2</v>
      </c>
      <c r="R98" s="165">
        <f t="shared" si="20"/>
        <v>6.0481684491978618E-2</v>
      </c>
      <c r="S98" s="165">
        <f t="shared" si="20"/>
        <v>4.3546812834224603E-2</v>
      </c>
      <c r="T98" s="165">
        <f t="shared" si="20"/>
        <v>7.4651679144385044E-2</v>
      </c>
      <c r="U98" s="165">
        <f t="shared" si="20"/>
        <v>6.1518513368983965E-2</v>
      </c>
      <c r="V98" s="165">
        <f t="shared" si="20"/>
        <v>6.3592171122994659E-2</v>
      </c>
      <c r="W98" s="165">
        <f t="shared" si="20"/>
        <v>6.0481684491978618E-2</v>
      </c>
      <c r="X98" s="165">
        <f t="shared" si="20"/>
        <v>7.4651679144385044E-2</v>
      </c>
      <c r="Y98" s="165">
        <f t="shared" si="20"/>
        <v>7.2923631016042795E-2</v>
      </c>
      <c r="Z98" s="165">
        <f t="shared" si="20"/>
        <v>6.1518513368983965E-2</v>
      </c>
      <c r="AA98" s="165">
        <f t="shared" si="20"/>
        <v>7.2923631016042795E-2</v>
      </c>
      <c r="AB98" s="165">
        <f t="shared" si="20"/>
        <v>8.1218262032085584E-2</v>
      </c>
      <c r="AC98" s="165">
        <f t="shared" si="20"/>
        <v>3.6289010695187168E-2</v>
      </c>
      <c r="AD98" s="165">
        <f t="shared" si="20"/>
        <v>6.013607486631016E-2</v>
      </c>
      <c r="AE98" s="165">
        <f t="shared" si="20"/>
        <v>6.2555342245989312E-2</v>
      </c>
      <c r="AF98" s="165">
        <f t="shared" si="20"/>
        <v>6.1518513368983965E-2</v>
      </c>
      <c r="AG98" s="165">
        <f t="shared" si="20"/>
        <v>6.2900951871657756E-2</v>
      </c>
      <c r="AH98" s="165">
        <f t="shared" si="20"/>
        <v>4.9076566844919796E-2</v>
      </c>
      <c r="AI98" s="165">
        <f t="shared" si="20"/>
        <v>6.1518513368983965E-2</v>
      </c>
      <c r="AJ98" s="165">
        <f t="shared" si="20"/>
        <v>5.426071122994653E-2</v>
      </c>
      <c r="AK98" s="165">
        <f t="shared" si="20"/>
        <v>5.1841443850267385E-2</v>
      </c>
      <c r="AL98" s="165">
        <f t="shared" si="20"/>
        <v>5.7716807486631022E-2</v>
      </c>
      <c r="AM98" s="165">
        <f t="shared" si="20"/>
        <v>5.3223882352941183E-2</v>
      </c>
      <c r="AN98" s="165">
        <f t="shared" si="20"/>
        <v>7.2578021390374337E-2</v>
      </c>
      <c r="AO98" s="165">
        <f t="shared" si="20"/>
        <v>7.1886802139037434E-2</v>
      </c>
      <c r="AP98" s="165">
        <f t="shared" si="20"/>
        <v>6.9467534759358296E-2</v>
      </c>
      <c r="AQ98" s="165">
        <f t="shared" si="20"/>
        <v>6.773948663101606E-2</v>
      </c>
      <c r="AR98" s="165">
        <f t="shared" si="20"/>
        <v>6.5665828877005353E-2</v>
      </c>
      <c r="AS98" s="165">
        <f t="shared" si="20"/>
        <v>6.6011438502673811E-2</v>
      </c>
      <c r="AT98" s="165">
        <f t="shared" si="20"/>
        <v>7.8453385026737973E-2</v>
      </c>
      <c r="AU98" s="165">
        <f t="shared" si="20"/>
        <v>4.9076566844919796E-2</v>
      </c>
      <c r="AV98" s="165">
        <f t="shared" si="20"/>
        <v>7.0158754010695198E-2</v>
      </c>
      <c r="AW98" s="74">
        <v>98</v>
      </c>
    </row>
    <row r="99" spans="1:49" ht="13.5" thickBot="1" x14ac:dyDescent="0.25">
      <c r="A99" s="112" t="s">
        <v>56</v>
      </c>
      <c r="B99" s="225">
        <v>1.8161E-2</v>
      </c>
      <c r="C99" s="165">
        <f t="shared" si="19"/>
        <v>1.7745658905061176E-2</v>
      </c>
      <c r="D99" s="165">
        <f t="shared" si="19"/>
        <v>1.9541784994404704E-2</v>
      </c>
      <c r="E99" s="165">
        <f t="shared" si="19"/>
        <v>1.7832032516174118E-2</v>
      </c>
      <c r="F99" s="165">
        <f t="shared" si="19"/>
        <v>1.7548470528427649E-2</v>
      </c>
      <c r="G99" s="165">
        <f t="shared" si="19"/>
        <v>1.9358113482966472E-2</v>
      </c>
      <c r="H99" s="165">
        <f t="shared" si="19"/>
        <v>1.696400486848294E-2</v>
      </c>
      <c r="I99" s="165">
        <f t="shared" si="19"/>
        <v>1.7342928389945295E-2</v>
      </c>
      <c r="J99" s="188">
        <f t="shared" si="19"/>
        <v>1.8790217304667057E-2</v>
      </c>
      <c r="K99" s="165">
        <f t="shared" si="19"/>
        <v>1.8313030802483529E-2</v>
      </c>
      <c r="L99" s="165">
        <f t="shared" si="19"/>
        <v>2.090180507337E-2</v>
      </c>
      <c r="M99" s="165">
        <f t="shared" si="19"/>
        <v>1.499908737719294E-2</v>
      </c>
      <c r="N99" s="165">
        <f t="shared" si="19"/>
        <v>1.9038334687228237E-2</v>
      </c>
      <c r="O99" s="165">
        <f t="shared" si="19"/>
        <v>1.6756777272659413E-2</v>
      </c>
      <c r="P99" s="165">
        <f t="shared" si="19"/>
        <v>1.0155507806202354E-2</v>
      </c>
      <c r="Q99" s="165">
        <f t="shared" si="20"/>
        <v>1.7675411764705884E-2</v>
      </c>
      <c r="R99" s="165">
        <f t="shared" si="20"/>
        <v>1.699558823529412E-2</v>
      </c>
      <c r="S99" s="165">
        <f t="shared" si="20"/>
        <v>1.2236823529411765E-2</v>
      </c>
      <c r="T99" s="165">
        <f t="shared" si="20"/>
        <v>2.0977411764705887E-2</v>
      </c>
      <c r="U99" s="165">
        <f t="shared" si="20"/>
        <v>1.7286941176470588E-2</v>
      </c>
      <c r="V99" s="165">
        <f t="shared" si="20"/>
        <v>1.7869647058823528E-2</v>
      </c>
      <c r="W99" s="165">
        <f t="shared" si="20"/>
        <v>1.699558823529412E-2</v>
      </c>
      <c r="X99" s="165">
        <f t="shared" si="20"/>
        <v>2.0977411764705887E-2</v>
      </c>
      <c r="Y99" s="165">
        <f t="shared" si="20"/>
        <v>2.0491823529411767E-2</v>
      </c>
      <c r="Z99" s="165">
        <f t="shared" si="20"/>
        <v>1.7286941176470588E-2</v>
      </c>
      <c r="AA99" s="165">
        <f t="shared" si="20"/>
        <v>2.0491823529411767E-2</v>
      </c>
      <c r="AB99" s="165">
        <f t="shared" si="20"/>
        <v>2.2822647058823531E-2</v>
      </c>
      <c r="AC99" s="165">
        <f t="shared" si="20"/>
        <v>1.0197352941176472E-2</v>
      </c>
      <c r="AD99" s="165">
        <f t="shared" si="20"/>
        <v>1.6898470588235293E-2</v>
      </c>
      <c r="AE99" s="165">
        <f t="shared" si="20"/>
        <v>1.757829411764706E-2</v>
      </c>
      <c r="AF99" s="165">
        <f t="shared" si="20"/>
        <v>1.7286941176470588E-2</v>
      </c>
      <c r="AG99" s="165">
        <f t="shared" si="20"/>
        <v>1.7675411764705884E-2</v>
      </c>
      <c r="AH99" s="165">
        <f t="shared" si="20"/>
        <v>1.3790705882352941E-2</v>
      </c>
      <c r="AI99" s="165">
        <f t="shared" si="20"/>
        <v>1.7286941176470588E-2</v>
      </c>
      <c r="AJ99" s="165">
        <f t="shared" si="20"/>
        <v>1.5247470588235295E-2</v>
      </c>
      <c r="AK99" s="165">
        <f t="shared" si="20"/>
        <v>1.4567647058823529E-2</v>
      </c>
      <c r="AL99" s="165">
        <f t="shared" si="20"/>
        <v>1.6218647058823529E-2</v>
      </c>
      <c r="AM99" s="165">
        <f t="shared" si="20"/>
        <v>1.4956117647058825E-2</v>
      </c>
      <c r="AN99" s="165">
        <f t="shared" si="20"/>
        <v>2.0394705882352943E-2</v>
      </c>
      <c r="AO99" s="165">
        <f t="shared" si="20"/>
        <v>2.0200470588235295E-2</v>
      </c>
      <c r="AP99" s="165">
        <f t="shared" si="20"/>
        <v>1.9520647058823531E-2</v>
      </c>
      <c r="AQ99" s="165">
        <f t="shared" si="20"/>
        <v>1.9035058823529415E-2</v>
      </c>
      <c r="AR99" s="165">
        <f t="shared" si="20"/>
        <v>1.8452352941176472E-2</v>
      </c>
      <c r="AS99" s="165">
        <f t="shared" si="20"/>
        <v>1.8549470588235296E-2</v>
      </c>
      <c r="AT99" s="165">
        <f t="shared" si="20"/>
        <v>2.2045705882352939E-2</v>
      </c>
      <c r="AU99" s="165">
        <f t="shared" si="20"/>
        <v>1.3790705882352941E-2</v>
      </c>
      <c r="AV99" s="165">
        <f t="shared" si="20"/>
        <v>1.9714882352941179E-2</v>
      </c>
      <c r="AW99" s="74">
        <v>99</v>
      </c>
    </row>
    <row r="100" spans="1:49" ht="13.5" thickBot="1" x14ac:dyDescent="0.25">
      <c r="A100" s="112" t="s">
        <v>57</v>
      </c>
      <c r="B100" s="225">
        <v>1.8161E-2</v>
      </c>
      <c r="C100" s="165">
        <f t="shared" si="19"/>
        <v>1.7745658905061176E-2</v>
      </c>
      <c r="D100" s="165">
        <f t="shared" si="19"/>
        <v>1.9541784994404704E-2</v>
      </c>
      <c r="E100" s="165">
        <f t="shared" si="19"/>
        <v>1.7832032516174118E-2</v>
      </c>
      <c r="F100" s="165">
        <f t="shared" si="19"/>
        <v>1.7548470528427649E-2</v>
      </c>
      <c r="G100" s="165">
        <f t="shared" si="19"/>
        <v>1.9358113482966472E-2</v>
      </c>
      <c r="H100" s="165">
        <f t="shared" si="19"/>
        <v>1.696400486848294E-2</v>
      </c>
      <c r="I100" s="165">
        <f t="shared" si="19"/>
        <v>1.7342928389945295E-2</v>
      </c>
      <c r="J100" s="188">
        <f t="shared" si="19"/>
        <v>1.8790217304667057E-2</v>
      </c>
      <c r="K100" s="165">
        <f t="shared" si="19"/>
        <v>1.8313030802483529E-2</v>
      </c>
      <c r="L100" s="165">
        <f t="shared" si="19"/>
        <v>2.090180507337E-2</v>
      </c>
      <c r="M100" s="165">
        <f t="shared" si="19"/>
        <v>1.499908737719294E-2</v>
      </c>
      <c r="N100" s="165">
        <f t="shared" si="19"/>
        <v>1.9038334687228237E-2</v>
      </c>
      <c r="O100" s="165">
        <f t="shared" si="19"/>
        <v>1.6756777272659413E-2</v>
      </c>
      <c r="P100" s="165">
        <f t="shared" ref="C100:P102" si="21">P$270*$B100</f>
        <v>1.0155507806202354E-2</v>
      </c>
      <c r="Q100" s="165">
        <f t="shared" si="20"/>
        <v>1.7675411764705884E-2</v>
      </c>
      <c r="R100" s="165">
        <f t="shared" si="20"/>
        <v>1.699558823529412E-2</v>
      </c>
      <c r="S100" s="165">
        <f t="shared" si="20"/>
        <v>1.2236823529411765E-2</v>
      </c>
      <c r="T100" s="165">
        <f t="shared" si="20"/>
        <v>2.0977411764705887E-2</v>
      </c>
      <c r="U100" s="165">
        <f t="shared" si="20"/>
        <v>1.7286941176470588E-2</v>
      </c>
      <c r="V100" s="165">
        <f t="shared" si="20"/>
        <v>1.7869647058823528E-2</v>
      </c>
      <c r="W100" s="165">
        <f t="shared" si="20"/>
        <v>1.699558823529412E-2</v>
      </c>
      <c r="X100" s="165">
        <f t="shared" si="20"/>
        <v>2.0977411764705887E-2</v>
      </c>
      <c r="Y100" s="165">
        <f t="shared" si="20"/>
        <v>2.0491823529411767E-2</v>
      </c>
      <c r="Z100" s="165">
        <f t="shared" si="20"/>
        <v>1.7286941176470588E-2</v>
      </c>
      <c r="AA100" s="165">
        <f t="shared" si="20"/>
        <v>2.0491823529411767E-2</v>
      </c>
      <c r="AB100" s="165">
        <f t="shared" si="20"/>
        <v>2.2822647058823531E-2</v>
      </c>
      <c r="AC100" s="165">
        <f t="shared" si="20"/>
        <v>1.0197352941176472E-2</v>
      </c>
      <c r="AD100" s="165">
        <f t="shared" si="20"/>
        <v>1.6898470588235293E-2</v>
      </c>
      <c r="AE100" s="165">
        <f t="shared" si="20"/>
        <v>1.757829411764706E-2</v>
      </c>
      <c r="AF100" s="165">
        <f t="shared" si="20"/>
        <v>1.7286941176470588E-2</v>
      </c>
      <c r="AG100" s="165">
        <f t="shared" si="20"/>
        <v>1.7675411764705884E-2</v>
      </c>
      <c r="AH100" s="165">
        <f t="shared" si="20"/>
        <v>1.3790705882352941E-2</v>
      </c>
      <c r="AI100" s="165">
        <f t="shared" si="20"/>
        <v>1.7286941176470588E-2</v>
      </c>
      <c r="AJ100" s="165">
        <f t="shared" si="20"/>
        <v>1.5247470588235295E-2</v>
      </c>
      <c r="AK100" s="165">
        <f t="shared" si="20"/>
        <v>1.4567647058823529E-2</v>
      </c>
      <c r="AL100" s="165">
        <f t="shared" si="20"/>
        <v>1.6218647058823529E-2</v>
      </c>
      <c r="AM100" s="165">
        <f t="shared" si="20"/>
        <v>1.4956117647058825E-2</v>
      </c>
      <c r="AN100" s="165">
        <f t="shared" si="20"/>
        <v>2.0394705882352943E-2</v>
      </c>
      <c r="AO100" s="165">
        <f t="shared" si="20"/>
        <v>2.0200470588235295E-2</v>
      </c>
      <c r="AP100" s="165">
        <f t="shared" si="20"/>
        <v>1.9520647058823531E-2</v>
      </c>
      <c r="AQ100" s="165">
        <f t="shared" si="20"/>
        <v>1.9035058823529415E-2</v>
      </c>
      <c r="AR100" s="165">
        <f t="shared" si="20"/>
        <v>1.8452352941176472E-2</v>
      </c>
      <c r="AS100" s="165">
        <f t="shared" si="20"/>
        <v>1.8549470588235296E-2</v>
      </c>
      <c r="AT100" s="165">
        <f t="shared" si="20"/>
        <v>2.2045705882352939E-2</v>
      </c>
      <c r="AU100" s="165">
        <f t="shared" si="20"/>
        <v>1.3790705882352941E-2</v>
      </c>
      <c r="AV100" s="165">
        <f t="shared" si="20"/>
        <v>1.9714882352941179E-2</v>
      </c>
      <c r="AW100" s="74">
        <v>100</v>
      </c>
    </row>
    <row r="101" spans="1:49" ht="13.5" thickBot="1" x14ac:dyDescent="0.25">
      <c r="A101" s="112" t="s">
        <v>220</v>
      </c>
      <c r="B101" s="225">
        <v>1.8161E-2</v>
      </c>
      <c r="C101" s="165">
        <f t="shared" si="21"/>
        <v>1.7745658905061176E-2</v>
      </c>
      <c r="D101" s="165">
        <f t="shared" si="21"/>
        <v>1.9541784994404704E-2</v>
      </c>
      <c r="E101" s="165">
        <f t="shared" si="21"/>
        <v>1.7832032516174118E-2</v>
      </c>
      <c r="F101" s="165">
        <f t="shared" si="21"/>
        <v>1.7548470528427649E-2</v>
      </c>
      <c r="G101" s="165">
        <f t="shared" si="21"/>
        <v>1.9358113482966472E-2</v>
      </c>
      <c r="H101" s="165">
        <f t="shared" si="21"/>
        <v>1.696400486848294E-2</v>
      </c>
      <c r="I101" s="165">
        <f t="shared" si="21"/>
        <v>1.7342928389945295E-2</v>
      </c>
      <c r="J101" s="188">
        <f t="shared" si="21"/>
        <v>1.8790217304667057E-2</v>
      </c>
      <c r="K101" s="165">
        <f t="shared" si="21"/>
        <v>1.8313030802483529E-2</v>
      </c>
      <c r="L101" s="165">
        <f t="shared" si="21"/>
        <v>2.090180507337E-2</v>
      </c>
      <c r="M101" s="165">
        <f t="shared" si="21"/>
        <v>1.499908737719294E-2</v>
      </c>
      <c r="N101" s="165">
        <f t="shared" si="21"/>
        <v>1.9038334687228237E-2</v>
      </c>
      <c r="O101" s="165">
        <f t="shared" si="21"/>
        <v>1.6756777272659413E-2</v>
      </c>
      <c r="P101" s="165">
        <f t="shared" si="21"/>
        <v>1.0155507806202354E-2</v>
      </c>
      <c r="Q101" s="165">
        <f t="shared" si="20"/>
        <v>1.7675411764705884E-2</v>
      </c>
      <c r="R101" s="165">
        <f t="shared" si="20"/>
        <v>1.699558823529412E-2</v>
      </c>
      <c r="S101" s="165">
        <f t="shared" si="20"/>
        <v>1.2236823529411765E-2</v>
      </c>
      <c r="T101" s="165">
        <f t="shared" si="20"/>
        <v>2.0977411764705887E-2</v>
      </c>
      <c r="U101" s="165">
        <f t="shared" si="20"/>
        <v>1.7286941176470588E-2</v>
      </c>
      <c r="V101" s="165">
        <f t="shared" si="20"/>
        <v>1.7869647058823528E-2</v>
      </c>
      <c r="W101" s="165">
        <f t="shared" si="20"/>
        <v>1.699558823529412E-2</v>
      </c>
      <c r="X101" s="165">
        <f t="shared" si="20"/>
        <v>2.0977411764705887E-2</v>
      </c>
      <c r="Y101" s="165">
        <f t="shared" si="20"/>
        <v>2.0491823529411767E-2</v>
      </c>
      <c r="Z101" s="165">
        <f t="shared" si="20"/>
        <v>1.7286941176470588E-2</v>
      </c>
      <c r="AA101" s="165">
        <f t="shared" si="20"/>
        <v>2.0491823529411767E-2</v>
      </c>
      <c r="AB101" s="165">
        <f t="shared" si="20"/>
        <v>2.2822647058823531E-2</v>
      </c>
      <c r="AC101" s="165">
        <f t="shared" si="20"/>
        <v>1.0197352941176472E-2</v>
      </c>
      <c r="AD101" s="165">
        <f t="shared" si="20"/>
        <v>1.6898470588235293E-2</v>
      </c>
      <c r="AE101" s="165">
        <f t="shared" si="20"/>
        <v>1.757829411764706E-2</v>
      </c>
      <c r="AF101" s="165">
        <f t="shared" si="20"/>
        <v>1.7286941176470588E-2</v>
      </c>
      <c r="AG101" s="165">
        <f t="shared" si="20"/>
        <v>1.7675411764705884E-2</v>
      </c>
      <c r="AH101" s="165">
        <f t="shared" si="20"/>
        <v>1.3790705882352941E-2</v>
      </c>
      <c r="AI101" s="165">
        <f t="shared" si="20"/>
        <v>1.7286941176470588E-2</v>
      </c>
      <c r="AJ101" s="165">
        <f t="shared" si="20"/>
        <v>1.5247470588235295E-2</v>
      </c>
      <c r="AK101" s="165">
        <f t="shared" si="20"/>
        <v>1.4567647058823529E-2</v>
      </c>
      <c r="AL101" s="165">
        <f t="shared" si="20"/>
        <v>1.6218647058823529E-2</v>
      </c>
      <c r="AM101" s="165">
        <f t="shared" si="20"/>
        <v>1.4956117647058825E-2</v>
      </c>
      <c r="AN101" s="165">
        <f t="shared" si="20"/>
        <v>2.0394705882352943E-2</v>
      </c>
      <c r="AO101" s="165">
        <f t="shared" si="20"/>
        <v>2.0200470588235295E-2</v>
      </c>
      <c r="AP101" s="165">
        <f t="shared" si="20"/>
        <v>1.9520647058823531E-2</v>
      </c>
      <c r="AQ101" s="165">
        <f t="shared" si="20"/>
        <v>1.9035058823529415E-2</v>
      </c>
      <c r="AR101" s="165">
        <f t="shared" si="20"/>
        <v>1.8452352941176472E-2</v>
      </c>
      <c r="AS101" s="165">
        <f t="shared" si="20"/>
        <v>1.8549470588235296E-2</v>
      </c>
      <c r="AT101" s="165">
        <f t="shared" si="20"/>
        <v>2.2045705882352939E-2</v>
      </c>
      <c r="AU101" s="165">
        <f t="shared" si="20"/>
        <v>1.3790705882352941E-2</v>
      </c>
      <c r="AV101" s="165">
        <f t="shared" si="20"/>
        <v>1.9714882352941179E-2</v>
      </c>
      <c r="AW101" s="74">
        <v>101</v>
      </c>
    </row>
    <row r="102" spans="1:49" ht="13.5" thickBot="1" x14ac:dyDescent="0.25">
      <c r="A102" s="112" t="s">
        <v>221</v>
      </c>
      <c r="B102" s="225">
        <v>1.8161E-2</v>
      </c>
      <c r="C102" s="165">
        <f t="shared" si="21"/>
        <v>1.7745658905061176E-2</v>
      </c>
      <c r="D102" s="165">
        <f t="shared" si="21"/>
        <v>1.9541784994404704E-2</v>
      </c>
      <c r="E102" s="165">
        <f t="shared" si="21"/>
        <v>1.7832032516174118E-2</v>
      </c>
      <c r="F102" s="165">
        <f t="shared" si="21"/>
        <v>1.7548470528427649E-2</v>
      </c>
      <c r="G102" s="165">
        <f t="shared" si="21"/>
        <v>1.9358113482966472E-2</v>
      </c>
      <c r="H102" s="165">
        <f t="shared" si="21"/>
        <v>1.696400486848294E-2</v>
      </c>
      <c r="I102" s="165">
        <f t="shared" si="21"/>
        <v>1.7342928389945295E-2</v>
      </c>
      <c r="J102" s="188">
        <f t="shared" si="21"/>
        <v>1.8790217304667057E-2</v>
      </c>
      <c r="K102" s="165">
        <f t="shared" si="21"/>
        <v>1.8313030802483529E-2</v>
      </c>
      <c r="L102" s="165">
        <f t="shared" si="21"/>
        <v>2.090180507337E-2</v>
      </c>
      <c r="M102" s="165">
        <f t="shared" si="21"/>
        <v>1.499908737719294E-2</v>
      </c>
      <c r="N102" s="165">
        <f t="shared" si="21"/>
        <v>1.9038334687228237E-2</v>
      </c>
      <c r="O102" s="165">
        <f t="shared" si="21"/>
        <v>1.6756777272659413E-2</v>
      </c>
      <c r="P102" s="165">
        <f t="shared" si="21"/>
        <v>1.0155507806202354E-2</v>
      </c>
      <c r="Q102" s="165">
        <f t="shared" si="20"/>
        <v>1.7675411764705884E-2</v>
      </c>
      <c r="R102" s="165">
        <f t="shared" si="20"/>
        <v>1.699558823529412E-2</v>
      </c>
      <c r="S102" s="165">
        <f t="shared" si="20"/>
        <v>1.2236823529411765E-2</v>
      </c>
      <c r="T102" s="165">
        <f t="shared" si="20"/>
        <v>2.0977411764705887E-2</v>
      </c>
      <c r="U102" s="165">
        <f t="shared" si="20"/>
        <v>1.7286941176470588E-2</v>
      </c>
      <c r="V102" s="165">
        <f t="shared" si="20"/>
        <v>1.7869647058823528E-2</v>
      </c>
      <c r="W102" s="165">
        <f t="shared" si="20"/>
        <v>1.699558823529412E-2</v>
      </c>
      <c r="X102" s="165">
        <f t="shared" si="20"/>
        <v>2.0977411764705887E-2</v>
      </c>
      <c r="Y102" s="165">
        <f t="shared" si="20"/>
        <v>2.0491823529411767E-2</v>
      </c>
      <c r="Z102" s="165">
        <f t="shared" si="20"/>
        <v>1.7286941176470588E-2</v>
      </c>
      <c r="AA102" s="165">
        <f t="shared" si="20"/>
        <v>2.0491823529411767E-2</v>
      </c>
      <c r="AB102" s="165">
        <f t="shared" si="20"/>
        <v>2.2822647058823531E-2</v>
      </c>
      <c r="AC102" s="165">
        <f t="shared" si="20"/>
        <v>1.0197352941176472E-2</v>
      </c>
      <c r="AD102" s="165">
        <f t="shared" si="20"/>
        <v>1.6898470588235293E-2</v>
      </c>
      <c r="AE102" s="165">
        <f t="shared" si="20"/>
        <v>1.757829411764706E-2</v>
      </c>
      <c r="AF102" s="165">
        <f t="shared" si="20"/>
        <v>1.7286941176470588E-2</v>
      </c>
      <c r="AG102" s="165">
        <f t="shared" si="20"/>
        <v>1.7675411764705884E-2</v>
      </c>
      <c r="AH102" s="165">
        <f t="shared" si="20"/>
        <v>1.3790705882352941E-2</v>
      </c>
      <c r="AI102" s="165">
        <f t="shared" si="20"/>
        <v>1.7286941176470588E-2</v>
      </c>
      <c r="AJ102" s="165">
        <f t="shared" ref="AJ102:AV102" si="22">AJ$270*$B102</f>
        <v>1.5247470588235295E-2</v>
      </c>
      <c r="AK102" s="165">
        <f t="shared" si="22"/>
        <v>1.4567647058823529E-2</v>
      </c>
      <c r="AL102" s="165">
        <f t="shared" si="22"/>
        <v>1.6218647058823529E-2</v>
      </c>
      <c r="AM102" s="165">
        <f t="shared" si="22"/>
        <v>1.4956117647058825E-2</v>
      </c>
      <c r="AN102" s="165">
        <f t="shared" si="22"/>
        <v>2.0394705882352943E-2</v>
      </c>
      <c r="AO102" s="165">
        <f t="shared" si="22"/>
        <v>2.0200470588235295E-2</v>
      </c>
      <c r="AP102" s="165">
        <f t="shared" si="22"/>
        <v>1.9520647058823531E-2</v>
      </c>
      <c r="AQ102" s="165">
        <f t="shared" si="22"/>
        <v>1.9035058823529415E-2</v>
      </c>
      <c r="AR102" s="165">
        <f t="shared" si="22"/>
        <v>1.8452352941176472E-2</v>
      </c>
      <c r="AS102" s="165">
        <f t="shared" si="22"/>
        <v>1.8549470588235296E-2</v>
      </c>
      <c r="AT102" s="165">
        <f t="shared" si="22"/>
        <v>2.2045705882352939E-2</v>
      </c>
      <c r="AU102" s="165">
        <f t="shared" si="22"/>
        <v>1.3790705882352941E-2</v>
      </c>
      <c r="AV102" s="165">
        <f t="shared" si="22"/>
        <v>1.9714882352941179E-2</v>
      </c>
      <c r="AW102" s="74">
        <v>102</v>
      </c>
    </row>
    <row r="103" spans="1:49" ht="13.5" thickBot="1" x14ac:dyDescent="0.25">
      <c r="A103" s="102" t="s">
        <v>60</v>
      </c>
      <c r="B103" s="148"/>
      <c r="AW103" s="74">
        <v>103</v>
      </c>
    </row>
    <row r="104" spans="1:49" ht="13.5" thickBot="1" x14ac:dyDescent="0.25">
      <c r="A104" s="112" t="s">
        <v>21</v>
      </c>
      <c r="B104" s="150"/>
      <c r="AW104" s="74">
        <v>104</v>
      </c>
    </row>
    <row r="105" spans="1:49" ht="13.5" thickBot="1" x14ac:dyDescent="0.25">
      <c r="A105" s="112" t="s">
        <v>22</v>
      </c>
      <c r="B105" s="150"/>
      <c r="AW105" s="74">
        <v>105</v>
      </c>
    </row>
    <row r="106" spans="1:49" ht="13.5" thickBot="1" x14ac:dyDescent="0.25">
      <c r="A106" s="112" t="s">
        <v>23</v>
      </c>
      <c r="B106" s="150"/>
      <c r="AW106" s="74">
        <v>106</v>
      </c>
    </row>
    <row r="107" spans="1:49" ht="13.5" thickBot="1" x14ac:dyDescent="0.25">
      <c r="A107" s="112" t="s">
        <v>24</v>
      </c>
      <c r="B107" s="150"/>
      <c r="AW107" s="74">
        <v>107</v>
      </c>
    </row>
    <row r="108" spans="1:49" ht="13.5" thickBot="1" x14ac:dyDescent="0.25">
      <c r="A108" s="112" t="s">
        <v>229</v>
      </c>
      <c r="B108" s="167">
        <v>0.283912</v>
      </c>
      <c r="C108" s="165">
        <f>C$269*$B108</f>
        <v>0.27472331575514469</v>
      </c>
      <c r="D108" s="165">
        <f t="shared" ref="D108:AV115" si="23">D$269*$B108</f>
        <v>0.28269696984991</v>
      </c>
      <c r="E108" s="165">
        <f t="shared" si="23"/>
        <v>0.24475378525482766</v>
      </c>
      <c r="F108" s="165">
        <f t="shared" si="23"/>
        <v>0.29110953510202792</v>
      </c>
      <c r="G108" s="165">
        <f t="shared" si="23"/>
        <v>0.29801298049119085</v>
      </c>
      <c r="H108" s="165">
        <f t="shared" si="23"/>
        <v>0.27634722265925971</v>
      </c>
      <c r="I108" s="165">
        <f t="shared" si="23"/>
        <v>0.27695192337310115</v>
      </c>
      <c r="J108" s="188">
        <f t="shared" si="23"/>
        <v>0.28137819517582735</v>
      </c>
      <c r="K108" s="165">
        <f t="shared" si="23"/>
        <v>0.28007975785939854</v>
      </c>
      <c r="L108" s="165">
        <f t="shared" si="23"/>
        <v>0.31073231581210092</v>
      </c>
      <c r="M108" s="165">
        <f t="shared" si="23"/>
        <v>0.29510594196656709</v>
      </c>
      <c r="N108" s="165">
        <f t="shared" si="23"/>
        <v>0.25301952070863409</v>
      </c>
      <c r="O108" s="165">
        <f t="shared" si="23"/>
        <v>0.28430646715535501</v>
      </c>
      <c r="P108" s="165">
        <f t="shared" si="23"/>
        <v>0.20829547981344002</v>
      </c>
      <c r="Q108" s="165">
        <f t="shared" si="23"/>
        <v>0.30583167647058823</v>
      </c>
      <c r="R108" s="165">
        <f t="shared" si="23"/>
        <v>0.25677335294117648</v>
      </c>
      <c r="S108" s="165">
        <f t="shared" si="23"/>
        <v>0.24737920588235293</v>
      </c>
      <c r="T108" s="165">
        <f t="shared" si="23"/>
        <v>0.30374408823529409</v>
      </c>
      <c r="U108" s="165">
        <f t="shared" si="23"/>
        <v>0.29121855882352937</v>
      </c>
      <c r="V108" s="165">
        <f t="shared" si="23"/>
        <v>0.24424782352941174</v>
      </c>
      <c r="W108" s="165">
        <f t="shared" si="23"/>
        <v>0.31418202941176471</v>
      </c>
      <c r="X108" s="165">
        <f t="shared" si="23"/>
        <v>0.28182441176470591</v>
      </c>
      <c r="Y108" s="165">
        <f t="shared" si="23"/>
        <v>0.32879514705882357</v>
      </c>
      <c r="Z108" s="165">
        <f t="shared" si="23"/>
        <v>0.27347405882352943</v>
      </c>
      <c r="AA108" s="165">
        <f t="shared" si="23"/>
        <v>0.32879514705882357</v>
      </c>
      <c r="AB108" s="165">
        <f t="shared" si="23"/>
        <v>0.32566376470588232</v>
      </c>
      <c r="AC108" s="165">
        <f t="shared" si="23"/>
        <v>0.20875882352941177</v>
      </c>
      <c r="AD108" s="165">
        <f t="shared" si="23"/>
        <v>0.29330614705882357</v>
      </c>
      <c r="AE108" s="165">
        <f t="shared" si="23"/>
        <v>0.29121855882352937</v>
      </c>
      <c r="AF108" s="165">
        <f t="shared" si="23"/>
        <v>0.25468576470588233</v>
      </c>
      <c r="AG108" s="165">
        <f t="shared" si="23"/>
        <v>0.26094852941176472</v>
      </c>
      <c r="AH108" s="165">
        <f t="shared" si="23"/>
        <v>0.23276608823529413</v>
      </c>
      <c r="AI108" s="165">
        <f t="shared" si="23"/>
        <v>0.27347405882352943</v>
      </c>
      <c r="AJ108" s="165">
        <f t="shared" si="23"/>
        <v>0.25572955882352943</v>
      </c>
      <c r="AK108" s="165">
        <f t="shared" si="23"/>
        <v>0.27034267647058824</v>
      </c>
      <c r="AL108" s="165">
        <f t="shared" si="23"/>
        <v>0.26407991176470591</v>
      </c>
      <c r="AM108" s="165">
        <f t="shared" si="23"/>
        <v>0.29539373529411767</v>
      </c>
      <c r="AN108" s="165">
        <f t="shared" si="23"/>
        <v>0.28286820588235295</v>
      </c>
      <c r="AO108" s="165">
        <f t="shared" si="23"/>
        <v>0.33297032352941175</v>
      </c>
      <c r="AP108" s="165">
        <f t="shared" si="23"/>
        <v>0.28286820588235295</v>
      </c>
      <c r="AQ108" s="165">
        <f t="shared" si="23"/>
        <v>0.25259817647058824</v>
      </c>
      <c r="AR108" s="165">
        <f t="shared" si="23"/>
        <v>0.27347405882352943</v>
      </c>
      <c r="AS108" s="165">
        <f t="shared" si="23"/>
        <v>0.29226235294117653</v>
      </c>
      <c r="AT108" s="165">
        <f t="shared" si="23"/>
        <v>0.29539373529411767</v>
      </c>
      <c r="AU108" s="165">
        <f t="shared" si="23"/>
        <v>0.23276608823529413</v>
      </c>
      <c r="AV108" s="165">
        <f t="shared" si="23"/>
        <v>0.31000685294117641</v>
      </c>
      <c r="AW108" s="74">
        <v>108</v>
      </c>
    </row>
    <row r="109" spans="1:49" ht="13.5" thickBot="1" x14ac:dyDescent="0.25">
      <c r="A109" s="112" t="s">
        <v>26</v>
      </c>
      <c r="B109" s="167">
        <v>0.283912</v>
      </c>
      <c r="C109" s="165">
        <f t="shared" ref="C109:R123" si="24">C$269*$B109</f>
        <v>0.27472331575514469</v>
      </c>
      <c r="D109" s="165">
        <f>D$269*$B109</f>
        <v>0.28269696984991</v>
      </c>
      <c r="E109" s="165">
        <f t="shared" si="24"/>
        <v>0.24475378525482766</v>
      </c>
      <c r="F109" s="165">
        <f t="shared" si="24"/>
        <v>0.29110953510202792</v>
      </c>
      <c r="G109" s="165">
        <f t="shared" si="24"/>
        <v>0.29801298049119085</v>
      </c>
      <c r="H109" s="165">
        <f t="shared" si="24"/>
        <v>0.27634722265925971</v>
      </c>
      <c r="I109" s="165">
        <f t="shared" si="24"/>
        <v>0.27695192337310115</v>
      </c>
      <c r="J109" s="188">
        <f t="shared" si="24"/>
        <v>0.28137819517582735</v>
      </c>
      <c r="K109" s="165">
        <f t="shared" si="24"/>
        <v>0.28007975785939854</v>
      </c>
      <c r="L109" s="165">
        <f t="shared" si="24"/>
        <v>0.31073231581210092</v>
      </c>
      <c r="M109" s="165">
        <f t="shared" si="24"/>
        <v>0.29510594196656709</v>
      </c>
      <c r="N109" s="165">
        <f t="shared" si="24"/>
        <v>0.25301952070863409</v>
      </c>
      <c r="O109" s="165">
        <f t="shared" si="24"/>
        <v>0.28430646715535501</v>
      </c>
      <c r="P109" s="165">
        <f t="shared" si="24"/>
        <v>0.20829547981344002</v>
      </c>
      <c r="Q109" s="165">
        <f t="shared" si="24"/>
        <v>0.30583167647058823</v>
      </c>
      <c r="R109" s="165">
        <f t="shared" si="24"/>
        <v>0.25677335294117648</v>
      </c>
      <c r="S109" s="165">
        <f t="shared" si="23"/>
        <v>0.24737920588235293</v>
      </c>
      <c r="T109" s="165">
        <f t="shared" si="23"/>
        <v>0.30374408823529409</v>
      </c>
      <c r="U109" s="165">
        <f t="shared" si="23"/>
        <v>0.29121855882352937</v>
      </c>
      <c r="V109" s="165">
        <f t="shared" si="23"/>
        <v>0.24424782352941174</v>
      </c>
      <c r="W109" s="165">
        <f t="shared" si="23"/>
        <v>0.31418202941176471</v>
      </c>
      <c r="X109" s="165">
        <f t="shared" si="23"/>
        <v>0.28182441176470591</v>
      </c>
      <c r="Y109" s="165">
        <f t="shared" si="23"/>
        <v>0.32879514705882357</v>
      </c>
      <c r="Z109" s="165">
        <f t="shared" si="23"/>
        <v>0.27347405882352943</v>
      </c>
      <c r="AA109" s="165">
        <f t="shared" si="23"/>
        <v>0.32879514705882357</v>
      </c>
      <c r="AB109" s="165">
        <f t="shared" si="23"/>
        <v>0.32566376470588232</v>
      </c>
      <c r="AC109" s="165">
        <f t="shared" si="23"/>
        <v>0.20875882352941177</v>
      </c>
      <c r="AD109" s="165">
        <f t="shared" si="23"/>
        <v>0.29330614705882357</v>
      </c>
      <c r="AE109" s="165">
        <f t="shared" si="23"/>
        <v>0.29121855882352937</v>
      </c>
      <c r="AF109" s="165">
        <f t="shared" si="23"/>
        <v>0.25468576470588233</v>
      </c>
      <c r="AG109" s="165">
        <f t="shared" si="23"/>
        <v>0.26094852941176472</v>
      </c>
      <c r="AH109" s="165">
        <f t="shared" si="23"/>
        <v>0.23276608823529413</v>
      </c>
      <c r="AI109" s="165">
        <f t="shared" si="23"/>
        <v>0.27347405882352943</v>
      </c>
      <c r="AJ109" s="165">
        <f t="shared" si="23"/>
        <v>0.25572955882352943</v>
      </c>
      <c r="AK109" s="165">
        <f t="shared" si="23"/>
        <v>0.27034267647058824</v>
      </c>
      <c r="AL109" s="165">
        <f t="shared" si="23"/>
        <v>0.26407991176470591</v>
      </c>
      <c r="AM109" s="165">
        <f t="shared" si="23"/>
        <v>0.29539373529411767</v>
      </c>
      <c r="AN109" s="165">
        <f t="shared" si="23"/>
        <v>0.28286820588235295</v>
      </c>
      <c r="AO109" s="165">
        <f t="shared" si="23"/>
        <v>0.33297032352941175</v>
      </c>
      <c r="AP109" s="165">
        <f t="shared" si="23"/>
        <v>0.28286820588235295</v>
      </c>
      <c r="AQ109" s="165">
        <f t="shared" si="23"/>
        <v>0.25259817647058824</v>
      </c>
      <c r="AR109" s="165">
        <f t="shared" si="23"/>
        <v>0.27347405882352943</v>
      </c>
      <c r="AS109" s="165">
        <f t="shared" si="23"/>
        <v>0.29226235294117653</v>
      </c>
      <c r="AT109" s="165">
        <f t="shared" si="23"/>
        <v>0.29539373529411767</v>
      </c>
      <c r="AU109" s="165">
        <f t="shared" si="23"/>
        <v>0.23276608823529413</v>
      </c>
      <c r="AV109" s="165">
        <f t="shared" si="23"/>
        <v>0.31000685294117641</v>
      </c>
      <c r="AW109" s="74">
        <v>109</v>
      </c>
    </row>
    <row r="110" spans="1:49" ht="13.5" thickBot="1" x14ac:dyDescent="0.25">
      <c r="A110" s="112" t="s">
        <v>27</v>
      </c>
      <c r="B110" s="167">
        <v>0.329287</v>
      </c>
      <c r="C110" s="165">
        <f t="shared" si="24"/>
        <v>0.31862977427887634</v>
      </c>
      <c r="D110" s="165">
        <f t="shared" si="24"/>
        <v>0.32787778294319125</v>
      </c>
      <c r="E110" s="165">
        <f t="shared" si="24"/>
        <v>0.28387049397421182</v>
      </c>
      <c r="F110" s="165">
        <f t="shared" si="24"/>
        <v>0.33763484983072733</v>
      </c>
      <c r="G110" s="165">
        <f t="shared" si="24"/>
        <v>0.34564160833991786</v>
      </c>
      <c r="H110" s="165">
        <f t="shared" si="24"/>
        <v>0.32051321503775693</v>
      </c>
      <c r="I110" s="165">
        <f t="shared" si="24"/>
        <v>0.32121455941192473</v>
      </c>
      <c r="J110" s="188">
        <f t="shared" si="24"/>
        <v>0.32634824084527125</v>
      </c>
      <c r="K110" s="165">
        <f t="shared" si="24"/>
        <v>0.32484228643469726</v>
      </c>
      <c r="L110" s="165">
        <f t="shared" si="24"/>
        <v>0.36039375608223417</v>
      </c>
      <c r="M110" s="165">
        <f t="shared" si="24"/>
        <v>0.34226996503263324</v>
      </c>
      <c r="N110" s="165">
        <f t="shared" si="24"/>
        <v>0.29345726462982896</v>
      </c>
      <c r="O110" s="165">
        <f t="shared" si="24"/>
        <v>0.32974451115199566</v>
      </c>
      <c r="P110" s="165">
        <f t="shared" si="24"/>
        <v>0.24158539850844002</v>
      </c>
      <c r="Q110" s="165">
        <f t="shared" si="23"/>
        <v>0.35470989338235293</v>
      </c>
      <c r="R110" s="165">
        <f t="shared" si="23"/>
        <v>0.29781103676470594</v>
      </c>
      <c r="S110" s="165">
        <f t="shared" si="23"/>
        <v>0.28691551102941176</v>
      </c>
      <c r="T110" s="165">
        <f t="shared" si="23"/>
        <v>0.35228866544117649</v>
      </c>
      <c r="U110" s="165">
        <f t="shared" si="23"/>
        <v>0.33776129779411762</v>
      </c>
      <c r="V110" s="165">
        <f t="shared" si="23"/>
        <v>0.28328366911764702</v>
      </c>
      <c r="W110" s="165">
        <f t="shared" si="23"/>
        <v>0.36439480514705885</v>
      </c>
      <c r="X110" s="165">
        <f t="shared" si="23"/>
        <v>0.32686577205882356</v>
      </c>
      <c r="Y110" s="165">
        <f t="shared" si="23"/>
        <v>0.38134340073529416</v>
      </c>
      <c r="Z110" s="165">
        <f t="shared" si="23"/>
        <v>0.31718086029411763</v>
      </c>
      <c r="AA110" s="165">
        <f t="shared" si="23"/>
        <v>0.38134340073529416</v>
      </c>
      <c r="AB110" s="165">
        <f t="shared" si="23"/>
        <v>0.37771155882352936</v>
      </c>
      <c r="AC110" s="165">
        <f t="shared" si="23"/>
        <v>0.24212279411764706</v>
      </c>
      <c r="AD110" s="165">
        <f t="shared" si="23"/>
        <v>0.34018252573529417</v>
      </c>
      <c r="AE110" s="165">
        <f t="shared" si="23"/>
        <v>0.33776129779411762</v>
      </c>
      <c r="AF110" s="165">
        <f t="shared" si="23"/>
        <v>0.29538980882352939</v>
      </c>
      <c r="AG110" s="165">
        <f t="shared" si="23"/>
        <v>0.30265349264705882</v>
      </c>
      <c r="AH110" s="165">
        <f t="shared" si="23"/>
        <v>0.26996691544117651</v>
      </c>
      <c r="AI110" s="165">
        <f t="shared" si="23"/>
        <v>0.31718086029411763</v>
      </c>
      <c r="AJ110" s="165">
        <f t="shared" si="23"/>
        <v>0.29660042279411764</v>
      </c>
      <c r="AK110" s="165">
        <f t="shared" si="23"/>
        <v>0.31354901838235294</v>
      </c>
      <c r="AL110" s="165">
        <f t="shared" si="23"/>
        <v>0.30628533455882351</v>
      </c>
      <c r="AM110" s="165">
        <f t="shared" si="23"/>
        <v>0.34260375367647061</v>
      </c>
      <c r="AN110" s="165">
        <f t="shared" si="23"/>
        <v>0.3280763860294118</v>
      </c>
      <c r="AO110" s="165">
        <f t="shared" si="23"/>
        <v>0.38618585661764709</v>
      </c>
      <c r="AP110" s="165">
        <f t="shared" si="23"/>
        <v>0.3280763860294118</v>
      </c>
      <c r="AQ110" s="165">
        <f t="shared" si="23"/>
        <v>0.29296858088235295</v>
      </c>
      <c r="AR110" s="165">
        <f t="shared" si="23"/>
        <v>0.31718086029411763</v>
      </c>
      <c r="AS110" s="165">
        <f t="shared" si="23"/>
        <v>0.33897191176470592</v>
      </c>
      <c r="AT110" s="165">
        <f t="shared" si="23"/>
        <v>0.34260375367647061</v>
      </c>
      <c r="AU110" s="165">
        <f t="shared" si="23"/>
        <v>0.26996691544117651</v>
      </c>
      <c r="AV110" s="165">
        <f t="shared" si="23"/>
        <v>0.35955234926470586</v>
      </c>
      <c r="AW110" s="74">
        <v>110</v>
      </c>
    </row>
    <row r="111" spans="1:49" ht="13.5" thickBot="1" x14ac:dyDescent="0.25">
      <c r="A111" s="112" t="s">
        <v>28</v>
      </c>
      <c r="B111" s="167">
        <v>0.329287</v>
      </c>
      <c r="C111" s="165">
        <f t="shared" si="24"/>
        <v>0.31862977427887634</v>
      </c>
      <c r="D111" s="165">
        <f t="shared" si="24"/>
        <v>0.32787778294319125</v>
      </c>
      <c r="E111" s="165">
        <f t="shared" si="24"/>
        <v>0.28387049397421182</v>
      </c>
      <c r="F111" s="165">
        <f t="shared" si="24"/>
        <v>0.33763484983072733</v>
      </c>
      <c r="G111" s="165">
        <f t="shared" si="24"/>
        <v>0.34564160833991786</v>
      </c>
      <c r="H111" s="165">
        <f t="shared" si="24"/>
        <v>0.32051321503775693</v>
      </c>
      <c r="I111" s="165">
        <f t="shared" si="24"/>
        <v>0.32121455941192473</v>
      </c>
      <c r="J111" s="188">
        <f t="shared" si="24"/>
        <v>0.32634824084527125</v>
      </c>
      <c r="K111" s="165">
        <f t="shared" si="24"/>
        <v>0.32484228643469726</v>
      </c>
      <c r="L111" s="165">
        <f t="shared" si="24"/>
        <v>0.36039375608223417</v>
      </c>
      <c r="M111" s="165">
        <f t="shared" si="24"/>
        <v>0.34226996503263324</v>
      </c>
      <c r="N111" s="165">
        <f t="shared" si="24"/>
        <v>0.29345726462982896</v>
      </c>
      <c r="O111" s="165">
        <f t="shared" si="24"/>
        <v>0.32974451115199566</v>
      </c>
      <c r="P111" s="165">
        <f t="shared" si="24"/>
        <v>0.24158539850844002</v>
      </c>
      <c r="Q111" s="165">
        <f t="shared" si="23"/>
        <v>0.35470989338235293</v>
      </c>
      <c r="R111" s="165">
        <f t="shared" si="23"/>
        <v>0.29781103676470594</v>
      </c>
      <c r="S111" s="165">
        <f t="shared" si="23"/>
        <v>0.28691551102941176</v>
      </c>
      <c r="T111" s="165">
        <f t="shared" si="23"/>
        <v>0.35228866544117649</v>
      </c>
      <c r="U111" s="165">
        <f t="shared" si="23"/>
        <v>0.33776129779411762</v>
      </c>
      <c r="V111" s="165">
        <f t="shared" si="23"/>
        <v>0.28328366911764702</v>
      </c>
      <c r="W111" s="165">
        <f t="shared" si="23"/>
        <v>0.36439480514705885</v>
      </c>
      <c r="X111" s="165">
        <f t="shared" si="23"/>
        <v>0.32686577205882356</v>
      </c>
      <c r="Y111" s="165">
        <f t="shared" si="23"/>
        <v>0.38134340073529416</v>
      </c>
      <c r="Z111" s="165">
        <f t="shared" si="23"/>
        <v>0.31718086029411763</v>
      </c>
      <c r="AA111" s="165">
        <f t="shared" si="23"/>
        <v>0.38134340073529416</v>
      </c>
      <c r="AB111" s="165">
        <f t="shared" si="23"/>
        <v>0.37771155882352936</v>
      </c>
      <c r="AC111" s="165">
        <f t="shared" si="23"/>
        <v>0.24212279411764706</v>
      </c>
      <c r="AD111" s="165">
        <f t="shared" si="23"/>
        <v>0.34018252573529417</v>
      </c>
      <c r="AE111" s="165">
        <f t="shared" si="23"/>
        <v>0.33776129779411762</v>
      </c>
      <c r="AF111" s="165">
        <f t="shared" si="23"/>
        <v>0.29538980882352939</v>
      </c>
      <c r="AG111" s="165">
        <f t="shared" si="23"/>
        <v>0.30265349264705882</v>
      </c>
      <c r="AH111" s="165">
        <f t="shared" si="23"/>
        <v>0.26996691544117651</v>
      </c>
      <c r="AI111" s="165">
        <f t="shared" si="23"/>
        <v>0.31718086029411763</v>
      </c>
      <c r="AJ111" s="165">
        <f t="shared" si="23"/>
        <v>0.29660042279411764</v>
      </c>
      <c r="AK111" s="165">
        <f t="shared" si="23"/>
        <v>0.31354901838235294</v>
      </c>
      <c r="AL111" s="165">
        <f t="shared" si="23"/>
        <v>0.30628533455882351</v>
      </c>
      <c r="AM111" s="165">
        <f t="shared" si="23"/>
        <v>0.34260375367647061</v>
      </c>
      <c r="AN111" s="165">
        <f t="shared" si="23"/>
        <v>0.3280763860294118</v>
      </c>
      <c r="AO111" s="165">
        <f t="shared" si="23"/>
        <v>0.38618585661764709</v>
      </c>
      <c r="AP111" s="165">
        <f t="shared" si="23"/>
        <v>0.3280763860294118</v>
      </c>
      <c r="AQ111" s="165">
        <f t="shared" si="23"/>
        <v>0.29296858088235295</v>
      </c>
      <c r="AR111" s="165">
        <f t="shared" si="23"/>
        <v>0.31718086029411763</v>
      </c>
      <c r="AS111" s="165">
        <f t="shared" si="23"/>
        <v>0.33897191176470592</v>
      </c>
      <c r="AT111" s="165">
        <f t="shared" si="23"/>
        <v>0.34260375367647061</v>
      </c>
      <c r="AU111" s="165">
        <f t="shared" si="23"/>
        <v>0.26996691544117651</v>
      </c>
      <c r="AV111" s="165">
        <f t="shared" si="23"/>
        <v>0.35955234926470586</v>
      </c>
      <c r="AW111" s="74">
        <v>111</v>
      </c>
    </row>
    <row r="112" spans="1:49" ht="13.5" thickBot="1" x14ac:dyDescent="0.25">
      <c r="A112" s="112" t="s">
        <v>29</v>
      </c>
      <c r="B112" s="167">
        <v>0.23563099999999998</v>
      </c>
      <c r="C112" s="165">
        <f t="shared" si="24"/>
        <v>0.22800490861499512</v>
      </c>
      <c r="D112" s="165">
        <f t="shared" si="24"/>
        <v>0.23462259327786125</v>
      </c>
      <c r="E112" s="165">
        <f t="shared" si="24"/>
        <v>0.20313188302495241</v>
      </c>
      <c r="F112" s="165">
        <f t="shared" si="24"/>
        <v>0.24160454952811411</v>
      </c>
      <c r="G112" s="165">
        <f t="shared" si="24"/>
        <v>0.2473340211266864</v>
      </c>
      <c r="H112" s="165">
        <f t="shared" si="24"/>
        <v>0.22935266005813074</v>
      </c>
      <c r="I112" s="165">
        <f t="shared" si="24"/>
        <v>0.22985452765760939</v>
      </c>
      <c r="J112" s="188">
        <f t="shared" si="24"/>
        <v>0.23352808443276568</v>
      </c>
      <c r="K112" s="165">
        <f t="shared" si="24"/>
        <v>0.23245045445126636</v>
      </c>
      <c r="L112" s="165">
        <f t="shared" si="24"/>
        <v>0.25789035443067271</v>
      </c>
      <c r="M112" s="165">
        <f t="shared" si="24"/>
        <v>0.24492134256926146</v>
      </c>
      <c r="N112" s="165">
        <f t="shared" si="24"/>
        <v>0.2099919787965854</v>
      </c>
      <c r="O112" s="165">
        <f t="shared" si="24"/>
        <v>0.23595838556413062</v>
      </c>
      <c r="P112" s="165">
        <f t="shared" si="24"/>
        <v>0.17287353899772001</v>
      </c>
      <c r="Q112" s="165">
        <f t="shared" si="23"/>
        <v>0.25382309926470586</v>
      </c>
      <c r="R112" s="165">
        <f t="shared" si="23"/>
        <v>0.21310744852941177</v>
      </c>
      <c r="S112" s="165">
        <f t="shared" si="23"/>
        <v>0.20531083455882351</v>
      </c>
      <c r="T112" s="165">
        <f t="shared" si="23"/>
        <v>0.25209051838235291</v>
      </c>
      <c r="U112" s="165">
        <f t="shared" si="23"/>
        <v>0.24169503308823526</v>
      </c>
      <c r="V112" s="165">
        <f t="shared" si="23"/>
        <v>0.20271196323529408</v>
      </c>
      <c r="W112" s="165">
        <f t="shared" si="23"/>
        <v>0.26075342279411762</v>
      </c>
      <c r="X112" s="165">
        <f t="shared" si="23"/>
        <v>0.23389841911764706</v>
      </c>
      <c r="Y112" s="165">
        <f t="shared" si="23"/>
        <v>0.27288148897058823</v>
      </c>
      <c r="Z112" s="165">
        <f t="shared" si="23"/>
        <v>0.22696809558823527</v>
      </c>
      <c r="AA112" s="165">
        <f t="shared" si="23"/>
        <v>0.27288148897058823</v>
      </c>
      <c r="AB112" s="165">
        <f t="shared" si="23"/>
        <v>0.2702826176470588</v>
      </c>
      <c r="AC112" s="165">
        <f t="shared" si="23"/>
        <v>0.17325808823529412</v>
      </c>
      <c r="AD112" s="165">
        <f t="shared" si="23"/>
        <v>0.24342761397058824</v>
      </c>
      <c r="AE112" s="165">
        <f t="shared" si="23"/>
        <v>0.24169503308823526</v>
      </c>
      <c r="AF112" s="165">
        <f t="shared" si="23"/>
        <v>0.21137486764705879</v>
      </c>
      <c r="AG112" s="165">
        <f t="shared" si="23"/>
        <v>0.21657261029411765</v>
      </c>
      <c r="AH112" s="165">
        <f t="shared" si="23"/>
        <v>0.19318276838235293</v>
      </c>
      <c r="AI112" s="165">
        <f t="shared" si="23"/>
        <v>0.22696809558823527</v>
      </c>
      <c r="AJ112" s="165">
        <f t="shared" si="23"/>
        <v>0.21224115808823529</v>
      </c>
      <c r="AK112" s="165">
        <f t="shared" si="23"/>
        <v>0.22436922426470585</v>
      </c>
      <c r="AL112" s="165">
        <f t="shared" si="23"/>
        <v>0.21917148161764705</v>
      </c>
      <c r="AM112" s="165">
        <f t="shared" si="23"/>
        <v>0.24516019485294116</v>
      </c>
      <c r="AN112" s="165">
        <f t="shared" si="23"/>
        <v>0.23476470955882353</v>
      </c>
      <c r="AO112" s="165">
        <f t="shared" si="23"/>
        <v>0.27634665073529413</v>
      </c>
      <c r="AP112" s="165">
        <f t="shared" si="23"/>
        <v>0.23476470955882353</v>
      </c>
      <c r="AQ112" s="165">
        <f t="shared" si="23"/>
        <v>0.20964228676470587</v>
      </c>
      <c r="AR112" s="165">
        <f t="shared" si="23"/>
        <v>0.22696809558823527</v>
      </c>
      <c r="AS112" s="165">
        <f t="shared" si="23"/>
        <v>0.24256132352941176</v>
      </c>
      <c r="AT112" s="165">
        <f t="shared" si="23"/>
        <v>0.24516019485294116</v>
      </c>
      <c r="AU112" s="165">
        <f t="shared" si="23"/>
        <v>0.19318276838235293</v>
      </c>
      <c r="AV112" s="165">
        <f t="shared" si="23"/>
        <v>0.25728826102941171</v>
      </c>
      <c r="AW112" s="74">
        <v>112</v>
      </c>
    </row>
    <row r="113" spans="1:49" ht="13.5" thickBot="1" x14ac:dyDescent="0.25">
      <c r="A113" s="112" t="s">
        <v>30</v>
      </c>
      <c r="B113" s="167">
        <v>0.23563099999999998</v>
      </c>
      <c r="C113" s="165">
        <f t="shared" si="24"/>
        <v>0.22800490861499512</v>
      </c>
      <c r="D113" s="165">
        <f t="shared" si="24"/>
        <v>0.23462259327786125</v>
      </c>
      <c r="E113" s="165">
        <f t="shared" si="24"/>
        <v>0.20313188302495241</v>
      </c>
      <c r="F113" s="165">
        <f t="shared" si="24"/>
        <v>0.24160454952811411</v>
      </c>
      <c r="G113" s="165">
        <f t="shared" si="24"/>
        <v>0.2473340211266864</v>
      </c>
      <c r="H113" s="165">
        <f t="shared" si="24"/>
        <v>0.22935266005813074</v>
      </c>
      <c r="I113" s="165">
        <f t="shared" si="24"/>
        <v>0.22985452765760939</v>
      </c>
      <c r="J113" s="188">
        <f t="shared" si="24"/>
        <v>0.23352808443276568</v>
      </c>
      <c r="K113" s="165">
        <f t="shared" si="24"/>
        <v>0.23245045445126636</v>
      </c>
      <c r="L113" s="165">
        <f t="shared" si="24"/>
        <v>0.25789035443067271</v>
      </c>
      <c r="M113" s="165">
        <f t="shared" si="24"/>
        <v>0.24492134256926146</v>
      </c>
      <c r="N113" s="165">
        <f t="shared" si="24"/>
        <v>0.2099919787965854</v>
      </c>
      <c r="O113" s="165">
        <f t="shared" si="24"/>
        <v>0.23595838556413062</v>
      </c>
      <c r="P113" s="165">
        <f t="shared" si="24"/>
        <v>0.17287353899772001</v>
      </c>
      <c r="Q113" s="165">
        <f t="shared" si="23"/>
        <v>0.25382309926470586</v>
      </c>
      <c r="R113" s="165">
        <f t="shared" si="23"/>
        <v>0.21310744852941177</v>
      </c>
      <c r="S113" s="165">
        <f t="shared" si="23"/>
        <v>0.20531083455882351</v>
      </c>
      <c r="T113" s="165">
        <f t="shared" si="23"/>
        <v>0.25209051838235291</v>
      </c>
      <c r="U113" s="165">
        <f t="shared" si="23"/>
        <v>0.24169503308823526</v>
      </c>
      <c r="V113" s="165">
        <f t="shared" si="23"/>
        <v>0.20271196323529408</v>
      </c>
      <c r="W113" s="165">
        <f t="shared" si="23"/>
        <v>0.26075342279411762</v>
      </c>
      <c r="X113" s="165">
        <f t="shared" si="23"/>
        <v>0.23389841911764706</v>
      </c>
      <c r="Y113" s="165">
        <f t="shared" si="23"/>
        <v>0.27288148897058823</v>
      </c>
      <c r="Z113" s="165">
        <f t="shared" si="23"/>
        <v>0.22696809558823527</v>
      </c>
      <c r="AA113" s="165">
        <f t="shared" si="23"/>
        <v>0.27288148897058823</v>
      </c>
      <c r="AB113" s="165">
        <f t="shared" si="23"/>
        <v>0.2702826176470588</v>
      </c>
      <c r="AC113" s="165">
        <f t="shared" si="23"/>
        <v>0.17325808823529412</v>
      </c>
      <c r="AD113" s="165">
        <f t="shared" si="23"/>
        <v>0.24342761397058824</v>
      </c>
      <c r="AE113" s="165">
        <f t="shared" si="23"/>
        <v>0.24169503308823526</v>
      </c>
      <c r="AF113" s="165">
        <f t="shared" si="23"/>
        <v>0.21137486764705879</v>
      </c>
      <c r="AG113" s="165">
        <f t="shared" si="23"/>
        <v>0.21657261029411765</v>
      </c>
      <c r="AH113" s="165">
        <f t="shared" si="23"/>
        <v>0.19318276838235293</v>
      </c>
      <c r="AI113" s="165">
        <f t="shared" si="23"/>
        <v>0.22696809558823527</v>
      </c>
      <c r="AJ113" s="165">
        <f t="shared" si="23"/>
        <v>0.21224115808823529</v>
      </c>
      <c r="AK113" s="165">
        <f t="shared" si="23"/>
        <v>0.22436922426470585</v>
      </c>
      <c r="AL113" s="165">
        <f t="shared" si="23"/>
        <v>0.21917148161764705</v>
      </c>
      <c r="AM113" s="165">
        <f t="shared" si="23"/>
        <v>0.24516019485294116</v>
      </c>
      <c r="AN113" s="165">
        <f t="shared" si="23"/>
        <v>0.23476470955882353</v>
      </c>
      <c r="AO113" s="165">
        <f t="shared" si="23"/>
        <v>0.27634665073529413</v>
      </c>
      <c r="AP113" s="165">
        <f t="shared" si="23"/>
        <v>0.23476470955882353</v>
      </c>
      <c r="AQ113" s="165">
        <f t="shared" si="23"/>
        <v>0.20964228676470587</v>
      </c>
      <c r="AR113" s="165">
        <f t="shared" si="23"/>
        <v>0.22696809558823527</v>
      </c>
      <c r="AS113" s="165">
        <f t="shared" si="23"/>
        <v>0.24256132352941176</v>
      </c>
      <c r="AT113" s="165">
        <f t="shared" si="23"/>
        <v>0.24516019485294116</v>
      </c>
      <c r="AU113" s="165">
        <f t="shared" si="23"/>
        <v>0.19318276838235293</v>
      </c>
      <c r="AV113" s="165">
        <f t="shared" si="23"/>
        <v>0.25728826102941171</v>
      </c>
      <c r="AW113" s="74">
        <v>113</v>
      </c>
    </row>
    <row r="114" spans="1:49" ht="13.5" thickBot="1" x14ac:dyDescent="0.25">
      <c r="A114" s="112" t="s">
        <v>31</v>
      </c>
      <c r="B114" s="167">
        <v>0.26531900000000003</v>
      </c>
      <c r="C114" s="165">
        <f t="shared" si="24"/>
        <v>0.25673206984149755</v>
      </c>
      <c r="D114" s="165">
        <f t="shared" si="24"/>
        <v>0.26418354047595127</v>
      </c>
      <c r="E114" s="165">
        <f t="shared" si="24"/>
        <v>0.22872520199930127</v>
      </c>
      <c r="F114" s="165">
        <f t="shared" si="24"/>
        <v>0.27204517858961563</v>
      </c>
      <c r="G114" s="165">
        <f t="shared" si="24"/>
        <v>0.27849652699055438</v>
      </c>
      <c r="H114" s="165">
        <f t="shared" si="24"/>
        <v>0.25824962935251816</v>
      </c>
      <c r="I114" s="165">
        <f t="shared" si="24"/>
        <v>0.25881472906192005</v>
      </c>
      <c r="J114" s="188">
        <f t="shared" si="24"/>
        <v>0.26295113051176189</v>
      </c>
      <c r="K114" s="165">
        <f t="shared" si="24"/>
        <v>0.2617377260401032</v>
      </c>
      <c r="L114" s="165">
        <f t="shared" si="24"/>
        <v>0.29038289082163066</v>
      </c>
      <c r="M114" s="165">
        <f t="shared" si="24"/>
        <v>0.27577986635516505</v>
      </c>
      <c r="N114" s="165">
        <f t="shared" si="24"/>
        <v>0.23644962599289249</v>
      </c>
      <c r="O114" s="165">
        <f t="shared" si="24"/>
        <v>0.26568763405277568</v>
      </c>
      <c r="P114" s="165">
        <f t="shared" si="24"/>
        <v>0.19465450001628004</v>
      </c>
      <c r="Q114" s="165">
        <f t="shared" si="23"/>
        <v>0.2858031875</v>
      </c>
      <c r="R114" s="165">
        <f t="shared" si="23"/>
        <v>0.23995762500000006</v>
      </c>
      <c r="S114" s="165">
        <f t="shared" si="23"/>
        <v>0.23117868750000004</v>
      </c>
      <c r="T114" s="165">
        <f t="shared" si="23"/>
        <v>0.28385231250000004</v>
      </c>
      <c r="U114" s="165">
        <f t="shared" si="23"/>
        <v>0.27214706249999998</v>
      </c>
      <c r="V114" s="165">
        <f t="shared" si="23"/>
        <v>0.22825237500000001</v>
      </c>
      <c r="W114" s="165">
        <f t="shared" si="23"/>
        <v>0.29360668750000007</v>
      </c>
      <c r="X114" s="165">
        <f t="shared" si="23"/>
        <v>0.26336812500000001</v>
      </c>
      <c r="Y114" s="165">
        <f t="shared" si="23"/>
        <v>0.30726281250000004</v>
      </c>
      <c r="Z114" s="165">
        <f t="shared" si="23"/>
        <v>0.25556462500000005</v>
      </c>
      <c r="AA114" s="165">
        <f t="shared" si="23"/>
        <v>0.30726281250000004</v>
      </c>
      <c r="AB114" s="165">
        <f t="shared" si="23"/>
        <v>0.30433650000000001</v>
      </c>
      <c r="AC114" s="165">
        <f t="shared" si="23"/>
        <v>0.19508750000000002</v>
      </c>
      <c r="AD114" s="165">
        <f t="shared" si="23"/>
        <v>0.27409793750000006</v>
      </c>
      <c r="AE114" s="165">
        <f t="shared" si="23"/>
        <v>0.27214706249999998</v>
      </c>
      <c r="AF114" s="165">
        <f t="shared" si="23"/>
        <v>0.23800675000000002</v>
      </c>
      <c r="AG114" s="165">
        <f t="shared" si="23"/>
        <v>0.24385937500000004</v>
      </c>
      <c r="AH114" s="165">
        <f t="shared" si="23"/>
        <v>0.21752256250000004</v>
      </c>
      <c r="AI114" s="165">
        <f t="shared" si="23"/>
        <v>0.25556462500000005</v>
      </c>
      <c r="AJ114" s="165">
        <f t="shared" si="23"/>
        <v>0.23898218750000003</v>
      </c>
      <c r="AK114" s="165">
        <f t="shared" si="23"/>
        <v>0.25263831250000002</v>
      </c>
      <c r="AL114" s="165">
        <f t="shared" si="23"/>
        <v>0.24678568750000004</v>
      </c>
      <c r="AM114" s="165">
        <f t="shared" si="23"/>
        <v>0.27604881250000007</v>
      </c>
      <c r="AN114" s="165">
        <f t="shared" si="23"/>
        <v>0.26434356250000007</v>
      </c>
      <c r="AO114" s="165">
        <f t="shared" si="23"/>
        <v>0.31116456250000002</v>
      </c>
      <c r="AP114" s="165">
        <f t="shared" si="23"/>
        <v>0.26434356250000007</v>
      </c>
      <c r="AQ114" s="165">
        <f t="shared" si="23"/>
        <v>0.236055875</v>
      </c>
      <c r="AR114" s="165">
        <f t="shared" si="23"/>
        <v>0.25556462500000005</v>
      </c>
      <c r="AS114" s="165">
        <f t="shared" si="23"/>
        <v>0.27312250000000005</v>
      </c>
      <c r="AT114" s="165">
        <f t="shared" si="23"/>
        <v>0.27604881250000007</v>
      </c>
      <c r="AU114" s="165">
        <f t="shared" si="23"/>
        <v>0.21752256250000004</v>
      </c>
      <c r="AV114" s="165">
        <f t="shared" si="23"/>
        <v>0.28970493749999998</v>
      </c>
      <c r="AW114" s="74">
        <v>114</v>
      </c>
    </row>
    <row r="115" spans="1:49" ht="13.5" thickBot="1" x14ac:dyDescent="0.25">
      <c r="A115" s="112" t="s">
        <v>32</v>
      </c>
      <c r="B115" s="167">
        <v>0.26531900000000003</v>
      </c>
      <c r="C115" s="165">
        <f t="shared" si="24"/>
        <v>0.25673206984149755</v>
      </c>
      <c r="D115" s="165">
        <f t="shared" si="24"/>
        <v>0.26418354047595127</v>
      </c>
      <c r="E115" s="165">
        <f t="shared" si="24"/>
        <v>0.22872520199930127</v>
      </c>
      <c r="F115" s="165">
        <f t="shared" si="24"/>
        <v>0.27204517858961563</v>
      </c>
      <c r="G115" s="165">
        <f t="shared" si="24"/>
        <v>0.27849652699055438</v>
      </c>
      <c r="H115" s="165">
        <f t="shared" si="24"/>
        <v>0.25824962935251816</v>
      </c>
      <c r="I115" s="165">
        <f>I$269*$B115</f>
        <v>0.25881472906192005</v>
      </c>
      <c r="J115" s="188">
        <f t="shared" si="24"/>
        <v>0.26295113051176189</v>
      </c>
      <c r="K115" s="165">
        <f t="shared" si="24"/>
        <v>0.2617377260401032</v>
      </c>
      <c r="L115" s="165">
        <f t="shared" si="24"/>
        <v>0.29038289082163066</v>
      </c>
      <c r="M115" s="165">
        <f t="shared" si="24"/>
        <v>0.27577986635516505</v>
      </c>
      <c r="N115" s="165">
        <f t="shared" si="24"/>
        <v>0.23644962599289249</v>
      </c>
      <c r="O115" s="165">
        <f t="shared" si="24"/>
        <v>0.26568763405277568</v>
      </c>
      <c r="P115" s="165">
        <f t="shared" si="24"/>
        <v>0.19465450001628004</v>
      </c>
      <c r="Q115" s="165">
        <f t="shared" si="23"/>
        <v>0.2858031875</v>
      </c>
      <c r="R115" s="165">
        <f t="shared" si="23"/>
        <v>0.23995762500000006</v>
      </c>
      <c r="S115" s="165">
        <f t="shared" si="23"/>
        <v>0.23117868750000004</v>
      </c>
      <c r="T115" s="165">
        <f t="shared" si="23"/>
        <v>0.28385231250000004</v>
      </c>
      <c r="U115" s="165">
        <f t="shared" si="23"/>
        <v>0.27214706249999998</v>
      </c>
      <c r="V115" s="165">
        <f t="shared" si="23"/>
        <v>0.22825237500000001</v>
      </c>
      <c r="W115" s="165">
        <f t="shared" si="23"/>
        <v>0.29360668750000007</v>
      </c>
      <c r="X115" s="165">
        <f t="shared" si="23"/>
        <v>0.26336812500000001</v>
      </c>
      <c r="Y115" s="165">
        <f t="shared" si="23"/>
        <v>0.30726281250000004</v>
      </c>
      <c r="Z115" s="165">
        <f t="shared" si="23"/>
        <v>0.25556462500000005</v>
      </c>
      <c r="AA115" s="165">
        <f t="shared" si="23"/>
        <v>0.30726281250000004</v>
      </c>
      <c r="AB115" s="165">
        <f t="shared" si="23"/>
        <v>0.30433650000000001</v>
      </c>
      <c r="AC115" s="165">
        <f t="shared" si="23"/>
        <v>0.19508750000000002</v>
      </c>
      <c r="AD115" s="165">
        <f t="shared" si="23"/>
        <v>0.27409793750000006</v>
      </c>
      <c r="AE115" s="165">
        <f t="shared" si="23"/>
        <v>0.27214706249999998</v>
      </c>
      <c r="AF115" s="165">
        <f t="shared" si="23"/>
        <v>0.23800675000000002</v>
      </c>
      <c r="AG115" s="165">
        <f t="shared" si="23"/>
        <v>0.24385937500000004</v>
      </c>
      <c r="AH115" s="165">
        <f t="shared" si="23"/>
        <v>0.21752256250000004</v>
      </c>
      <c r="AI115" s="165">
        <f t="shared" si="23"/>
        <v>0.25556462500000005</v>
      </c>
      <c r="AJ115" s="165">
        <f t="shared" si="23"/>
        <v>0.23898218750000003</v>
      </c>
      <c r="AK115" s="165">
        <f t="shared" ref="Q115:AV123" si="25">AK$269*$B115</f>
        <v>0.25263831250000002</v>
      </c>
      <c r="AL115" s="165">
        <f t="shared" si="25"/>
        <v>0.24678568750000004</v>
      </c>
      <c r="AM115" s="165">
        <f t="shared" si="25"/>
        <v>0.27604881250000007</v>
      </c>
      <c r="AN115" s="165">
        <f t="shared" si="25"/>
        <v>0.26434356250000007</v>
      </c>
      <c r="AO115" s="165">
        <f t="shared" si="25"/>
        <v>0.31116456250000002</v>
      </c>
      <c r="AP115" s="165">
        <f t="shared" si="25"/>
        <v>0.26434356250000007</v>
      </c>
      <c r="AQ115" s="165">
        <f t="shared" si="25"/>
        <v>0.236055875</v>
      </c>
      <c r="AR115" s="165">
        <f t="shared" si="25"/>
        <v>0.25556462500000005</v>
      </c>
      <c r="AS115" s="165">
        <f t="shared" si="25"/>
        <v>0.27312250000000005</v>
      </c>
      <c r="AT115" s="165">
        <f t="shared" si="25"/>
        <v>0.27604881250000007</v>
      </c>
      <c r="AU115" s="165">
        <f t="shared" si="25"/>
        <v>0.21752256250000004</v>
      </c>
      <c r="AV115" s="165">
        <f t="shared" si="25"/>
        <v>0.28970493749999998</v>
      </c>
      <c r="AW115" s="74">
        <v>115</v>
      </c>
    </row>
    <row r="116" spans="1:49" ht="13.5" thickBot="1" x14ac:dyDescent="0.25">
      <c r="A116" s="112" t="s">
        <v>33</v>
      </c>
      <c r="B116" s="167">
        <v>0.278673</v>
      </c>
      <c r="C116" s="165">
        <f t="shared" si="24"/>
        <v>0.26965387363490601</v>
      </c>
      <c r="D116" s="165">
        <f t="shared" si="24"/>
        <v>0.27748039068085878</v>
      </c>
      <c r="E116" s="165">
        <f t="shared" si="24"/>
        <v>0.240237367910897</v>
      </c>
      <c r="F116" s="165">
        <f t="shared" si="24"/>
        <v>0.28573771970007406</v>
      </c>
      <c r="G116" s="165">
        <f t="shared" si="24"/>
        <v>0.29251377649561</v>
      </c>
      <c r="H116" s="165">
        <f t="shared" si="24"/>
        <v>0.27124781474585041</v>
      </c>
      <c r="I116" s="165">
        <f t="shared" si="24"/>
        <v>0.2718413569773459</v>
      </c>
      <c r="J116" s="188">
        <f t="shared" si="24"/>
        <v>0.27618595122514489</v>
      </c>
      <c r="K116" s="165">
        <f t="shared" si="24"/>
        <v>0.27491147384383957</v>
      </c>
      <c r="L116" s="165">
        <f t="shared" si="24"/>
        <v>0.30499840318234384</v>
      </c>
      <c r="M116" s="165">
        <f t="shared" si="24"/>
        <v>0.28966038126479032</v>
      </c>
      <c r="N116" s="165">
        <f t="shared" si="24"/>
        <v>0.24835057656751808</v>
      </c>
      <c r="O116" s="165">
        <f t="shared" si="24"/>
        <v>0.27906018809202937</v>
      </c>
      <c r="P116" s="165">
        <f t="shared" si="24"/>
        <v>0.20445182396676004</v>
      </c>
      <c r="Q116" s="165">
        <f t="shared" si="25"/>
        <v>0.30018819485294118</v>
      </c>
      <c r="R116" s="165">
        <f t="shared" si="25"/>
        <v>0.25203513970588237</v>
      </c>
      <c r="S116" s="165">
        <f t="shared" si="25"/>
        <v>0.24281434191176471</v>
      </c>
      <c r="T116" s="165">
        <f t="shared" si="25"/>
        <v>0.29813912867647058</v>
      </c>
      <c r="U116" s="165">
        <f t="shared" si="25"/>
        <v>0.28584473161764706</v>
      </c>
      <c r="V116" s="165">
        <f t="shared" si="25"/>
        <v>0.2397407426470588</v>
      </c>
      <c r="W116" s="165">
        <f t="shared" si="25"/>
        <v>0.30838445955882354</v>
      </c>
      <c r="X116" s="165">
        <f t="shared" si="25"/>
        <v>0.2766239338235294</v>
      </c>
      <c r="Y116" s="165">
        <f t="shared" si="25"/>
        <v>0.32272792279411766</v>
      </c>
      <c r="Z116" s="165">
        <f t="shared" si="25"/>
        <v>0.26842766911764709</v>
      </c>
      <c r="AA116" s="165">
        <f t="shared" si="25"/>
        <v>0.32272792279411766</v>
      </c>
      <c r="AB116" s="165">
        <f t="shared" si="25"/>
        <v>0.31965432352941175</v>
      </c>
      <c r="AC116" s="165">
        <f t="shared" si="25"/>
        <v>0.20490661764705884</v>
      </c>
      <c r="AD116" s="165">
        <f t="shared" si="25"/>
        <v>0.28789379779411767</v>
      </c>
      <c r="AE116" s="165">
        <f t="shared" si="25"/>
        <v>0.28584473161764706</v>
      </c>
      <c r="AF116" s="165">
        <f t="shared" si="25"/>
        <v>0.24998607352941174</v>
      </c>
      <c r="AG116" s="165">
        <f t="shared" si="25"/>
        <v>0.25613327205882352</v>
      </c>
      <c r="AH116" s="165">
        <f t="shared" si="25"/>
        <v>0.22847087867647062</v>
      </c>
      <c r="AI116" s="165">
        <f t="shared" si="25"/>
        <v>0.26842766911764709</v>
      </c>
      <c r="AJ116" s="165">
        <f t="shared" si="25"/>
        <v>0.25101060661764707</v>
      </c>
      <c r="AK116" s="165">
        <f t="shared" si="25"/>
        <v>0.26535406985294119</v>
      </c>
      <c r="AL116" s="165">
        <f t="shared" si="25"/>
        <v>0.25920687132352943</v>
      </c>
      <c r="AM116" s="165">
        <f t="shared" si="25"/>
        <v>0.28994286397058827</v>
      </c>
      <c r="AN116" s="165">
        <f t="shared" si="25"/>
        <v>0.27764846691176476</v>
      </c>
      <c r="AO116" s="165">
        <f t="shared" si="25"/>
        <v>0.32682605514705887</v>
      </c>
      <c r="AP116" s="165">
        <f t="shared" si="25"/>
        <v>0.27764846691176476</v>
      </c>
      <c r="AQ116" s="165">
        <f t="shared" si="25"/>
        <v>0.24793700735294116</v>
      </c>
      <c r="AR116" s="165">
        <f t="shared" si="25"/>
        <v>0.26842766911764709</v>
      </c>
      <c r="AS116" s="165">
        <f t="shared" si="25"/>
        <v>0.28686926470588237</v>
      </c>
      <c r="AT116" s="165">
        <f t="shared" si="25"/>
        <v>0.28994286397058827</v>
      </c>
      <c r="AU116" s="165">
        <f t="shared" si="25"/>
        <v>0.22847087867647062</v>
      </c>
      <c r="AV116" s="165">
        <f t="shared" si="25"/>
        <v>0.30428632720588233</v>
      </c>
      <c r="AW116" s="74">
        <v>116</v>
      </c>
    </row>
    <row r="117" spans="1:49" ht="13.5" thickBot="1" x14ac:dyDescent="0.25">
      <c r="A117" s="112" t="s">
        <v>34</v>
      </c>
      <c r="B117" s="167">
        <v>0.278673</v>
      </c>
      <c r="C117" s="165">
        <f t="shared" si="24"/>
        <v>0.26965387363490601</v>
      </c>
      <c r="D117" s="165">
        <f t="shared" si="24"/>
        <v>0.27748039068085878</v>
      </c>
      <c r="E117" s="165">
        <f t="shared" si="24"/>
        <v>0.240237367910897</v>
      </c>
      <c r="F117" s="165">
        <f t="shared" si="24"/>
        <v>0.28573771970007406</v>
      </c>
      <c r="G117" s="165">
        <f t="shared" si="24"/>
        <v>0.29251377649561</v>
      </c>
      <c r="H117" s="165">
        <f t="shared" si="24"/>
        <v>0.27124781474585041</v>
      </c>
      <c r="I117" s="165">
        <f t="shared" si="24"/>
        <v>0.2718413569773459</v>
      </c>
      <c r="J117" s="188">
        <f t="shared" si="24"/>
        <v>0.27618595122514489</v>
      </c>
      <c r="K117" s="165">
        <f t="shared" si="24"/>
        <v>0.27491147384383957</v>
      </c>
      <c r="L117" s="165">
        <f t="shared" si="24"/>
        <v>0.30499840318234384</v>
      </c>
      <c r="M117" s="165">
        <f t="shared" si="24"/>
        <v>0.28966038126479032</v>
      </c>
      <c r="N117" s="165">
        <f t="shared" si="24"/>
        <v>0.24835057656751808</v>
      </c>
      <c r="O117" s="165">
        <f t="shared" si="24"/>
        <v>0.27906018809202937</v>
      </c>
      <c r="P117" s="165">
        <f t="shared" si="24"/>
        <v>0.20445182396676004</v>
      </c>
      <c r="Q117" s="165">
        <f t="shared" si="25"/>
        <v>0.30018819485294118</v>
      </c>
      <c r="R117" s="165">
        <f t="shared" si="25"/>
        <v>0.25203513970588237</v>
      </c>
      <c r="S117" s="165">
        <f t="shared" si="25"/>
        <v>0.24281434191176471</v>
      </c>
      <c r="T117" s="165">
        <f t="shared" si="25"/>
        <v>0.29813912867647058</v>
      </c>
      <c r="U117" s="165">
        <f t="shared" si="25"/>
        <v>0.28584473161764706</v>
      </c>
      <c r="V117" s="165">
        <f t="shared" si="25"/>
        <v>0.2397407426470588</v>
      </c>
      <c r="W117" s="165">
        <f t="shared" si="25"/>
        <v>0.30838445955882354</v>
      </c>
      <c r="X117" s="165">
        <f t="shared" si="25"/>
        <v>0.2766239338235294</v>
      </c>
      <c r="Y117" s="165">
        <f t="shared" si="25"/>
        <v>0.32272792279411766</v>
      </c>
      <c r="Z117" s="165">
        <f t="shared" si="25"/>
        <v>0.26842766911764709</v>
      </c>
      <c r="AA117" s="165">
        <f t="shared" si="25"/>
        <v>0.32272792279411766</v>
      </c>
      <c r="AB117" s="165">
        <f t="shared" si="25"/>
        <v>0.31965432352941175</v>
      </c>
      <c r="AC117" s="165">
        <f t="shared" si="25"/>
        <v>0.20490661764705884</v>
      </c>
      <c r="AD117" s="165">
        <f t="shared" si="25"/>
        <v>0.28789379779411767</v>
      </c>
      <c r="AE117" s="165">
        <f t="shared" si="25"/>
        <v>0.28584473161764706</v>
      </c>
      <c r="AF117" s="165">
        <f t="shared" si="25"/>
        <v>0.24998607352941174</v>
      </c>
      <c r="AG117" s="165">
        <f t="shared" si="25"/>
        <v>0.25613327205882352</v>
      </c>
      <c r="AH117" s="165">
        <f t="shared" si="25"/>
        <v>0.22847087867647062</v>
      </c>
      <c r="AI117" s="165">
        <f t="shared" si="25"/>
        <v>0.26842766911764709</v>
      </c>
      <c r="AJ117" s="165">
        <f t="shared" si="25"/>
        <v>0.25101060661764707</v>
      </c>
      <c r="AK117" s="165">
        <f t="shared" si="25"/>
        <v>0.26535406985294119</v>
      </c>
      <c r="AL117" s="165">
        <f t="shared" si="25"/>
        <v>0.25920687132352943</v>
      </c>
      <c r="AM117" s="165">
        <f t="shared" si="25"/>
        <v>0.28994286397058827</v>
      </c>
      <c r="AN117" s="165">
        <f t="shared" si="25"/>
        <v>0.27764846691176476</v>
      </c>
      <c r="AO117" s="165">
        <f t="shared" si="25"/>
        <v>0.32682605514705887</v>
      </c>
      <c r="AP117" s="165">
        <f t="shared" si="25"/>
        <v>0.27764846691176476</v>
      </c>
      <c r="AQ117" s="165">
        <f t="shared" si="25"/>
        <v>0.24793700735294116</v>
      </c>
      <c r="AR117" s="165">
        <f t="shared" si="25"/>
        <v>0.26842766911764709</v>
      </c>
      <c r="AS117" s="165">
        <f t="shared" si="25"/>
        <v>0.28686926470588237</v>
      </c>
      <c r="AT117" s="165">
        <f t="shared" si="25"/>
        <v>0.28994286397058827</v>
      </c>
      <c r="AU117" s="165">
        <f t="shared" si="25"/>
        <v>0.22847087867647062</v>
      </c>
      <c r="AV117" s="165">
        <f t="shared" si="25"/>
        <v>0.30428632720588233</v>
      </c>
      <c r="AW117" s="74">
        <v>117</v>
      </c>
    </row>
    <row r="118" spans="1:49" ht="13.5" thickBot="1" x14ac:dyDescent="0.25">
      <c r="A118" s="112" t="s">
        <v>35</v>
      </c>
      <c r="B118" s="167">
        <v>0.20821300000000001</v>
      </c>
      <c r="C118" s="165">
        <f t="shared" si="24"/>
        <v>0.20147427985899133</v>
      </c>
      <c r="D118" s="165">
        <f t="shared" si="24"/>
        <v>0.20732193138493377</v>
      </c>
      <c r="E118" s="165">
        <f t="shared" si="24"/>
        <v>0.17949547708185434</v>
      </c>
      <c r="F118" s="165">
        <f t="shared" si="24"/>
        <v>0.21349146789215864</v>
      </c>
      <c r="G118" s="165">
        <f t="shared" si="24"/>
        <v>0.21855425873866666</v>
      </c>
      <c r="H118" s="165">
        <f t="shared" si="24"/>
        <v>0.20266520707667318</v>
      </c>
      <c r="I118" s="165">
        <f t="shared" si="24"/>
        <v>0.20310867741160471</v>
      </c>
      <c r="J118" s="188">
        <f t="shared" si="24"/>
        <v>0.20635477948147504</v>
      </c>
      <c r="K118" s="165">
        <f t="shared" si="24"/>
        <v>0.20540254241870351</v>
      </c>
      <c r="L118" s="165">
        <f t="shared" si="24"/>
        <v>0.22788225813697544</v>
      </c>
      <c r="M118" s="165">
        <f t="shared" si="24"/>
        <v>0.21642231922104327</v>
      </c>
      <c r="N118" s="165">
        <f t="shared" si="24"/>
        <v>0.18555733278377395</v>
      </c>
      <c r="O118" s="165">
        <f t="shared" si="24"/>
        <v>0.20850229101206688</v>
      </c>
      <c r="P118" s="165">
        <f t="shared" si="24"/>
        <v>0.15275799099156001</v>
      </c>
      <c r="Q118" s="165">
        <f t="shared" si="25"/>
        <v>0.22428826838235294</v>
      </c>
      <c r="R118" s="165">
        <f t="shared" si="25"/>
        <v>0.1883102867647059</v>
      </c>
      <c r="S118" s="165">
        <f t="shared" si="25"/>
        <v>0.18142088602941178</v>
      </c>
      <c r="T118" s="165">
        <f t="shared" si="25"/>
        <v>0.22275729044117648</v>
      </c>
      <c r="U118" s="165">
        <f t="shared" si="25"/>
        <v>0.21357142279411764</v>
      </c>
      <c r="V118" s="165">
        <f t="shared" si="25"/>
        <v>0.17912441911764707</v>
      </c>
      <c r="W118" s="165">
        <f t="shared" si="25"/>
        <v>0.23041218014705886</v>
      </c>
      <c r="X118" s="165">
        <f t="shared" si="25"/>
        <v>0.20668202205882355</v>
      </c>
      <c r="Y118" s="165">
        <f t="shared" si="25"/>
        <v>0.24112902573529416</v>
      </c>
      <c r="Z118" s="165">
        <f t="shared" si="25"/>
        <v>0.20055811029411766</v>
      </c>
      <c r="AA118" s="165">
        <f t="shared" si="25"/>
        <v>0.24112902573529416</v>
      </c>
      <c r="AB118" s="165">
        <f t="shared" si="25"/>
        <v>0.23883255882352941</v>
      </c>
      <c r="AC118" s="165">
        <f t="shared" si="25"/>
        <v>0.15309779411764707</v>
      </c>
      <c r="AD118" s="165">
        <f t="shared" si="25"/>
        <v>0.21510240073529416</v>
      </c>
      <c r="AE118" s="165">
        <f t="shared" si="25"/>
        <v>0.21357142279411764</v>
      </c>
      <c r="AF118" s="165">
        <f t="shared" si="25"/>
        <v>0.18677930882352942</v>
      </c>
      <c r="AG118" s="165">
        <f t="shared" si="25"/>
        <v>0.19137224264705885</v>
      </c>
      <c r="AH118" s="165">
        <f t="shared" si="25"/>
        <v>0.17070404044117649</v>
      </c>
      <c r="AI118" s="165">
        <f t="shared" si="25"/>
        <v>0.20055811029411766</v>
      </c>
      <c r="AJ118" s="165">
        <f t="shared" si="25"/>
        <v>0.18754479779411765</v>
      </c>
      <c r="AK118" s="165">
        <f t="shared" si="25"/>
        <v>0.19826164338235294</v>
      </c>
      <c r="AL118" s="165">
        <f t="shared" si="25"/>
        <v>0.19366870955882354</v>
      </c>
      <c r="AM118" s="165">
        <f t="shared" si="25"/>
        <v>0.21663337867647062</v>
      </c>
      <c r="AN118" s="165">
        <f t="shared" si="25"/>
        <v>0.20744751102941181</v>
      </c>
      <c r="AO118" s="165">
        <f t="shared" si="25"/>
        <v>0.24419098161764707</v>
      </c>
      <c r="AP118" s="165">
        <f t="shared" si="25"/>
        <v>0.20744751102941181</v>
      </c>
      <c r="AQ118" s="165">
        <f t="shared" si="25"/>
        <v>0.18524833088235293</v>
      </c>
      <c r="AR118" s="165">
        <f t="shared" si="25"/>
        <v>0.20055811029411766</v>
      </c>
      <c r="AS118" s="165">
        <f t="shared" si="25"/>
        <v>0.21433691176470593</v>
      </c>
      <c r="AT118" s="165">
        <f t="shared" si="25"/>
        <v>0.21663337867647062</v>
      </c>
      <c r="AU118" s="165">
        <f t="shared" si="25"/>
        <v>0.17070404044117649</v>
      </c>
      <c r="AV118" s="165">
        <f t="shared" si="25"/>
        <v>0.22735022426470586</v>
      </c>
      <c r="AW118" s="74">
        <v>118</v>
      </c>
    </row>
    <row r="119" spans="1:49" ht="13.5" thickBot="1" x14ac:dyDescent="0.25">
      <c r="A119" s="112" t="s">
        <v>36</v>
      </c>
      <c r="B119" s="167">
        <v>0.20821300000000001</v>
      </c>
      <c r="C119" s="165">
        <f t="shared" si="24"/>
        <v>0.20147427985899133</v>
      </c>
      <c r="D119" s="165">
        <f t="shared" si="24"/>
        <v>0.20732193138493377</v>
      </c>
      <c r="E119" s="165">
        <f t="shared" si="24"/>
        <v>0.17949547708185434</v>
      </c>
      <c r="F119" s="165">
        <f t="shared" si="24"/>
        <v>0.21349146789215864</v>
      </c>
      <c r="G119" s="165">
        <f t="shared" si="24"/>
        <v>0.21855425873866666</v>
      </c>
      <c r="H119" s="165">
        <f t="shared" si="24"/>
        <v>0.20266520707667318</v>
      </c>
      <c r="I119" s="165">
        <f t="shared" si="24"/>
        <v>0.20310867741160471</v>
      </c>
      <c r="J119" s="188">
        <f t="shared" si="24"/>
        <v>0.20635477948147504</v>
      </c>
      <c r="K119" s="165">
        <f t="shared" si="24"/>
        <v>0.20540254241870351</v>
      </c>
      <c r="L119" s="165">
        <f t="shared" si="24"/>
        <v>0.22788225813697544</v>
      </c>
      <c r="M119" s="165">
        <f t="shared" si="24"/>
        <v>0.21642231922104327</v>
      </c>
      <c r="N119" s="165">
        <f t="shared" si="24"/>
        <v>0.18555733278377395</v>
      </c>
      <c r="O119" s="165">
        <f t="shared" si="24"/>
        <v>0.20850229101206688</v>
      </c>
      <c r="P119" s="165">
        <f t="shared" si="24"/>
        <v>0.15275799099156001</v>
      </c>
      <c r="Q119" s="165">
        <f t="shared" si="25"/>
        <v>0.22428826838235294</v>
      </c>
      <c r="R119" s="165">
        <f t="shared" si="25"/>
        <v>0.1883102867647059</v>
      </c>
      <c r="S119" s="165">
        <f t="shared" si="25"/>
        <v>0.18142088602941178</v>
      </c>
      <c r="T119" s="165">
        <f t="shared" si="25"/>
        <v>0.22275729044117648</v>
      </c>
      <c r="U119" s="165">
        <f t="shared" si="25"/>
        <v>0.21357142279411764</v>
      </c>
      <c r="V119" s="165">
        <f t="shared" si="25"/>
        <v>0.17912441911764707</v>
      </c>
      <c r="W119" s="165">
        <f t="shared" si="25"/>
        <v>0.23041218014705886</v>
      </c>
      <c r="X119" s="165">
        <f t="shared" si="25"/>
        <v>0.20668202205882355</v>
      </c>
      <c r="Y119" s="165">
        <f t="shared" si="25"/>
        <v>0.24112902573529416</v>
      </c>
      <c r="Z119" s="165">
        <f t="shared" si="25"/>
        <v>0.20055811029411766</v>
      </c>
      <c r="AA119" s="165">
        <f t="shared" si="25"/>
        <v>0.24112902573529416</v>
      </c>
      <c r="AB119" s="165">
        <f t="shared" si="25"/>
        <v>0.23883255882352941</v>
      </c>
      <c r="AC119" s="165">
        <f t="shared" si="25"/>
        <v>0.15309779411764707</v>
      </c>
      <c r="AD119" s="165">
        <f t="shared" si="25"/>
        <v>0.21510240073529416</v>
      </c>
      <c r="AE119" s="165">
        <f t="shared" si="25"/>
        <v>0.21357142279411764</v>
      </c>
      <c r="AF119" s="165">
        <f t="shared" si="25"/>
        <v>0.18677930882352942</v>
      </c>
      <c r="AG119" s="165">
        <f t="shared" si="25"/>
        <v>0.19137224264705885</v>
      </c>
      <c r="AH119" s="165">
        <f t="shared" si="25"/>
        <v>0.17070404044117649</v>
      </c>
      <c r="AI119" s="165">
        <f t="shared" si="25"/>
        <v>0.20055811029411766</v>
      </c>
      <c r="AJ119" s="165">
        <f t="shared" si="25"/>
        <v>0.18754479779411765</v>
      </c>
      <c r="AK119" s="165">
        <f t="shared" si="25"/>
        <v>0.19826164338235294</v>
      </c>
      <c r="AL119" s="165">
        <f t="shared" si="25"/>
        <v>0.19366870955882354</v>
      </c>
      <c r="AM119" s="165">
        <f t="shared" si="25"/>
        <v>0.21663337867647062</v>
      </c>
      <c r="AN119" s="165">
        <f t="shared" si="25"/>
        <v>0.20744751102941181</v>
      </c>
      <c r="AO119" s="165">
        <f t="shared" si="25"/>
        <v>0.24419098161764707</v>
      </c>
      <c r="AP119" s="165">
        <f t="shared" si="25"/>
        <v>0.20744751102941181</v>
      </c>
      <c r="AQ119" s="165">
        <f t="shared" si="25"/>
        <v>0.18524833088235293</v>
      </c>
      <c r="AR119" s="165">
        <f t="shared" si="25"/>
        <v>0.20055811029411766</v>
      </c>
      <c r="AS119" s="165">
        <f t="shared" si="25"/>
        <v>0.21433691176470593</v>
      </c>
      <c r="AT119" s="165">
        <f t="shared" si="25"/>
        <v>0.21663337867647062</v>
      </c>
      <c r="AU119" s="165">
        <f t="shared" si="25"/>
        <v>0.17070404044117649</v>
      </c>
      <c r="AV119" s="165">
        <f t="shared" si="25"/>
        <v>0.22735022426470586</v>
      </c>
      <c r="AW119" s="74">
        <v>119</v>
      </c>
    </row>
    <row r="120" spans="1:49" ht="13.5" thickBot="1" x14ac:dyDescent="0.25">
      <c r="A120" s="112" t="s">
        <v>37</v>
      </c>
      <c r="B120" s="167">
        <v>0.11084300000000001</v>
      </c>
      <c r="C120" s="165">
        <f t="shared" si="24"/>
        <v>0.10725561613544869</v>
      </c>
      <c r="D120" s="165">
        <f t="shared" si="24"/>
        <v>0.11036863615864627</v>
      </c>
      <c r="E120" s="165">
        <f t="shared" si="24"/>
        <v>9.5555115032125673E-2</v>
      </c>
      <c r="F120" s="165">
        <f t="shared" si="24"/>
        <v>0.11365301290299136</v>
      </c>
      <c r="G120" s="165">
        <f t="shared" si="24"/>
        <v>0.11634820929226335</v>
      </c>
      <c r="H120" s="165">
        <f t="shared" si="24"/>
        <v>0.1078896108696368</v>
      </c>
      <c r="I120" s="165">
        <f t="shared" si="24"/>
        <v>0.1081256940264753</v>
      </c>
      <c r="J120" s="188">
        <f t="shared" si="24"/>
        <v>0.10985376908293497</v>
      </c>
      <c r="K120" s="165">
        <f t="shared" si="24"/>
        <v>0.10934684198064652</v>
      </c>
      <c r="L120" s="165">
        <f t="shared" si="24"/>
        <v>0.12131400603553462</v>
      </c>
      <c r="M120" s="165">
        <f t="shared" si="24"/>
        <v>0.11521326300191678</v>
      </c>
      <c r="N120" s="165">
        <f t="shared" si="24"/>
        <v>9.878216748114603E-2</v>
      </c>
      <c r="O120" s="165">
        <f t="shared" si="24"/>
        <v>0.11099700519492314</v>
      </c>
      <c r="P120" s="165">
        <f t="shared" si="24"/>
        <v>8.1321310367160018E-2</v>
      </c>
      <c r="Q120" s="165">
        <f t="shared" si="25"/>
        <v>0.11940073161764707</v>
      </c>
      <c r="R120" s="165">
        <f t="shared" si="25"/>
        <v>0.10024771323529415</v>
      </c>
      <c r="S120" s="165">
        <f t="shared" si="25"/>
        <v>9.6580113970588244E-2</v>
      </c>
      <c r="T120" s="165">
        <f t="shared" si="25"/>
        <v>0.11858570955882354</v>
      </c>
      <c r="U120" s="165">
        <f t="shared" si="25"/>
        <v>0.11369557720588236</v>
      </c>
      <c r="V120" s="165">
        <f t="shared" si="25"/>
        <v>9.5357580882352938E-2</v>
      </c>
      <c r="W120" s="165">
        <f t="shared" si="25"/>
        <v>0.12266081985294119</v>
      </c>
      <c r="X120" s="165">
        <f t="shared" si="25"/>
        <v>0.11002797794117648</v>
      </c>
      <c r="Y120" s="165">
        <f t="shared" si="25"/>
        <v>0.12836597426470592</v>
      </c>
      <c r="Z120" s="165">
        <f t="shared" si="25"/>
        <v>0.10676788970588237</v>
      </c>
      <c r="AA120" s="165">
        <f t="shared" si="25"/>
        <v>0.12836597426470592</v>
      </c>
      <c r="AB120" s="165">
        <f t="shared" si="25"/>
        <v>0.12714344117647058</v>
      </c>
      <c r="AC120" s="165">
        <f t="shared" si="25"/>
        <v>8.1502205882352949E-2</v>
      </c>
      <c r="AD120" s="165">
        <f t="shared" si="25"/>
        <v>0.1145105992647059</v>
      </c>
      <c r="AE120" s="165">
        <f t="shared" si="25"/>
        <v>0.11369557720588236</v>
      </c>
      <c r="AF120" s="165">
        <f t="shared" si="25"/>
        <v>9.9432691176470592E-2</v>
      </c>
      <c r="AG120" s="165">
        <f t="shared" si="25"/>
        <v>0.10187775735294119</v>
      </c>
      <c r="AH120" s="165">
        <f t="shared" si="25"/>
        <v>9.0874959558823548E-2</v>
      </c>
      <c r="AI120" s="165">
        <f t="shared" si="25"/>
        <v>0.10676788970588237</v>
      </c>
      <c r="AJ120" s="165">
        <f t="shared" si="25"/>
        <v>9.984020220588237E-2</v>
      </c>
      <c r="AK120" s="165">
        <f t="shared" si="25"/>
        <v>0.10554535661764707</v>
      </c>
      <c r="AL120" s="165">
        <f t="shared" si="25"/>
        <v>0.10310029044117648</v>
      </c>
      <c r="AM120" s="165">
        <f t="shared" si="25"/>
        <v>0.11532562132352943</v>
      </c>
      <c r="AN120" s="165">
        <f t="shared" si="25"/>
        <v>0.11043548897058826</v>
      </c>
      <c r="AO120" s="165">
        <f t="shared" si="25"/>
        <v>0.12999601838235297</v>
      </c>
      <c r="AP120" s="165">
        <f t="shared" si="25"/>
        <v>0.11043548897058826</v>
      </c>
      <c r="AQ120" s="165">
        <f t="shared" si="25"/>
        <v>9.8617669117647064E-2</v>
      </c>
      <c r="AR120" s="165">
        <f t="shared" si="25"/>
        <v>0.10676788970588237</v>
      </c>
      <c r="AS120" s="165">
        <f t="shared" si="25"/>
        <v>0.11410308823529414</v>
      </c>
      <c r="AT120" s="165">
        <f t="shared" si="25"/>
        <v>0.11532562132352943</v>
      </c>
      <c r="AU120" s="165">
        <f t="shared" si="25"/>
        <v>9.0874959558823548E-2</v>
      </c>
      <c r="AV120" s="165">
        <f t="shared" si="25"/>
        <v>0.12103077573529412</v>
      </c>
      <c r="AW120" s="74">
        <v>120</v>
      </c>
    </row>
    <row r="121" spans="1:49" ht="13.5" thickBot="1" x14ac:dyDescent="0.25">
      <c r="A121" s="112" t="s">
        <v>38</v>
      </c>
      <c r="B121" s="226">
        <v>0.11084300000000001</v>
      </c>
      <c r="C121" s="165">
        <f t="shared" si="24"/>
        <v>0.10725561613544869</v>
      </c>
      <c r="D121" s="165">
        <f t="shared" si="24"/>
        <v>0.11036863615864627</v>
      </c>
      <c r="E121" s="165">
        <f t="shared" si="24"/>
        <v>9.5555115032125673E-2</v>
      </c>
      <c r="F121" s="165">
        <f t="shared" si="24"/>
        <v>0.11365301290299136</v>
      </c>
      <c r="G121" s="165">
        <f t="shared" si="24"/>
        <v>0.11634820929226335</v>
      </c>
      <c r="H121" s="165">
        <f t="shared" si="24"/>
        <v>0.1078896108696368</v>
      </c>
      <c r="I121" s="165">
        <f t="shared" si="24"/>
        <v>0.1081256940264753</v>
      </c>
      <c r="J121" s="188">
        <f t="shared" si="24"/>
        <v>0.10985376908293497</v>
      </c>
      <c r="K121" s="165">
        <f t="shared" si="24"/>
        <v>0.10934684198064652</v>
      </c>
      <c r="L121" s="165">
        <f t="shared" si="24"/>
        <v>0.12131400603553462</v>
      </c>
      <c r="M121" s="165">
        <f t="shared" si="24"/>
        <v>0.11521326300191678</v>
      </c>
      <c r="N121" s="165">
        <f t="shared" si="24"/>
        <v>9.878216748114603E-2</v>
      </c>
      <c r="O121" s="165">
        <f t="shared" si="24"/>
        <v>0.11099700519492314</v>
      </c>
      <c r="P121" s="165">
        <f t="shared" si="24"/>
        <v>8.1321310367160018E-2</v>
      </c>
      <c r="Q121" s="165">
        <f t="shared" si="25"/>
        <v>0.11940073161764707</v>
      </c>
      <c r="R121" s="165">
        <f t="shared" si="25"/>
        <v>0.10024771323529415</v>
      </c>
      <c r="S121" s="165">
        <f t="shared" si="25"/>
        <v>9.6580113970588244E-2</v>
      </c>
      <c r="T121" s="165">
        <f t="shared" si="25"/>
        <v>0.11858570955882354</v>
      </c>
      <c r="U121" s="165">
        <f t="shared" si="25"/>
        <v>0.11369557720588236</v>
      </c>
      <c r="V121" s="165">
        <f t="shared" si="25"/>
        <v>9.5357580882352938E-2</v>
      </c>
      <c r="W121" s="165">
        <f t="shared" si="25"/>
        <v>0.12266081985294119</v>
      </c>
      <c r="X121" s="165">
        <f t="shared" si="25"/>
        <v>0.11002797794117648</v>
      </c>
      <c r="Y121" s="165">
        <f t="shared" si="25"/>
        <v>0.12836597426470592</v>
      </c>
      <c r="Z121" s="165">
        <f t="shared" si="25"/>
        <v>0.10676788970588237</v>
      </c>
      <c r="AA121" s="165">
        <f t="shared" si="25"/>
        <v>0.12836597426470592</v>
      </c>
      <c r="AB121" s="165">
        <f t="shared" si="25"/>
        <v>0.12714344117647058</v>
      </c>
      <c r="AC121" s="165">
        <f t="shared" si="25"/>
        <v>8.1502205882352949E-2</v>
      </c>
      <c r="AD121" s="165">
        <f t="shared" si="25"/>
        <v>0.1145105992647059</v>
      </c>
      <c r="AE121" s="165">
        <f t="shared" si="25"/>
        <v>0.11369557720588236</v>
      </c>
      <c r="AF121" s="165">
        <f t="shared" si="25"/>
        <v>9.9432691176470592E-2</v>
      </c>
      <c r="AG121" s="165">
        <f t="shared" si="25"/>
        <v>0.10187775735294119</v>
      </c>
      <c r="AH121" s="165">
        <f t="shared" si="25"/>
        <v>9.0874959558823548E-2</v>
      </c>
      <c r="AI121" s="165">
        <f t="shared" si="25"/>
        <v>0.10676788970588237</v>
      </c>
      <c r="AJ121" s="165">
        <f t="shared" si="25"/>
        <v>9.984020220588237E-2</v>
      </c>
      <c r="AK121" s="165">
        <f t="shared" si="25"/>
        <v>0.10554535661764707</v>
      </c>
      <c r="AL121" s="165">
        <f t="shared" si="25"/>
        <v>0.10310029044117648</v>
      </c>
      <c r="AM121" s="165">
        <f t="shared" si="25"/>
        <v>0.11532562132352943</v>
      </c>
      <c r="AN121" s="165">
        <f t="shared" si="25"/>
        <v>0.11043548897058826</v>
      </c>
      <c r="AO121" s="165">
        <f t="shared" si="25"/>
        <v>0.12999601838235297</v>
      </c>
      <c r="AP121" s="165">
        <f t="shared" si="25"/>
        <v>0.11043548897058826</v>
      </c>
      <c r="AQ121" s="165">
        <f t="shared" si="25"/>
        <v>9.8617669117647064E-2</v>
      </c>
      <c r="AR121" s="165">
        <f t="shared" si="25"/>
        <v>0.10676788970588237</v>
      </c>
      <c r="AS121" s="165">
        <f t="shared" si="25"/>
        <v>0.11410308823529414</v>
      </c>
      <c r="AT121" s="165">
        <f t="shared" si="25"/>
        <v>0.11532562132352943</v>
      </c>
      <c r="AU121" s="165">
        <f t="shared" si="25"/>
        <v>9.0874959558823548E-2</v>
      </c>
      <c r="AV121" s="165">
        <f t="shared" si="25"/>
        <v>0.12103077573529412</v>
      </c>
      <c r="AW121" s="74">
        <v>121</v>
      </c>
    </row>
    <row r="122" spans="1:49" ht="13.5" thickBot="1" x14ac:dyDescent="0.25">
      <c r="A122" s="112" t="s">
        <v>218</v>
      </c>
      <c r="B122" s="226">
        <v>0.11084300000000001</v>
      </c>
      <c r="C122" s="165">
        <f t="shared" si="24"/>
        <v>0.10725561613544869</v>
      </c>
      <c r="D122" s="165">
        <f t="shared" si="24"/>
        <v>0.11036863615864627</v>
      </c>
      <c r="E122" s="165">
        <f t="shared" si="24"/>
        <v>9.5555115032125673E-2</v>
      </c>
      <c r="F122" s="165">
        <f t="shared" si="24"/>
        <v>0.11365301290299136</v>
      </c>
      <c r="G122" s="165">
        <f t="shared" si="24"/>
        <v>0.11634820929226335</v>
      </c>
      <c r="H122" s="165">
        <f t="shared" si="24"/>
        <v>0.1078896108696368</v>
      </c>
      <c r="I122" s="165">
        <f t="shared" si="24"/>
        <v>0.1081256940264753</v>
      </c>
      <c r="J122" s="188">
        <f t="shared" si="24"/>
        <v>0.10985376908293497</v>
      </c>
      <c r="K122" s="165">
        <f t="shared" si="24"/>
        <v>0.10934684198064652</v>
      </c>
      <c r="L122" s="165">
        <f t="shared" si="24"/>
        <v>0.12131400603553462</v>
      </c>
      <c r="M122" s="165">
        <f t="shared" si="24"/>
        <v>0.11521326300191678</v>
      </c>
      <c r="N122" s="165">
        <f t="shared" si="24"/>
        <v>9.878216748114603E-2</v>
      </c>
      <c r="O122" s="165">
        <f t="shared" si="24"/>
        <v>0.11099700519492314</v>
      </c>
      <c r="P122" s="165">
        <f t="shared" si="24"/>
        <v>8.1321310367160018E-2</v>
      </c>
      <c r="Q122" s="165">
        <f t="shared" si="25"/>
        <v>0.11940073161764707</v>
      </c>
      <c r="R122" s="165">
        <f t="shared" si="25"/>
        <v>0.10024771323529415</v>
      </c>
      <c r="S122" s="165">
        <f t="shared" si="25"/>
        <v>9.6580113970588244E-2</v>
      </c>
      <c r="T122" s="165">
        <f t="shared" si="25"/>
        <v>0.11858570955882354</v>
      </c>
      <c r="U122" s="165">
        <f t="shared" si="25"/>
        <v>0.11369557720588236</v>
      </c>
      <c r="V122" s="165">
        <f t="shared" si="25"/>
        <v>9.5357580882352938E-2</v>
      </c>
      <c r="W122" s="165">
        <f t="shared" si="25"/>
        <v>0.12266081985294119</v>
      </c>
      <c r="X122" s="165">
        <f t="shared" si="25"/>
        <v>0.11002797794117648</v>
      </c>
      <c r="Y122" s="165">
        <f t="shared" si="25"/>
        <v>0.12836597426470592</v>
      </c>
      <c r="Z122" s="165">
        <f t="shared" si="25"/>
        <v>0.10676788970588237</v>
      </c>
      <c r="AA122" s="165">
        <f t="shared" si="25"/>
        <v>0.12836597426470592</v>
      </c>
      <c r="AB122" s="165">
        <f t="shared" si="25"/>
        <v>0.12714344117647058</v>
      </c>
      <c r="AC122" s="165">
        <f t="shared" si="25"/>
        <v>8.1502205882352949E-2</v>
      </c>
      <c r="AD122" s="165">
        <f t="shared" si="25"/>
        <v>0.1145105992647059</v>
      </c>
      <c r="AE122" s="165">
        <f t="shared" si="25"/>
        <v>0.11369557720588236</v>
      </c>
      <c r="AF122" s="165">
        <f t="shared" si="25"/>
        <v>9.9432691176470592E-2</v>
      </c>
      <c r="AG122" s="165">
        <f t="shared" si="25"/>
        <v>0.10187775735294119</v>
      </c>
      <c r="AH122" s="165">
        <f t="shared" si="25"/>
        <v>9.0874959558823548E-2</v>
      </c>
      <c r="AI122" s="165">
        <f t="shared" si="25"/>
        <v>0.10676788970588237</v>
      </c>
      <c r="AJ122" s="165">
        <f t="shared" si="25"/>
        <v>9.984020220588237E-2</v>
      </c>
      <c r="AK122" s="165">
        <f t="shared" si="25"/>
        <v>0.10554535661764707</v>
      </c>
      <c r="AL122" s="165">
        <f t="shared" si="25"/>
        <v>0.10310029044117648</v>
      </c>
      <c r="AM122" s="165">
        <f t="shared" si="25"/>
        <v>0.11532562132352943</v>
      </c>
      <c r="AN122" s="165">
        <f t="shared" si="25"/>
        <v>0.11043548897058826</v>
      </c>
      <c r="AO122" s="165">
        <f t="shared" si="25"/>
        <v>0.12999601838235297</v>
      </c>
      <c r="AP122" s="165">
        <f t="shared" si="25"/>
        <v>0.11043548897058826</v>
      </c>
      <c r="AQ122" s="165">
        <f t="shared" si="25"/>
        <v>9.8617669117647064E-2</v>
      </c>
      <c r="AR122" s="165">
        <f t="shared" si="25"/>
        <v>0.10676788970588237</v>
      </c>
      <c r="AS122" s="165">
        <f t="shared" si="25"/>
        <v>0.11410308823529414</v>
      </c>
      <c r="AT122" s="165">
        <f t="shared" si="25"/>
        <v>0.11532562132352943</v>
      </c>
      <c r="AU122" s="165">
        <f t="shared" si="25"/>
        <v>9.0874959558823548E-2</v>
      </c>
      <c r="AV122" s="165">
        <f t="shared" si="25"/>
        <v>0.12103077573529412</v>
      </c>
      <c r="AW122" s="74">
        <v>122</v>
      </c>
    </row>
    <row r="123" spans="1:49" ht="13.5" thickBot="1" x14ac:dyDescent="0.25">
      <c r="A123" s="112" t="s">
        <v>219</v>
      </c>
      <c r="B123" s="226">
        <v>0.11084300000000001</v>
      </c>
      <c r="C123" s="165">
        <f t="shared" si="24"/>
        <v>0.10725561613544869</v>
      </c>
      <c r="D123" s="165">
        <f t="shared" si="24"/>
        <v>0.11036863615864627</v>
      </c>
      <c r="E123" s="165">
        <f t="shared" si="24"/>
        <v>9.5555115032125673E-2</v>
      </c>
      <c r="F123" s="165">
        <f t="shared" si="24"/>
        <v>0.11365301290299136</v>
      </c>
      <c r="G123" s="165">
        <f t="shared" si="24"/>
        <v>0.11634820929226335</v>
      </c>
      <c r="H123" s="165">
        <f t="shared" si="24"/>
        <v>0.1078896108696368</v>
      </c>
      <c r="I123" s="165">
        <f t="shared" si="24"/>
        <v>0.1081256940264753</v>
      </c>
      <c r="J123" s="188">
        <f t="shared" si="24"/>
        <v>0.10985376908293497</v>
      </c>
      <c r="K123" s="165">
        <f t="shared" si="24"/>
        <v>0.10934684198064652</v>
      </c>
      <c r="L123" s="165">
        <f t="shared" si="24"/>
        <v>0.12131400603553462</v>
      </c>
      <c r="M123" s="165">
        <f t="shared" si="24"/>
        <v>0.11521326300191678</v>
      </c>
      <c r="N123" s="165">
        <f t="shared" si="24"/>
        <v>9.878216748114603E-2</v>
      </c>
      <c r="O123" s="165">
        <f t="shared" si="24"/>
        <v>0.11099700519492314</v>
      </c>
      <c r="P123" s="165">
        <f t="shared" si="24"/>
        <v>8.1321310367160018E-2</v>
      </c>
      <c r="Q123" s="165">
        <f t="shared" si="25"/>
        <v>0.11940073161764707</v>
      </c>
      <c r="R123" s="165">
        <f t="shared" si="25"/>
        <v>0.10024771323529415</v>
      </c>
      <c r="S123" s="165">
        <f t="shared" si="25"/>
        <v>9.6580113970588244E-2</v>
      </c>
      <c r="T123" s="165">
        <f t="shared" si="25"/>
        <v>0.11858570955882354</v>
      </c>
      <c r="U123" s="165">
        <f t="shared" si="25"/>
        <v>0.11369557720588236</v>
      </c>
      <c r="V123" s="165">
        <f t="shared" si="25"/>
        <v>9.5357580882352938E-2</v>
      </c>
      <c r="W123" s="165">
        <f t="shared" si="25"/>
        <v>0.12266081985294119</v>
      </c>
      <c r="X123" s="165">
        <f t="shared" si="25"/>
        <v>0.11002797794117648</v>
      </c>
      <c r="Y123" s="165">
        <f t="shared" si="25"/>
        <v>0.12836597426470592</v>
      </c>
      <c r="Z123" s="165">
        <f t="shared" si="25"/>
        <v>0.10676788970588237</v>
      </c>
      <c r="AA123" s="165">
        <f t="shared" si="25"/>
        <v>0.12836597426470592</v>
      </c>
      <c r="AB123" s="165">
        <f t="shared" si="25"/>
        <v>0.12714344117647058</v>
      </c>
      <c r="AC123" s="165">
        <f t="shared" si="25"/>
        <v>8.1502205882352949E-2</v>
      </c>
      <c r="AD123" s="165">
        <f t="shared" si="25"/>
        <v>0.1145105992647059</v>
      </c>
      <c r="AE123" s="165">
        <f t="shared" si="25"/>
        <v>0.11369557720588236</v>
      </c>
      <c r="AF123" s="165">
        <f t="shared" si="25"/>
        <v>9.9432691176470592E-2</v>
      </c>
      <c r="AG123" s="165">
        <f t="shared" si="25"/>
        <v>0.10187775735294119</v>
      </c>
      <c r="AH123" s="165">
        <f t="shared" si="25"/>
        <v>9.0874959558823548E-2</v>
      </c>
      <c r="AI123" s="165">
        <f t="shared" si="25"/>
        <v>0.10676788970588237</v>
      </c>
      <c r="AJ123" s="165">
        <f t="shared" ref="AJ123:AV123" si="26">AJ$269*$B123</f>
        <v>9.984020220588237E-2</v>
      </c>
      <c r="AK123" s="165">
        <f t="shared" si="26"/>
        <v>0.10554535661764707</v>
      </c>
      <c r="AL123" s="165">
        <f t="shared" si="26"/>
        <v>0.10310029044117648</v>
      </c>
      <c r="AM123" s="165">
        <f t="shared" si="26"/>
        <v>0.11532562132352943</v>
      </c>
      <c r="AN123" s="165">
        <f t="shared" si="26"/>
        <v>0.11043548897058826</v>
      </c>
      <c r="AO123" s="165">
        <f t="shared" si="26"/>
        <v>0.12999601838235297</v>
      </c>
      <c r="AP123" s="165">
        <f t="shared" si="26"/>
        <v>0.11043548897058826</v>
      </c>
      <c r="AQ123" s="165">
        <f t="shared" si="26"/>
        <v>9.8617669117647064E-2</v>
      </c>
      <c r="AR123" s="165">
        <f t="shared" si="26"/>
        <v>0.10676788970588237</v>
      </c>
      <c r="AS123" s="165">
        <f t="shared" si="26"/>
        <v>0.11410308823529414</v>
      </c>
      <c r="AT123" s="165">
        <f t="shared" si="26"/>
        <v>0.11532562132352943</v>
      </c>
      <c r="AU123" s="165">
        <f t="shared" si="26"/>
        <v>9.0874959558823548E-2</v>
      </c>
      <c r="AV123" s="165">
        <f t="shared" si="26"/>
        <v>0.12103077573529412</v>
      </c>
      <c r="AW123" s="74">
        <v>123</v>
      </c>
    </row>
    <row r="124" spans="1:49" ht="13.5" thickBot="1" x14ac:dyDescent="0.25">
      <c r="A124" s="112" t="s">
        <v>40</v>
      </c>
      <c r="B124" s="150"/>
      <c r="AW124" s="74">
        <v>124</v>
      </c>
    </row>
    <row r="125" spans="1:49" ht="13.5" thickBot="1" x14ac:dyDescent="0.25">
      <c r="A125" s="112" t="s">
        <v>41</v>
      </c>
      <c r="B125" s="150"/>
      <c r="AW125" s="74">
        <v>125</v>
      </c>
    </row>
    <row r="126" spans="1:49" ht="13.5" thickBot="1" x14ac:dyDescent="0.25">
      <c r="A126" s="112" t="s">
        <v>42</v>
      </c>
      <c r="B126" s="150"/>
      <c r="AW126" s="74">
        <v>126</v>
      </c>
    </row>
    <row r="127" spans="1:49" ht="13.5" thickBot="1" x14ac:dyDescent="0.25">
      <c r="A127" s="112" t="s">
        <v>43</v>
      </c>
      <c r="B127" s="150"/>
      <c r="AW127" s="74">
        <v>127</v>
      </c>
    </row>
    <row r="128" spans="1:49" ht="13.5" thickBot="1" x14ac:dyDescent="0.25">
      <c r="A128" s="112" t="s">
        <v>230</v>
      </c>
      <c r="B128" s="165">
        <v>0.28181200000000001</v>
      </c>
      <c r="C128" s="165">
        <f>C$270*$B128</f>
        <v>0.27536697469044108</v>
      </c>
      <c r="D128" s="165">
        <f t="shared" ref="D128:AV135" si="27">D$270*$B128</f>
        <v>0.3032382309808479</v>
      </c>
      <c r="E128" s="165">
        <f t="shared" si="27"/>
        <v>0.27670727093486375</v>
      </c>
      <c r="F128" s="165">
        <f t="shared" si="27"/>
        <v>0.27230711836117244</v>
      </c>
      <c r="G128" s="165">
        <f t="shared" si="27"/>
        <v>0.30038812162665862</v>
      </c>
      <c r="H128" s="165">
        <f t="shared" si="27"/>
        <v>0.26323771488337172</v>
      </c>
      <c r="I128" s="165">
        <f t="shared" si="27"/>
        <v>0.269117633138443</v>
      </c>
      <c r="J128" s="188">
        <f t="shared" si="27"/>
        <v>0.29157583387824643</v>
      </c>
      <c r="K128" s="165">
        <f t="shared" si="27"/>
        <v>0.28417112694837776</v>
      </c>
      <c r="L128" s="165">
        <f t="shared" si="27"/>
        <v>0.32434224389276728</v>
      </c>
      <c r="M128" s="165">
        <f t="shared" si="27"/>
        <v>0.23274725025832813</v>
      </c>
      <c r="N128" s="165">
        <f t="shared" si="27"/>
        <v>0.2954259773623239</v>
      </c>
      <c r="O128" s="165">
        <f t="shared" si="27"/>
        <v>0.26002207569862312</v>
      </c>
      <c r="P128" s="165">
        <f t="shared" si="27"/>
        <v>0.15758735564569673</v>
      </c>
      <c r="Q128" s="165">
        <f t="shared" si="27"/>
        <v>0.27427691978609625</v>
      </c>
      <c r="R128" s="165">
        <f t="shared" si="27"/>
        <v>0.26372780748663105</v>
      </c>
      <c r="S128" s="165">
        <f t="shared" si="27"/>
        <v>0.18988402139037436</v>
      </c>
      <c r="T128" s="165">
        <f t="shared" si="27"/>
        <v>0.32551546524064179</v>
      </c>
      <c r="U128" s="165">
        <f t="shared" si="27"/>
        <v>0.2682488556149733</v>
      </c>
      <c r="V128" s="165">
        <f t="shared" si="27"/>
        <v>0.27729095187165775</v>
      </c>
      <c r="W128" s="165">
        <f t="shared" si="27"/>
        <v>0.26372780748663105</v>
      </c>
      <c r="X128" s="165">
        <f t="shared" si="27"/>
        <v>0.32551546524064179</v>
      </c>
      <c r="Y128" s="165">
        <f t="shared" si="27"/>
        <v>0.31798038502673798</v>
      </c>
      <c r="Z128" s="165">
        <f t="shared" si="27"/>
        <v>0.2682488556149733</v>
      </c>
      <c r="AA128" s="165">
        <f t="shared" si="27"/>
        <v>0.31798038502673798</v>
      </c>
      <c r="AB128" s="165">
        <f t="shared" si="27"/>
        <v>0.354148770053476</v>
      </c>
      <c r="AC128" s="165">
        <f t="shared" si="27"/>
        <v>0.15823668449197861</v>
      </c>
      <c r="AD128" s="165">
        <f t="shared" si="27"/>
        <v>0.26222079144385024</v>
      </c>
      <c r="AE128" s="165">
        <f t="shared" si="27"/>
        <v>0.27276990374331556</v>
      </c>
      <c r="AF128" s="165">
        <f t="shared" si="27"/>
        <v>0.2682488556149733</v>
      </c>
      <c r="AG128" s="165">
        <f t="shared" si="27"/>
        <v>0.27427691978609625</v>
      </c>
      <c r="AH128" s="165">
        <f t="shared" si="27"/>
        <v>0.21399627807486632</v>
      </c>
      <c r="AI128" s="165">
        <f t="shared" si="27"/>
        <v>0.2682488556149733</v>
      </c>
      <c r="AJ128" s="165">
        <f t="shared" si="27"/>
        <v>0.23660151871657756</v>
      </c>
      <c r="AK128" s="165">
        <f t="shared" si="27"/>
        <v>0.2260524064171123</v>
      </c>
      <c r="AL128" s="165">
        <f t="shared" si="27"/>
        <v>0.25167167914438504</v>
      </c>
      <c r="AM128" s="165">
        <f t="shared" si="27"/>
        <v>0.23208047058823533</v>
      </c>
      <c r="AN128" s="165">
        <f t="shared" si="27"/>
        <v>0.31647336898395723</v>
      </c>
      <c r="AO128" s="165">
        <f t="shared" si="27"/>
        <v>0.31345933689839572</v>
      </c>
      <c r="AP128" s="165">
        <f t="shared" si="27"/>
        <v>0.30291022459893052</v>
      </c>
      <c r="AQ128" s="165">
        <f t="shared" si="27"/>
        <v>0.29537514438502682</v>
      </c>
      <c r="AR128" s="165">
        <f t="shared" si="27"/>
        <v>0.28633304812834226</v>
      </c>
      <c r="AS128" s="165">
        <f t="shared" si="27"/>
        <v>0.28784006417112301</v>
      </c>
      <c r="AT128" s="165">
        <f t="shared" si="27"/>
        <v>0.34209264171122994</v>
      </c>
      <c r="AU128" s="165">
        <f t="shared" si="27"/>
        <v>0.21399627807486632</v>
      </c>
      <c r="AV128" s="165">
        <f t="shared" si="27"/>
        <v>0.30592425668449202</v>
      </c>
      <c r="AW128" s="74">
        <v>128</v>
      </c>
    </row>
    <row r="129" spans="1:49" ht="13.5" thickBot="1" x14ac:dyDescent="0.25">
      <c r="A129" s="112" t="s">
        <v>45</v>
      </c>
      <c r="B129" s="165">
        <v>0.28181200000000001</v>
      </c>
      <c r="C129" s="165">
        <f t="shared" ref="C129:R143" si="28">C$270*$B129</f>
        <v>0.27536697469044108</v>
      </c>
      <c r="D129" s="165">
        <f t="shared" si="28"/>
        <v>0.3032382309808479</v>
      </c>
      <c r="E129" s="165">
        <f t="shared" si="28"/>
        <v>0.27670727093486375</v>
      </c>
      <c r="F129" s="165">
        <f t="shared" si="28"/>
        <v>0.27230711836117244</v>
      </c>
      <c r="G129" s="165">
        <f t="shared" si="28"/>
        <v>0.30038812162665862</v>
      </c>
      <c r="H129" s="165">
        <f t="shared" si="28"/>
        <v>0.26323771488337172</v>
      </c>
      <c r="I129" s="165">
        <f t="shared" si="28"/>
        <v>0.269117633138443</v>
      </c>
      <c r="J129" s="188">
        <f t="shared" si="28"/>
        <v>0.29157583387824643</v>
      </c>
      <c r="K129" s="165">
        <f t="shared" si="28"/>
        <v>0.28417112694837776</v>
      </c>
      <c r="L129" s="165">
        <f t="shared" si="28"/>
        <v>0.32434224389276728</v>
      </c>
      <c r="M129" s="165">
        <f t="shared" si="28"/>
        <v>0.23274725025832813</v>
      </c>
      <c r="N129" s="165">
        <f t="shared" si="28"/>
        <v>0.2954259773623239</v>
      </c>
      <c r="O129" s="165">
        <f t="shared" si="28"/>
        <v>0.26002207569862312</v>
      </c>
      <c r="P129" s="165">
        <f t="shared" si="28"/>
        <v>0.15758735564569673</v>
      </c>
      <c r="Q129" s="165">
        <f t="shared" si="28"/>
        <v>0.27427691978609625</v>
      </c>
      <c r="R129" s="165">
        <f t="shared" si="28"/>
        <v>0.26372780748663105</v>
      </c>
      <c r="S129" s="165">
        <f t="shared" si="27"/>
        <v>0.18988402139037436</v>
      </c>
      <c r="T129" s="165">
        <f t="shared" si="27"/>
        <v>0.32551546524064179</v>
      </c>
      <c r="U129" s="165">
        <f t="shared" si="27"/>
        <v>0.2682488556149733</v>
      </c>
      <c r="V129" s="165">
        <f t="shared" si="27"/>
        <v>0.27729095187165775</v>
      </c>
      <c r="W129" s="165">
        <f t="shared" si="27"/>
        <v>0.26372780748663105</v>
      </c>
      <c r="X129" s="165">
        <f t="shared" si="27"/>
        <v>0.32551546524064179</v>
      </c>
      <c r="Y129" s="165">
        <f t="shared" si="27"/>
        <v>0.31798038502673798</v>
      </c>
      <c r="Z129" s="165">
        <f t="shared" si="27"/>
        <v>0.2682488556149733</v>
      </c>
      <c r="AA129" s="165">
        <f t="shared" si="27"/>
        <v>0.31798038502673798</v>
      </c>
      <c r="AB129" s="165">
        <f t="shared" si="27"/>
        <v>0.354148770053476</v>
      </c>
      <c r="AC129" s="165">
        <f t="shared" si="27"/>
        <v>0.15823668449197861</v>
      </c>
      <c r="AD129" s="165">
        <f t="shared" si="27"/>
        <v>0.26222079144385024</v>
      </c>
      <c r="AE129" s="165">
        <f t="shared" si="27"/>
        <v>0.27276990374331556</v>
      </c>
      <c r="AF129" s="165">
        <f t="shared" si="27"/>
        <v>0.2682488556149733</v>
      </c>
      <c r="AG129" s="165">
        <f t="shared" si="27"/>
        <v>0.27427691978609625</v>
      </c>
      <c r="AH129" s="165">
        <f t="shared" si="27"/>
        <v>0.21399627807486632</v>
      </c>
      <c r="AI129" s="165">
        <f t="shared" si="27"/>
        <v>0.2682488556149733</v>
      </c>
      <c r="AJ129" s="165">
        <f t="shared" si="27"/>
        <v>0.23660151871657756</v>
      </c>
      <c r="AK129" s="165">
        <f t="shared" si="27"/>
        <v>0.2260524064171123</v>
      </c>
      <c r="AL129" s="165">
        <f t="shared" si="27"/>
        <v>0.25167167914438504</v>
      </c>
      <c r="AM129" s="165">
        <f t="shared" si="27"/>
        <v>0.23208047058823533</v>
      </c>
      <c r="AN129" s="165">
        <f t="shared" si="27"/>
        <v>0.31647336898395723</v>
      </c>
      <c r="AO129" s="165">
        <f t="shared" si="27"/>
        <v>0.31345933689839572</v>
      </c>
      <c r="AP129" s="165">
        <f t="shared" si="27"/>
        <v>0.30291022459893052</v>
      </c>
      <c r="AQ129" s="165">
        <f t="shared" si="27"/>
        <v>0.29537514438502682</v>
      </c>
      <c r="AR129" s="165">
        <f t="shared" si="27"/>
        <v>0.28633304812834226</v>
      </c>
      <c r="AS129" s="165">
        <f t="shared" si="27"/>
        <v>0.28784006417112301</v>
      </c>
      <c r="AT129" s="165">
        <f t="shared" si="27"/>
        <v>0.34209264171122994</v>
      </c>
      <c r="AU129" s="165">
        <f t="shared" si="27"/>
        <v>0.21399627807486632</v>
      </c>
      <c r="AV129" s="165">
        <f t="shared" si="27"/>
        <v>0.30592425668449202</v>
      </c>
      <c r="AW129" s="74">
        <v>129</v>
      </c>
    </row>
    <row r="130" spans="1:49" ht="13.5" thickBot="1" x14ac:dyDescent="0.25">
      <c r="A130" s="112" t="s">
        <v>46</v>
      </c>
      <c r="B130" s="165">
        <v>0.222438</v>
      </c>
      <c r="C130" s="165">
        <f t="shared" si="28"/>
        <v>0.21735085488266051</v>
      </c>
      <c r="D130" s="165">
        <f t="shared" si="28"/>
        <v>0.23935001214610394</v>
      </c>
      <c r="E130" s="165">
        <f t="shared" si="28"/>
        <v>0.21840876872599188</v>
      </c>
      <c r="F130" s="165">
        <f t="shared" si="28"/>
        <v>0.21493566914830622</v>
      </c>
      <c r="G130" s="165">
        <f t="shared" si="28"/>
        <v>0.2371003825188093</v>
      </c>
      <c r="H130" s="165">
        <f t="shared" si="28"/>
        <v>0.20777706706324586</v>
      </c>
      <c r="I130" s="165">
        <f t="shared" si="28"/>
        <v>0.2124181655857415</v>
      </c>
      <c r="J130" s="188">
        <f t="shared" si="28"/>
        <v>0.23014472533536318</v>
      </c>
      <c r="K130" s="165">
        <f t="shared" si="28"/>
        <v>0.22430009061410885</v>
      </c>
      <c r="L130" s="165">
        <f t="shared" si="28"/>
        <v>0.25600769323882366</v>
      </c>
      <c r="M130" s="165">
        <f t="shared" si="28"/>
        <v>0.18371053345124405</v>
      </c>
      <c r="N130" s="165">
        <f t="shared" si="28"/>
        <v>0.23318369534484196</v>
      </c>
      <c r="O130" s="165">
        <f t="shared" si="28"/>
        <v>0.20523891982687156</v>
      </c>
      <c r="P130" s="165">
        <f t="shared" si="28"/>
        <v>0.12438581825868836</v>
      </c>
      <c r="Q130" s="165">
        <f t="shared" si="27"/>
        <v>0.21649045989304813</v>
      </c>
      <c r="R130" s="165">
        <f t="shared" si="27"/>
        <v>0.20816390374331553</v>
      </c>
      <c r="S130" s="165">
        <f t="shared" si="27"/>
        <v>0.14987801069518716</v>
      </c>
      <c r="T130" s="165">
        <f t="shared" si="27"/>
        <v>0.25693373262032088</v>
      </c>
      <c r="U130" s="165">
        <f t="shared" si="27"/>
        <v>0.21173242780748663</v>
      </c>
      <c r="V130" s="165">
        <f t="shared" si="27"/>
        <v>0.21886947593582887</v>
      </c>
      <c r="W130" s="165">
        <f t="shared" si="27"/>
        <v>0.20816390374331553</v>
      </c>
      <c r="X130" s="165">
        <f t="shared" si="27"/>
        <v>0.25693373262032088</v>
      </c>
      <c r="Y130" s="165">
        <f t="shared" si="27"/>
        <v>0.25098619251336901</v>
      </c>
      <c r="Z130" s="165">
        <f t="shared" si="27"/>
        <v>0.21173242780748663</v>
      </c>
      <c r="AA130" s="165">
        <f t="shared" si="27"/>
        <v>0.25098619251336901</v>
      </c>
      <c r="AB130" s="165">
        <f t="shared" si="27"/>
        <v>0.279534385026738</v>
      </c>
      <c r="AC130" s="165">
        <f t="shared" si="27"/>
        <v>0.12489834224598931</v>
      </c>
      <c r="AD130" s="165">
        <f t="shared" si="27"/>
        <v>0.20697439572192511</v>
      </c>
      <c r="AE130" s="165">
        <f t="shared" si="27"/>
        <v>0.21530095187165776</v>
      </c>
      <c r="AF130" s="165">
        <f t="shared" si="27"/>
        <v>0.21173242780748663</v>
      </c>
      <c r="AG130" s="165">
        <f t="shared" si="27"/>
        <v>0.21649045989304813</v>
      </c>
      <c r="AH130" s="165">
        <f t="shared" si="27"/>
        <v>0.16891013903743315</v>
      </c>
      <c r="AI130" s="165">
        <f t="shared" si="27"/>
        <v>0.21173242780748663</v>
      </c>
      <c r="AJ130" s="165">
        <f t="shared" si="27"/>
        <v>0.18675275935828878</v>
      </c>
      <c r="AK130" s="165">
        <f t="shared" si="27"/>
        <v>0.17842620320855615</v>
      </c>
      <c r="AL130" s="165">
        <f t="shared" si="27"/>
        <v>0.19864783957219251</v>
      </c>
      <c r="AM130" s="165">
        <f t="shared" si="27"/>
        <v>0.18318423529411765</v>
      </c>
      <c r="AN130" s="165">
        <f t="shared" si="27"/>
        <v>0.24979668449197862</v>
      </c>
      <c r="AO130" s="165">
        <f t="shared" si="27"/>
        <v>0.24741766844919785</v>
      </c>
      <c r="AP130" s="165">
        <f t="shared" si="27"/>
        <v>0.23909111229946525</v>
      </c>
      <c r="AQ130" s="165">
        <f t="shared" si="27"/>
        <v>0.23314357219251342</v>
      </c>
      <c r="AR130" s="165">
        <f t="shared" si="27"/>
        <v>0.22600652406417113</v>
      </c>
      <c r="AS130" s="165">
        <f t="shared" si="27"/>
        <v>0.22719603208556152</v>
      </c>
      <c r="AT130" s="165">
        <f t="shared" si="27"/>
        <v>0.27001832085561495</v>
      </c>
      <c r="AU130" s="165">
        <f t="shared" si="27"/>
        <v>0.16891013903743315</v>
      </c>
      <c r="AV130" s="165">
        <f t="shared" si="27"/>
        <v>0.24147012834224602</v>
      </c>
      <c r="AW130" s="74">
        <v>130</v>
      </c>
    </row>
    <row r="131" spans="1:49" ht="13.5" thickBot="1" x14ac:dyDescent="0.25">
      <c r="A131" s="112" t="s">
        <v>47</v>
      </c>
      <c r="B131" s="165">
        <v>0.222438</v>
      </c>
      <c r="C131" s="165">
        <f t="shared" si="28"/>
        <v>0.21735085488266051</v>
      </c>
      <c r="D131" s="165">
        <f t="shared" si="28"/>
        <v>0.23935001214610394</v>
      </c>
      <c r="E131" s="165">
        <f t="shared" si="28"/>
        <v>0.21840876872599188</v>
      </c>
      <c r="F131" s="165">
        <f t="shared" si="28"/>
        <v>0.21493566914830622</v>
      </c>
      <c r="G131" s="165">
        <f t="shared" si="28"/>
        <v>0.2371003825188093</v>
      </c>
      <c r="H131" s="165">
        <f t="shared" si="28"/>
        <v>0.20777706706324586</v>
      </c>
      <c r="I131" s="165">
        <f t="shared" si="28"/>
        <v>0.2124181655857415</v>
      </c>
      <c r="J131" s="188">
        <f t="shared" si="28"/>
        <v>0.23014472533536318</v>
      </c>
      <c r="K131" s="165">
        <f t="shared" si="28"/>
        <v>0.22430009061410885</v>
      </c>
      <c r="L131" s="165">
        <f t="shared" si="28"/>
        <v>0.25600769323882366</v>
      </c>
      <c r="M131" s="165">
        <f t="shared" si="28"/>
        <v>0.18371053345124405</v>
      </c>
      <c r="N131" s="165">
        <f t="shared" si="28"/>
        <v>0.23318369534484196</v>
      </c>
      <c r="O131" s="165">
        <f t="shared" si="28"/>
        <v>0.20523891982687156</v>
      </c>
      <c r="P131" s="165">
        <f t="shared" si="28"/>
        <v>0.12438581825868836</v>
      </c>
      <c r="Q131" s="165">
        <f t="shared" si="27"/>
        <v>0.21649045989304813</v>
      </c>
      <c r="R131" s="165">
        <f t="shared" si="27"/>
        <v>0.20816390374331553</v>
      </c>
      <c r="S131" s="165">
        <f t="shared" si="27"/>
        <v>0.14987801069518716</v>
      </c>
      <c r="T131" s="165">
        <f t="shared" si="27"/>
        <v>0.25693373262032088</v>
      </c>
      <c r="U131" s="165">
        <f t="shared" si="27"/>
        <v>0.21173242780748663</v>
      </c>
      <c r="V131" s="165">
        <f t="shared" si="27"/>
        <v>0.21886947593582887</v>
      </c>
      <c r="W131" s="165">
        <f t="shared" si="27"/>
        <v>0.20816390374331553</v>
      </c>
      <c r="X131" s="165">
        <f t="shared" si="27"/>
        <v>0.25693373262032088</v>
      </c>
      <c r="Y131" s="165">
        <f t="shared" si="27"/>
        <v>0.25098619251336901</v>
      </c>
      <c r="Z131" s="165">
        <f t="shared" si="27"/>
        <v>0.21173242780748663</v>
      </c>
      <c r="AA131" s="165">
        <f t="shared" si="27"/>
        <v>0.25098619251336901</v>
      </c>
      <c r="AB131" s="165">
        <f t="shared" si="27"/>
        <v>0.279534385026738</v>
      </c>
      <c r="AC131" s="165">
        <f t="shared" si="27"/>
        <v>0.12489834224598931</v>
      </c>
      <c r="AD131" s="165">
        <f t="shared" si="27"/>
        <v>0.20697439572192511</v>
      </c>
      <c r="AE131" s="165">
        <f t="shared" si="27"/>
        <v>0.21530095187165776</v>
      </c>
      <c r="AF131" s="165">
        <f t="shared" si="27"/>
        <v>0.21173242780748663</v>
      </c>
      <c r="AG131" s="165">
        <f t="shared" si="27"/>
        <v>0.21649045989304813</v>
      </c>
      <c r="AH131" s="165">
        <f t="shared" si="27"/>
        <v>0.16891013903743315</v>
      </c>
      <c r="AI131" s="165">
        <f t="shared" si="27"/>
        <v>0.21173242780748663</v>
      </c>
      <c r="AJ131" s="165">
        <f t="shared" si="27"/>
        <v>0.18675275935828878</v>
      </c>
      <c r="AK131" s="165">
        <f t="shared" si="27"/>
        <v>0.17842620320855615</v>
      </c>
      <c r="AL131" s="165">
        <f t="shared" si="27"/>
        <v>0.19864783957219251</v>
      </c>
      <c r="AM131" s="165">
        <f t="shared" si="27"/>
        <v>0.18318423529411765</v>
      </c>
      <c r="AN131" s="165">
        <f t="shared" si="27"/>
        <v>0.24979668449197862</v>
      </c>
      <c r="AO131" s="165">
        <f t="shared" si="27"/>
        <v>0.24741766844919785</v>
      </c>
      <c r="AP131" s="165">
        <f t="shared" si="27"/>
        <v>0.23909111229946525</v>
      </c>
      <c r="AQ131" s="165">
        <f t="shared" si="27"/>
        <v>0.23314357219251342</v>
      </c>
      <c r="AR131" s="165">
        <f t="shared" si="27"/>
        <v>0.22600652406417113</v>
      </c>
      <c r="AS131" s="165">
        <f t="shared" si="27"/>
        <v>0.22719603208556152</v>
      </c>
      <c r="AT131" s="165">
        <f t="shared" si="27"/>
        <v>0.27001832085561495</v>
      </c>
      <c r="AU131" s="165">
        <f t="shared" si="27"/>
        <v>0.16891013903743315</v>
      </c>
      <c r="AV131" s="165">
        <f t="shared" si="27"/>
        <v>0.24147012834224602</v>
      </c>
      <c r="AW131" s="74">
        <v>131</v>
      </c>
    </row>
    <row r="132" spans="1:49" ht="13.5" thickBot="1" x14ac:dyDescent="0.25">
      <c r="A132" s="112" t="s">
        <v>48</v>
      </c>
      <c r="B132" s="165">
        <v>0.174454</v>
      </c>
      <c r="C132" s="165">
        <f t="shared" si="28"/>
        <v>0.17046424638640725</v>
      </c>
      <c r="D132" s="165">
        <f t="shared" si="28"/>
        <v>0.18771777762314179</v>
      </c>
      <c r="E132" s="165">
        <f t="shared" si="28"/>
        <v>0.17129394860286545</v>
      </c>
      <c r="F132" s="165">
        <f t="shared" si="28"/>
        <v>0.16857006098597638</v>
      </c>
      <c r="G132" s="165">
        <f t="shared" si="28"/>
        <v>0.18595343480851456</v>
      </c>
      <c r="H132" s="165">
        <f t="shared" si="28"/>
        <v>0.16295570207181997</v>
      </c>
      <c r="I132" s="165">
        <f t="shared" si="28"/>
        <v>0.16659562960957636</v>
      </c>
      <c r="J132" s="188">
        <f t="shared" si="28"/>
        <v>0.18049824181864363</v>
      </c>
      <c r="K132" s="165">
        <f t="shared" si="28"/>
        <v>0.17591440315051271</v>
      </c>
      <c r="L132" s="165">
        <f t="shared" si="28"/>
        <v>0.20078208811572545</v>
      </c>
      <c r="M132" s="165">
        <f t="shared" si="28"/>
        <v>0.14408076588848726</v>
      </c>
      <c r="N132" s="165">
        <f t="shared" si="28"/>
        <v>0.1828816496627782</v>
      </c>
      <c r="O132" s="165">
        <f t="shared" si="28"/>
        <v>0.16096508024472911</v>
      </c>
      <c r="P132" s="165">
        <f t="shared" si="28"/>
        <v>9.7553491483025473E-2</v>
      </c>
      <c r="Q132" s="165">
        <f t="shared" si="27"/>
        <v>0.16978945454545455</v>
      </c>
      <c r="R132" s="165">
        <f t="shared" si="27"/>
        <v>0.16325909090909091</v>
      </c>
      <c r="S132" s="165">
        <f t="shared" si="27"/>
        <v>0.11754654545454546</v>
      </c>
      <c r="T132" s="165">
        <f t="shared" si="27"/>
        <v>0.20150836363636365</v>
      </c>
      <c r="U132" s="165">
        <f t="shared" si="27"/>
        <v>0.1660578181818182</v>
      </c>
      <c r="V132" s="165">
        <f t="shared" si="27"/>
        <v>0.17165527272727271</v>
      </c>
      <c r="W132" s="165">
        <f t="shared" si="27"/>
        <v>0.16325909090909091</v>
      </c>
      <c r="X132" s="165">
        <f t="shared" si="27"/>
        <v>0.20150836363636365</v>
      </c>
      <c r="Y132" s="165">
        <f t="shared" si="27"/>
        <v>0.1968438181818182</v>
      </c>
      <c r="Z132" s="165">
        <f t="shared" si="27"/>
        <v>0.1660578181818182</v>
      </c>
      <c r="AA132" s="165">
        <f t="shared" si="27"/>
        <v>0.1968438181818182</v>
      </c>
      <c r="AB132" s="165">
        <f t="shared" si="27"/>
        <v>0.21923363636363638</v>
      </c>
      <c r="AC132" s="165">
        <f t="shared" si="27"/>
        <v>9.7955454545454554E-2</v>
      </c>
      <c r="AD132" s="165">
        <f t="shared" si="27"/>
        <v>0.16232618181818181</v>
      </c>
      <c r="AE132" s="165">
        <f t="shared" si="27"/>
        <v>0.16885654545454548</v>
      </c>
      <c r="AF132" s="165">
        <f t="shared" si="27"/>
        <v>0.1660578181818182</v>
      </c>
      <c r="AG132" s="165">
        <f t="shared" si="27"/>
        <v>0.16978945454545455</v>
      </c>
      <c r="AH132" s="165">
        <f t="shared" si="27"/>
        <v>0.1324730909090909</v>
      </c>
      <c r="AI132" s="165">
        <f t="shared" si="27"/>
        <v>0.1660578181818182</v>
      </c>
      <c r="AJ132" s="165">
        <f t="shared" si="27"/>
        <v>0.14646672727272728</v>
      </c>
      <c r="AK132" s="165">
        <f t="shared" si="27"/>
        <v>0.13993636363636364</v>
      </c>
      <c r="AL132" s="165">
        <f t="shared" si="27"/>
        <v>0.15579581818181817</v>
      </c>
      <c r="AM132" s="165">
        <f t="shared" si="27"/>
        <v>0.14366800000000002</v>
      </c>
      <c r="AN132" s="165">
        <f t="shared" si="27"/>
        <v>0.19591090909090911</v>
      </c>
      <c r="AO132" s="165">
        <f t="shared" si="27"/>
        <v>0.19404509090909092</v>
      </c>
      <c r="AP132" s="165">
        <f t="shared" si="27"/>
        <v>0.18751472727272728</v>
      </c>
      <c r="AQ132" s="165">
        <f t="shared" si="27"/>
        <v>0.18285018181818186</v>
      </c>
      <c r="AR132" s="165">
        <f t="shared" si="27"/>
        <v>0.17725272727272728</v>
      </c>
      <c r="AS132" s="165">
        <f t="shared" si="27"/>
        <v>0.17818563636363638</v>
      </c>
      <c r="AT132" s="165">
        <f t="shared" si="27"/>
        <v>0.21177036363636362</v>
      </c>
      <c r="AU132" s="165">
        <f t="shared" si="27"/>
        <v>0.1324730909090909</v>
      </c>
      <c r="AV132" s="165">
        <f t="shared" si="27"/>
        <v>0.18938054545454547</v>
      </c>
      <c r="AW132" s="74">
        <v>132</v>
      </c>
    </row>
    <row r="133" spans="1:49" ht="13.5" thickBot="1" x14ac:dyDescent="0.25">
      <c r="A133" s="112" t="s">
        <v>49</v>
      </c>
      <c r="B133" s="165">
        <v>0.174454</v>
      </c>
      <c r="C133" s="165">
        <f t="shared" si="28"/>
        <v>0.17046424638640725</v>
      </c>
      <c r="D133" s="165">
        <f t="shared" si="28"/>
        <v>0.18771777762314179</v>
      </c>
      <c r="E133" s="165">
        <f t="shared" si="28"/>
        <v>0.17129394860286545</v>
      </c>
      <c r="F133" s="165">
        <f t="shared" si="28"/>
        <v>0.16857006098597638</v>
      </c>
      <c r="G133" s="165">
        <f t="shared" si="28"/>
        <v>0.18595343480851456</v>
      </c>
      <c r="H133" s="165">
        <f t="shared" si="28"/>
        <v>0.16295570207181997</v>
      </c>
      <c r="I133" s="165">
        <f t="shared" si="28"/>
        <v>0.16659562960957636</v>
      </c>
      <c r="J133" s="188">
        <f t="shared" si="28"/>
        <v>0.18049824181864363</v>
      </c>
      <c r="K133" s="165">
        <f t="shared" si="28"/>
        <v>0.17591440315051271</v>
      </c>
      <c r="L133" s="165">
        <f t="shared" si="28"/>
        <v>0.20078208811572545</v>
      </c>
      <c r="M133" s="165">
        <f t="shared" si="28"/>
        <v>0.14408076588848726</v>
      </c>
      <c r="N133" s="165">
        <f t="shared" si="28"/>
        <v>0.1828816496627782</v>
      </c>
      <c r="O133" s="165">
        <f t="shared" si="28"/>
        <v>0.16096508024472911</v>
      </c>
      <c r="P133" s="165">
        <f t="shared" si="28"/>
        <v>9.7553491483025473E-2</v>
      </c>
      <c r="Q133" s="165">
        <f t="shared" si="27"/>
        <v>0.16978945454545455</v>
      </c>
      <c r="R133" s="165">
        <f t="shared" si="27"/>
        <v>0.16325909090909091</v>
      </c>
      <c r="S133" s="165">
        <f t="shared" si="27"/>
        <v>0.11754654545454546</v>
      </c>
      <c r="T133" s="165">
        <f t="shared" si="27"/>
        <v>0.20150836363636365</v>
      </c>
      <c r="U133" s="165">
        <f t="shared" si="27"/>
        <v>0.1660578181818182</v>
      </c>
      <c r="V133" s="165">
        <f t="shared" si="27"/>
        <v>0.17165527272727271</v>
      </c>
      <c r="W133" s="165">
        <f t="shared" si="27"/>
        <v>0.16325909090909091</v>
      </c>
      <c r="X133" s="165">
        <f t="shared" si="27"/>
        <v>0.20150836363636365</v>
      </c>
      <c r="Y133" s="165">
        <f t="shared" si="27"/>
        <v>0.1968438181818182</v>
      </c>
      <c r="Z133" s="165">
        <f t="shared" si="27"/>
        <v>0.1660578181818182</v>
      </c>
      <c r="AA133" s="165">
        <f t="shared" si="27"/>
        <v>0.1968438181818182</v>
      </c>
      <c r="AB133" s="165">
        <f t="shared" si="27"/>
        <v>0.21923363636363638</v>
      </c>
      <c r="AC133" s="165">
        <f t="shared" si="27"/>
        <v>9.7955454545454554E-2</v>
      </c>
      <c r="AD133" s="165">
        <f t="shared" si="27"/>
        <v>0.16232618181818181</v>
      </c>
      <c r="AE133" s="165">
        <f t="shared" si="27"/>
        <v>0.16885654545454548</v>
      </c>
      <c r="AF133" s="165">
        <f t="shared" si="27"/>
        <v>0.1660578181818182</v>
      </c>
      <c r="AG133" s="165">
        <f t="shared" si="27"/>
        <v>0.16978945454545455</v>
      </c>
      <c r="AH133" s="165">
        <f t="shared" si="27"/>
        <v>0.1324730909090909</v>
      </c>
      <c r="AI133" s="165">
        <f t="shared" si="27"/>
        <v>0.1660578181818182</v>
      </c>
      <c r="AJ133" s="165">
        <f t="shared" si="27"/>
        <v>0.14646672727272728</v>
      </c>
      <c r="AK133" s="165">
        <f t="shared" si="27"/>
        <v>0.13993636363636364</v>
      </c>
      <c r="AL133" s="165">
        <f t="shared" si="27"/>
        <v>0.15579581818181817</v>
      </c>
      <c r="AM133" s="165">
        <f t="shared" si="27"/>
        <v>0.14366800000000002</v>
      </c>
      <c r="AN133" s="165">
        <f t="shared" si="27"/>
        <v>0.19591090909090911</v>
      </c>
      <c r="AO133" s="165">
        <f t="shared" si="27"/>
        <v>0.19404509090909092</v>
      </c>
      <c r="AP133" s="165">
        <f t="shared" si="27"/>
        <v>0.18751472727272728</v>
      </c>
      <c r="AQ133" s="165">
        <f t="shared" si="27"/>
        <v>0.18285018181818186</v>
      </c>
      <c r="AR133" s="165">
        <f t="shared" si="27"/>
        <v>0.17725272727272728</v>
      </c>
      <c r="AS133" s="165">
        <f t="shared" si="27"/>
        <v>0.17818563636363638</v>
      </c>
      <c r="AT133" s="165">
        <f t="shared" si="27"/>
        <v>0.21177036363636362</v>
      </c>
      <c r="AU133" s="165">
        <f t="shared" si="27"/>
        <v>0.1324730909090909</v>
      </c>
      <c r="AV133" s="165">
        <f t="shared" si="27"/>
        <v>0.18938054545454547</v>
      </c>
      <c r="AW133" s="74">
        <v>133</v>
      </c>
    </row>
    <row r="134" spans="1:49" ht="13.5" thickBot="1" x14ac:dyDescent="0.25">
      <c r="A134" s="112" t="s">
        <v>50</v>
      </c>
      <c r="B134" s="165">
        <v>0.156194</v>
      </c>
      <c r="C134" s="165">
        <f t="shared" si="28"/>
        <v>0.15262185160603078</v>
      </c>
      <c r="D134" s="165">
        <f t="shared" si="28"/>
        <v>0.16806946563603592</v>
      </c>
      <c r="E134" s="165">
        <f t="shared" si="28"/>
        <v>0.15336470936794783</v>
      </c>
      <c r="F134" s="165">
        <f t="shared" si="28"/>
        <v>0.15092592950372932</v>
      </c>
      <c r="G134" s="165">
        <f t="shared" si="28"/>
        <v>0.16648979557064397</v>
      </c>
      <c r="H134" s="165">
        <f t="shared" si="28"/>
        <v>0.14589922231307881</v>
      </c>
      <c r="I134" s="165">
        <f t="shared" si="28"/>
        <v>0.14915816072568225</v>
      </c>
      <c r="J134" s="188">
        <f t="shared" si="28"/>
        <v>0.1616055944983848</v>
      </c>
      <c r="K134" s="165">
        <f t="shared" si="28"/>
        <v>0.1575015435913833</v>
      </c>
      <c r="L134" s="165">
        <f t="shared" si="28"/>
        <v>0.17976634225152546</v>
      </c>
      <c r="M134" s="165">
        <f t="shared" si="28"/>
        <v>0.12899991486114609</v>
      </c>
      <c r="N134" s="165">
        <f t="shared" si="28"/>
        <v>0.1637395324121429</v>
      </c>
      <c r="O134" s="165">
        <f t="shared" si="28"/>
        <v>0.14411695772951735</v>
      </c>
      <c r="P134" s="165">
        <f t="shared" si="28"/>
        <v>8.7342623549472531E-2</v>
      </c>
      <c r="Q134" s="165">
        <f t="shared" si="27"/>
        <v>0.1520176898395722</v>
      </c>
      <c r="R134" s="165">
        <f t="shared" si="27"/>
        <v>0.14617085561497328</v>
      </c>
      <c r="S134" s="165">
        <f t="shared" si="27"/>
        <v>0.10524301604278075</v>
      </c>
      <c r="T134" s="165">
        <f t="shared" si="27"/>
        <v>0.18041659893048131</v>
      </c>
      <c r="U134" s="165">
        <f t="shared" si="27"/>
        <v>0.14867664171122996</v>
      </c>
      <c r="V134" s="165">
        <f t="shared" si="27"/>
        <v>0.15368821390374329</v>
      </c>
      <c r="W134" s="165">
        <f t="shared" si="27"/>
        <v>0.14617085561497328</v>
      </c>
      <c r="X134" s="165">
        <f t="shared" si="27"/>
        <v>0.18041659893048131</v>
      </c>
      <c r="Y134" s="165">
        <f t="shared" si="27"/>
        <v>0.17624028877005349</v>
      </c>
      <c r="Z134" s="165">
        <f t="shared" si="27"/>
        <v>0.14867664171122996</v>
      </c>
      <c r="AA134" s="165">
        <f t="shared" si="27"/>
        <v>0.17624028877005349</v>
      </c>
      <c r="AB134" s="165">
        <f t="shared" si="27"/>
        <v>0.19628657754010698</v>
      </c>
      <c r="AC134" s="165">
        <f t="shared" si="27"/>
        <v>8.7702513368983964E-2</v>
      </c>
      <c r="AD134" s="165">
        <f t="shared" si="27"/>
        <v>0.1453355935828877</v>
      </c>
      <c r="AE134" s="165">
        <f t="shared" si="27"/>
        <v>0.15118242780748664</v>
      </c>
      <c r="AF134" s="165">
        <f t="shared" si="27"/>
        <v>0.14867664171122996</v>
      </c>
      <c r="AG134" s="165">
        <f t="shared" si="27"/>
        <v>0.1520176898395722</v>
      </c>
      <c r="AH134" s="165">
        <f t="shared" si="27"/>
        <v>0.11860720855614974</v>
      </c>
      <c r="AI134" s="165">
        <f t="shared" si="27"/>
        <v>0.14867664171122996</v>
      </c>
      <c r="AJ134" s="165">
        <f t="shared" si="27"/>
        <v>0.13113613903743315</v>
      </c>
      <c r="AK134" s="165">
        <f t="shared" si="27"/>
        <v>0.12528930481283423</v>
      </c>
      <c r="AL134" s="165">
        <f t="shared" si="27"/>
        <v>0.13948875935828878</v>
      </c>
      <c r="AM134" s="165">
        <f t="shared" si="27"/>
        <v>0.12863035294117647</v>
      </c>
      <c r="AN134" s="165">
        <f t="shared" si="27"/>
        <v>0.17540502673796793</v>
      </c>
      <c r="AO134" s="165">
        <f t="shared" si="27"/>
        <v>0.17373450267379678</v>
      </c>
      <c r="AP134" s="165">
        <f t="shared" si="27"/>
        <v>0.16788766844919786</v>
      </c>
      <c r="AQ134" s="165">
        <f t="shared" si="27"/>
        <v>0.16371135828877009</v>
      </c>
      <c r="AR134" s="165">
        <f t="shared" si="27"/>
        <v>0.15869978609625671</v>
      </c>
      <c r="AS134" s="165">
        <f t="shared" si="27"/>
        <v>0.15953504812834227</v>
      </c>
      <c r="AT134" s="165">
        <f t="shared" si="27"/>
        <v>0.18960448128342244</v>
      </c>
      <c r="AU134" s="165">
        <f t="shared" si="27"/>
        <v>0.11860720855614974</v>
      </c>
      <c r="AV134" s="165">
        <f t="shared" si="27"/>
        <v>0.16955819251336901</v>
      </c>
      <c r="AW134" s="74">
        <v>134</v>
      </c>
    </row>
    <row r="135" spans="1:49" ht="13.5" thickBot="1" x14ac:dyDescent="0.25">
      <c r="A135" s="112" t="s">
        <v>51</v>
      </c>
      <c r="B135" s="165">
        <v>0.156194</v>
      </c>
      <c r="C135" s="165">
        <f t="shared" si="28"/>
        <v>0.15262185160603078</v>
      </c>
      <c r="D135" s="165">
        <f t="shared" si="28"/>
        <v>0.16806946563603592</v>
      </c>
      <c r="E135" s="165">
        <f t="shared" si="28"/>
        <v>0.15336470936794783</v>
      </c>
      <c r="F135" s="165">
        <f t="shared" si="28"/>
        <v>0.15092592950372932</v>
      </c>
      <c r="G135" s="165">
        <f t="shared" si="28"/>
        <v>0.16648979557064397</v>
      </c>
      <c r="H135" s="165">
        <f t="shared" si="28"/>
        <v>0.14589922231307881</v>
      </c>
      <c r="I135" s="165">
        <f t="shared" si="28"/>
        <v>0.14915816072568225</v>
      </c>
      <c r="J135" s="188">
        <f t="shared" si="28"/>
        <v>0.1616055944983848</v>
      </c>
      <c r="K135" s="165">
        <f t="shared" si="28"/>
        <v>0.1575015435913833</v>
      </c>
      <c r="L135" s="165">
        <f t="shared" si="28"/>
        <v>0.17976634225152546</v>
      </c>
      <c r="M135" s="165">
        <f t="shared" si="28"/>
        <v>0.12899991486114609</v>
      </c>
      <c r="N135" s="165">
        <f t="shared" si="28"/>
        <v>0.1637395324121429</v>
      </c>
      <c r="O135" s="165">
        <f t="shared" si="28"/>
        <v>0.14411695772951735</v>
      </c>
      <c r="P135" s="165">
        <f t="shared" si="28"/>
        <v>8.7342623549472531E-2</v>
      </c>
      <c r="Q135" s="165">
        <f t="shared" si="27"/>
        <v>0.1520176898395722</v>
      </c>
      <c r="R135" s="165">
        <f t="shared" si="27"/>
        <v>0.14617085561497328</v>
      </c>
      <c r="S135" s="165">
        <f t="shared" si="27"/>
        <v>0.10524301604278075</v>
      </c>
      <c r="T135" s="165">
        <f t="shared" si="27"/>
        <v>0.18041659893048131</v>
      </c>
      <c r="U135" s="165">
        <f t="shared" si="27"/>
        <v>0.14867664171122996</v>
      </c>
      <c r="V135" s="165">
        <f t="shared" si="27"/>
        <v>0.15368821390374329</v>
      </c>
      <c r="W135" s="165">
        <f t="shared" si="27"/>
        <v>0.14617085561497328</v>
      </c>
      <c r="X135" s="165">
        <f t="shared" si="27"/>
        <v>0.18041659893048131</v>
      </c>
      <c r="Y135" s="165">
        <f t="shared" si="27"/>
        <v>0.17624028877005349</v>
      </c>
      <c r="Z135" s="165">
        <f t="shared" si="27"/>
        <v>0.14867664171122996</v>
      </c>
      <c r="AA135" s="165">
        <f t="shared" si="27"/>
        <v>0.17624028877005349</v>
      </c>
      <c r="AB135" s="165">
        <f t="shared" si="27"/>
        <v>0.19628657754010698</v>
      </c>
      <c r="AC135" s="165">
        <f t="shared" si="27"/>
        <v>8.7702513368983964E-2</v>
      </c>
      <c r="AD135" s="165">
        <f t="shared" si="27"/>
        <v>0.1453355935828877</v>
      </c>
      <c r="AE135" s="165">
        <f t="shared" si="27"/>
        <v>0.15118242780748664</v>
      </c>
      <c r="AF135" s="165">
        <f t="shared" si="27"/>
        <v>0.14867664171122996</v>
      </c>
      <c r="AG135" s="165">
        <f t="shared" si="27"/>
        <v>0.1520176898395722</v>
      </c>
      <c r="AH135" s="165">
        <f t="shared" si="27"/>
        <v>0.11860720855614974</v>
      </c>
      <c r="AI135" s="165">
        <f t="shared" si="27"/>
        <v>0.14867664171122996</v>
      </c>
      <c r="AJ135" s="165">
        <f t="shared" si="27"/>
        <v>0.13113613903743315</v>
      </c>
      <c r="AK135" s="165">
        <f t="shared" ref="Q135:AV143" si="29">AK$270*$B135</f>
        <v>0.12528930481283423</v>
      </c>
      <c r="AL135" s="165">
        <f t="shared" si="29"/>
        <v>0.13948875935828878</v>
      </c>
      <c r="AM135" s="165">
        <f t="shared" si="29"/>
        <v>0.12863035294117647</v>
      </c>
      <c r="AN135" s="165">
        <f t="shared" si="29"/>
        <v>0.17540502673796793</v>
      </c>
      <c r="AO135" s="165">
        <f t="shared" si="29"/>
        <v>0.17373450267379678</v>
      </c>
      <c r="AP135" s="165">
        <f t="shared" si="29"/>
        <v>0.16788766844919786</v>
      </c>
      <c r="AQ135" s="165">
        <f t="shared" si="29"/>
        <v>0.16371135828877009</v>
      </c>
      <c r="AR135" s="165">
        <f t="shared" si="29"/>
        <v>0.15869978609625671</v>
      </c>
      <c r="AS135" s="165">
        <f t="shared" si="29"/>
        <v>0.15953504812834227</v>
      </c>
      <c r="AT135" s="165">
        <f t="shared" si="29"/>
        <v>0.18960448128342244</v>
      </c>
      <c r="AU135" s="165">
        <f t="shared" si="29"/>
        <v>0.11860720855614974</v>
      </c>
      <c r="AV135" s="165">
        <f t="shared" si="29"/>
        <v>0.16955819251336901</v>
      </c>
      <c r="AW135" s="74">
        <v>135</v>
      </c>
    </row>
    <row r="136" spans="1:49" ht="13.5" thickBot="1" x14ac:dyDescent="0.25">
      <c r="A136" s="112" t="s">
        <v>52</v>
      </c>
      <c r="B136" s="165">
        <v>0.117469</v>
      </c>
      <c r="C136" s="165">
        <f t="shared" si="28"/>
        <v>0.11478249027689176</v>
      </c>
      <c r="D136" s="165">
        <f t="shared" si="28"/>
        <v>0.12640019500620706</v>
      </c>
      <c r="E136" s="165">
        <f t="shared" si="28"/>
        <v>0.11534117216246119</v>
      </c>
      <c r="F136" s="165">
        <f t="shared" si="28"/>
        <v>0.11350703620416648</v>
      </c>
      <c r="G136" s="165">
        <f t="shared" si="28"/>
        <v>0.12521217073567473</v>
      </c>
      <c r="H136" s="165">
        <f t="shared" si="28"/>
        <v>0.10972659478529941</v>
      </c>
      <c r="I136" s="165">
        <f t="shared" si="28"/>
        <v>0.11217754831994295</v>
      </c>
      <c r="J136" s="188">
        <f t="shared" si="28"/>
        <v>0.12153890405605058</v>
      </c>
      <c r="K136" s="165">
        <f t="shared" si="28"/>
        <v>0.1184523658023753</v>
      </c>
      <c r="L136" s="165">
        <f t="shared" si="28"/>
        <v>0.13519707836373002</v>
      </c>
      <c r="M136" s="165">
        <f t="shared" si="28"/>
        <v>9.7017113325889415E-2</v>
      </c>
      <c r="N136" s="165">
        <f t="shared" si="28"/>
        <v>0.12314377718044237</v>
      </c>
      <c r="O136" s="165">
        <f t="shared" si="28"/>
        <v>0.10838620502406413</v>
      </c>
      <c r="P136" s="165">
        <f t="shared" si="28"/>
        <v>6.5687866664103547E-2</v>
      </c>
      <c r="Q136" s="165">
        <f t="shared" si="29"/>
        <v>0.11432811764705883</v>
      </c>
      <c r="R136" s="165">
        <f t="shared" si="29"/>
        <v>0.10993088235294118</v>
      </c>
      <c r="S136" s="165">
        <f t="shared" si="29"/>
        <v>7.9150235294117646E-2</v>
      </c>
      <c r="T136" s="165">
        <f t="shared" si="29"/>
        <v>0.13568611764705885</v>
      </c>
      <c r="U136" s="165">
        <f t="shared" si="29"/>
        <v>0.11181541176470589</v>
      </c>
      <c r="V136" s="165">
        <f t="shared" si="29"/>
        <v>0.11558447058823529</v>
      </c>
      <c r="W136" s="165">
        <f t="shared" si="29"/>
        <v>0.10993088235294118</v>
      </c>
      <c r="X136" s="165">
        <f t="shared" si="29"/>
        <v>0.13568611764705885</v>
      </c>
      <c r="Y136" s="165">
        <f t="shared" si="29"/>
        <v>0.13254523529411766</v>
      </c>
      <c r="Z136" s="165">
        <f t="shared" si="29"/>
        <v>0.11181541176470589</v>
      </c>
      <c r="AA136" s="165">
        <f t="shared" si="29"/>
        <v>0.13254523529411766</v>
      </c>
      <c r="AB136" s="165">
        <f t="shared" si="29"/>
        <v>0.14762147058823533</v>
      </c>
      <c r="AC136" s="165">
        <f t="shared" si="29"/>
        <v>6.5958529411764708E-2</v>
      </c>
      <c r="AD136" s="165">
        <f t="shared" si="29"/>
        <v>0.10930270588235294</v>
      </c>
      <c r="AE136" s="165">
        <f t="shared" si="29"/>
        <v>0.1136999411764706</v>
      </c>
      <c r="AF136" s="165">
        <f t="shared" si="29"/>
        <v>0.11181541176470589</v>
      </c>
      <c r="AG136" s="165">
        <f t="shared" si="29"/>
        <v>0.11432811764705883</v>
      </c>
      <c r="AH136" s="165">
        <f t="shared" si="29"/>
        <v>8.9201058823529425E-2</v>
      </c>
      <c r="AI136" s="165">
        <f t="shared" si="29"/>
        <v>0.11181541176470589</v>
      </c>
      <c r="AJ136" s="165">
        <f t="shared" si="29"/>
        <v>9.8623705882352947E-2</v>
      </c>
      <c r="AK136" s="165">
        <f t="shared" si="29"/>
        <v>9.42264705882353E-2</v>
      </c>
      <c r="AL136" s="165">
        <f t="shared" si="29"/>
        <v>0.10490547058823529</v>
      </c>
      <c r="AM136" s="165">
        <f t="shared" si="29"/>
        <v>9.6739176470588245E-2</v>
      </c>
      <c r="AN136" s="165">
        <f t="shared" si="29"/>
        <v>0.13191705882352942</v>
      </c>
      <c r="AO136" s="165">
        <f t="shared" si="29"/>
        <v>0.13066070588235296</v>
      </c>
      <c r="AP136" s="165">
        <f t="shared" si="29"/>
        <v>0.12626347058823531</v>
      </c>
      <c r="AQ136" s="165">
        <f t="shared" si="29"/>
        <v>0.12312258823529415</v>
      </c>
      <c r="AR136" s="165">
        <f t="shared" si="29"/>
        <v>0.11935352941176472</v>
      </c>
      <c r="AS136" s="165">
        <f t="shared" si="29"/>
        <v>0.11998170588235295</v>
      </c>
      <c r="AT136" s="165">
        <f t="shared" si="29"/>
        <v>0.14259605882352941</v>
      </c>
      <c r="AU136" s="165">
        <f t="shared" si="29"/>
        <v>8.9201058823529425E-2</v>
      </c>
      <c r="AV136" s="165">
        <f t="shared" si="29"/>
        <v>0.1275198235294118</v>
      </c>
      <c r="AW136" s="74">
        <v>136</v>
      </c>
    </row>
    <row r="137" spans="1:49" ht="13.5" thickBot="1" x14ac:dyDescent="0.25">
      <c r="A137" s="112" t="s">
        <v>53</v>
      </c>
      <c r="B137" s="165">
        <v>0.117469</v>
      </c>
      <c r="C137" s="165">
        <f t="shared" si="28"/>
        <v>0.11478249027689176</v>
      </c>
      <c r="D137" s="165">
        <f t="shared" si="28"/>
        <v>0.12640019500620706</v>
      </c>
      <c r="E137" s="165">
        <f t="shared" si="28"/>
        <v>0.11534117216246119</v>
      </c>
      <c r="F137" s="165">
        <f t="shared" si="28"/>
        <v>0.11350703620416648</v>
      </c>
      <c r="G137" s="165">
        <f t="shared" si="28"/>
        <v>0.12521217073567473</v>
      </c>
      <c r="H137" s="165">
        <f t="shared" si="28"/>
        <v>0.10972659478529941</v>
      </c>
      <c r="I137" s="165">
        <f t="shared" si="28"/>
        <v>0.11217754831994295</v>
      </c>
      <c r="J137" s="188">
        <f t="shared" si="28"/>
        <v>0.12153890405605058</v>
      </c>
      <c r="K137" s="165">
        <f t="shared" si="28"/>
        <v>0.1184523658023753</v>
      </c>
      <c r="L137" s="165">
        <f t="shared" si="28"/>
        <v>0.13519707836373002</v>
      </c>
      <c r="M137" s="165">
        <f t="shared" si="28"/>
        <v>9.7017113325889415E-2</v>
      </c>
      <c r="N137" s="165">
        <f t="shared" si="28"/>
        <v>0.12314377718044237</v>
      </c>
      <c r="O137" s="165">
        <f t="shared" si="28"/>
        <v>0.10838620502406413</v>
      </c>
      <c r="P137" s="165">
        <f t="shared" si="28"/>
        <v>6.5687866664103547E-2</v>
      </c>
      <c r="Q137" s="165">
        <f t="shared" si="29"/>
        <v>0.11432811764705883</v>
      </c>
      <c r="R137" s="165">
        <f t="shared" si="29"/>
        <v>0.10993088235294118</v>
      </c>
      <c r="S137" s="165">
        <f t="shared" si="29"/>
        <v>7.9150235294117646E-2</v>
      </c>
      <c r="T137" s="165">
        <f t="shared" si="29"/>
        <v>0.13568611764705885</v>
      </c>
      <c r="U137" s="165">
        <f t="shared" si="29"/>
        <v>0.11181541176470589</v>
      </c>
      <c r="V137" s="165">
        <f t="shared" si="29"/>
        <v>0.11558447058823529</v>
      </c>
      <c r="W137" s="165">
        <f t="shared" si="29"/>
        <v>0.10993088235294118</v>
      </c>
      <c r="X137" s="165">
        <f t="shared" si="29"/>
        <v>0.13568611764705885</v>
      </c>
      <c r="Y137" s="165">
        <f t="shared" si="29"/>
        <v>0.13254523529411766</v>
      </c>
      <c r="Z137" s="165">
        <f t="shared" si="29"/>
        <v>0.11181541176470589</v>
      </c>
      <c r="AA137" s="165">
        <f t="shared" si="29"/>
        <v>0.13254523529411766</v>
      </c>
      <c r="AB137" s="165">
        <f t="shared" si="29"/>
        <v>0.14762147058823533</v>
      </c>
      <c r="AC137" s="165">
        <f t="shared" si="29"/>
        <v>6.5958529411764708E-2</v>
      </c>
      <c r="AD137" s="165">
        <f t="shared" si="29"/>
        <v>0.10930270588235294</v>
      </c>
      <c r="AE137" s="165">
        <f t="shared" si="29"/>
        <v>0.1136999411764706</v>
      </c>
      <c r="AF137" s="165">
        <f t="shared" si="29"/>
        <v>0.11181541176470589</v>
      </c>
      <c r="AG137" s="165">
        <f t="shared" si="29"/>
        <v>0.11432811764705883</v>
      </c>
      <c r="AH137" s="165">
        <f t="shared" si="29"/>
        <v>8.9201058823529425E-2</v>
      </c>
      <c r="AI137" s="165">
        <f t="shared" si="29"/>
        <v>0.11181541176470589</v>
      </c>
      <c r="AJ137" s="165">
        <f t="shared" si="29"/>
        <v>9.8623705882352947E-2</v>
      </c>
      <c r="AK137" s="165">
        <f t="shared" si="29"/>
        <v>9.42264705882353E-2</v>
      </c>
      <c r="AL137" s="165">
        <f t="shared" si="29"/>
        <v>0.10490547058823529</v>
      </c>
      <c r="AM137" s="165">
        <f t="shared" si="29"/>
        <v>9.6739176470588245E-2</v>
      </c>
      <c r="AN137" s="165">
        <f t="shared" si="29"/>
        <v>0.13191705882352942</v>
      </c>
      <c r="AO137" s="165">
        <f t="shared" si="29"/>
        <v>0.13066070588235296</v>
      </c>
      <c r="AP137" s="165">
        <f t="shared" si="29"/>
        <v>0.12626347058823531</v>
      </c>
      <c r="AQ137" s="165">
        <f t="shared" si="29"/>
        <v>0.12312258823529415</v>
      </c>
      <c r="AR137" s="165">
        <f t="shared" si="29"/>
        <v>0.11935352941176472</v>
      </c>
      <c r="AS137" s="165">
        <f t="shared" si="29"/>
        <v>0.11998170588235295</v>
      </c>
      <c r="AT137" s="165">
        <f t="shared" si="29"/>
        <v>0.14259605882352941</v>
      </c>
      <c r="AU137" s="165">
        <f t="shared" si="29"/>
        <v>8.9201058823529425E-2</v>
      </c>
      <c r="AV137" s="165">
        <f t="shared" si="29"/>
        <v>0.1275198235294118</v>
      </c>
      <c r="AW137" s="74">
        <v>137</v>
      </c>
    </row>
    <row r="138" spans="1:49" ht="13.5" thickBot="1" x14ac:dyDescent="0.25">
      <c r="A138" s="112" t="s">
        <v>54</v>
      </c>
      <c r="B138" s="165">
        <v>7.1029999999999996E-2</v>
      </c>
      <c r="C138" s="165">
        <f t="shared" si="28"/>
        <v>6.9405547713589297E-2</v>
      </c>
      <c r="D138" s="165">
        <f t="shared" si="28"/>
        <v>7.6430427187520841E-2</v>
      </c>
      <c r="E138" s="165">
        <f t="shared" si="28"/>
        <v>6.9743365983362574E-2</v>
      </c>
      <c r="F138" s="165">
        <f t="shared" si="28"/>
        <v>6.8634318684775944E-2</v>
      </c>
      <c r="G138" s="165">
        <f t="shared" si="28"/>
        <v>7.5712064351913896E-2</v>
      </c>
      <c r="H138" s="165">
        <f t="shared" si="28"/>
        <v>6.6348398535782338E-2</v>
      </c>
      <c r="I138" s="165">
        <f t="shared" si="28"/>
        <v>6.7830417022070058E-2</v>
      </c>
      <c r="J138" s="188">
        <f t="shared" si="28"/>
        <v>7.3490949570535813E-2</v>
      </c>
      <c r="K138" s="165">
        <f t="shared" si="28"/>
        <v>7.1624611965222448E-2</v>
      </c>
      <c r="L138" s="165">
        <f t="shared" si="28"/>
        <v>8.1749640127827275E-2</v>
      </c>
      <c r="M138" s="165">
        <f t="shared" si="28"/>
        <v>5.8663354242718707E-2</v>
      </c>
      <c r="N138" s="165">
        <f t="shared" si="28"/>
        <v>7.4461368472761497E-2</v>
      </c>
      <c r="O138" s="165">
        <f t="shared" si="28"/>
        <v>6.553790483326899E-2</v>
      </c>
      <c r="P138" s="165">
        <f t="shared" si="28"/>
        <v>3.9719493391033159E-2</v>
      </c>
      <c r="Q138" s="165">
        <f t="shared" si="29"/>
        <v>6.9130802139037426E-2</v>
      </c>
      <c r="R138" s="165">
        <f t="shared" si="29"/>
        <v>6.6471925133689838E-2</v>
      </c>
      <c r="S138" s="165">
        <f t="shared" si="29"/>
        <v>4.7859786096256685E-2</v>
      </c>
      <c r="T138" s="165">
        <f t="shared" si="29"/>
        <v>8.2045347593582896E-2</v>
      </c>
      <c r="U138" s="165">
        <f t="shared" si="29"/>
        <v>6.7611443850267378E-2</v>
      </c>
      <c r="V138" s="165">
        <f t="shared" si="29"/>
        <v>6.9890481283422456E-2</v>
      </c>
      <c r="W138" s="165">
        <f t="shared" si="29"/>
        <v>6.6471925133689838E-2</v>
      </c>
      <c r="X138" s="165">
        <f t="shared" si="29"/>
        <v>8.2045347593582896E-2</v>
      </c>
      <c r="Y138" s="165">
        <f t="shared" si="29"/>
        <v>8.0146149732620325E-2</v>
      </c>
      <c r="Z138" s="165">
        <f t="shared" si="29"/>
        <v>6.7611443850267378E-2</v>
      </c>
      <c r="AA138" s="165">
        <f t="shared" si="29"/>
        <v>8.0146149732620325E-2</v>
      </c>
      <c r="AB138" s="165">
        <f t="shared" si="29"/>
        <v>8.9262299465240641E-2</v>
      </c>
      <c r="AC138" s="165">
        <f t="shared" si="29"/>
        <v>3.9883155080213901E-2</v>
      </c>
      <c r="AD138" s="165">
        <f t="shared" si="29"/>
        <v>6.6092085561497316E-2</v>
      </c>
      <c r="AE138" s="165">
        <f t="shared" si="29"/>
        <v>6.8750962566844917E-2</v>
      </c>
      <c r="AF138" s="165">
        <f t="shared" si="29"/>
        <v>6.7611443850267378E-2</v>
      </c>
      <c r="AG138" s="165">
        <f t="shared" si="29"/>
        <v>6.9130802139037426E-2</v>
      </c>
      <c r="AH138" s="165">
        <f t="shared" si="29"/>
        <v>5.3937219251336897E-2</v>
      </c>
      <c r="AI138" s="165">
        <f t="shared" si="29"/>
        <v>6.7611443850267378E-2</v>
      </c>
      <c r="AJ138" s="165">
        <f t="shared" si="29"/>
        <v>5.9634812834224595E-2</v>
      </c>
      <c r="AK138" s="165">
        <f t="shared" si="29"/>
        <v>5.6975935828877E-2</v>
      </c>
      <c r="AL138" s="165">
        <f t="shared" si="29"/>
        <v>6.3433208556149728E-2</v>
      </c>
      <c r="AM138" s="165">
        <f t="shared" si="29"/>
        <v>5.8495294117647062E-2</v>
      </c>
      <c r="AN138" s="165">
        <f t="shared" si="29"/>
        <v>7.9766310160427803E-2</v>
      </c>
      <c r="AO138" s="165">
        <f t="shared" si="29"/>
        <v>7.9006631016042772E-2</v>
      </c>
      <c r="AP138" s="165">
        <f t="shared" si="29"/>
        <v>7.6347754010695185E-2</v>
      </c>
      <c r="AQ138" s="165">
        <f t="shared" si="29"/>
        <v>7.4448556149732628E-2</v>
      </c>
      <c r="AR138" s="165">
        <f t="shared" si="29"/>
        <v>7.2169518716577535E-2</v>
      </c>
      <c r="AS138" s="165">
        <f t="shared" si="29"/>
        <v>7.2549358288770058E-2</v>
      </c>
      <c r="AT138" s="165">
        <f t="shared" si="29"/>
        <v>8.6223582887700531E-2</v>
      </c>
      <c r="AU138" s="165">
        <f t="shared" si="29"/>
        <v>5.3937219251336897E-2</v>
      </c>
      <c r="AV138" s="165">
        <f t="shared" si="29"/>
        <v>7.7107433155080216E-2</v>
      </c>
      <c r="AW138" s="74">
        <v>138</v>
      </c>
    </row>
    <row r="139" spans="1:49" ht="13.5" thickBot="1" x14ac:dyDescent="0.25">
      <c r="A139" s="112" t="s">
        <v>55</v>
      </c>
      <c r="B139" s="165">
        <v>7.1029999999999996E-2</v>
      </c>
      <c r="C139" s="165">
        <f t="shared" si="28"/>
        <v>6.9405547713589297E-2</v>
      </c>
      <c r="D139" s="165">
        <f t="shared" si="28"/>
        <v>7.6430427187520841E-2</v>
      </c>
      <c r="E139" s="165">
        <f t="shared" si="28"/>
        <v>6.9743365983362574E-2</v>
      </c>
      <c r="F139" s="165">
        <f t="shared" si="28"/>
        <v>6.8634318684775944E-2</v>
      </c>
      <c r="G139" s="165">
        <f t="shared" si="28"/>
        <v>7.5712064351913896E-2</v>
      </c>
      <c r="H139" s="165">
        <f t="shared" si="28"/>
        <v>6.6348398535782338E-2</v>
      </c>
      <c r="I139" s="165">
        <f t="shared" si="28"/>
        <v>6.7830417022070058E-2</v>
      </c>
      <c r="J139" s="188">
        <f t="shared" si="28"/>
        <v>7.3490949570535813E-2</v>
      </c>
      <c r="K139" s="165">
        <f t="shared" si="28"/>
        <v>7.1624611965222448E-2</v>
      </c>
      <c r="L139" s="165">
        <f t="shared" si="28"/>
        <v>8.1749640127827275E-2</v>
      </c>
      <c r="M139" s="165">
        <f t="shared" si="28"/>
        <v>5.8663354242718707E-2</v>
      </c>
      <c r="N139" s="165">
        <f t="shared" si="28"/>
        <v>7.4461368472761497E-2</v>
      </c>
      <c r="O139" s="165">
        <f t="shared" si="28"/>
        <v>6.553790483326899E-2</v>
      </c>
      <c r="P139" s="165">
        <f t="shared" si="28"/>
        <v>3.9719493391033159E-2</v>
      </c>
      <c r="Q139" s="165">
        <f t="shared" si="29"/>
        <v>6.9130802139037426E-2</v>
      </c>
      <c r="R139" s="165">
        <f t="shared" si="29"/>
        <v>6.6471925133689838E-2</v>
      </c>
      <c r="S139" s="165">
        <f t="shared" si="29"/>
        <v>4.7859786096256685E-2</v>
      </c>
      <c r="T139" s="165">
        <f t="shared" si="29"/>
        <v>8.2045347593582896E-2</v>
      </c>
      <c r="U139" s="165">
        <f t="shared" si="29"/>
        <v>6.7611443850267378E-2</v>
      </c>
      <c r="V139" s="165">
        <f t="shared" si="29"/>
        <v>6.9890481283422456E-2</v>
      </c>
      <c r="W139" s="165">
        <f t="shared" si="29"/>
        <v>6.6471925133689838E-2</v>
      </c>
      <c r="X139" s="165">
        <f t="shared" si="29"/>
        <v>8.2045347593582896E-2</v>
      </c>
      <c r="Y139" s="165">
        <f t="shared" si="29"/>
        <v>8.0146149732620325E-2</v>
      </c>
      <c r="Z139" s="165">
        <f t="shared" si="29"/>
        <v>6.7611443850267378E-2</v>
      </c>
      <c r="AA139" s="165">
        <f t="shared" si="29"/>
        <v>8.0146149732620325E-2</v>
      </c>
      <c r="AB139" s="165">
        <f t="shared" si="29"/>
        <v>8.9262299465240641E-2</v>
      </c>
      <c r="AC139" s="165">
        <f t="shared" si="29"/>
        <v>3.9883155080213901E-2</v>
      </c>
      <c r="AD139" s="165">
        <f t="shared" si="29"/>
        <v>6.6092085561497316E-2</v>
      </c>
      <c r="AE139" s="165">
        <f t="shared" si="29"/>
        <v>6.8750962566844917E-2</v>
      </c>
      <c r="AF139" s="165">
        <f t="shared" si="29"/>
        <v>6.7611443850267378E-2</v>
      </c>
      <c r="AG139" s="165">
        <f t="shared" si="29"/>
        <v>6.9130802139037426E-2</v>
      </c>
      <c r="AH139" s="165">
        <f t="shared" si="29"/>
        <v>5.3937219251336897E-2</v>
      </c>
      <c r="AI139" s="165">
        <f t="shared" si="29"/>
        <v>6.7611443850267378E-2</v>
      </c>
      <c r="AJ139" s="165">
        <f t="shared" si="29"/>
        <v>5.9634812834224595E-2</v>
      </c>
      <c r="AK139" s="165">
        <f t="shared" si="29"/>
        <v>5.6975935828877E-2</v>
      </c>
      <c r="AL139" s="165">
        <f t="shared" si="29"/>
        <v>6.3433208556149728E-2</v>
      </c>
      <c r="AM139" s="165">
        <f t="shared" si="29"/>
        <v>5.8495294117647062E-2</v>
      </c>
      <c r="AN139" s="165">
        <f t="shared" si="29"/>
        <v>7.9766310160427803E-2</v>
      </c>
      <c r="AO139" s="165">
        <f t="shared" si="29"/>
        <v>7.9006631016042772E-2</v>
      </c>
      <c r="AP139" s="165">
        <f t="shared" si="29"/>
        <v>7.6347754010695185E-2</v>
      </c>
      <c r="AQ139" s="165">
        <f t="shared" si="29"/>
        <v>7.4448556149732628E-2</v>
      </c>
      <c r="AR139" s="165">
        <f t="shared" si="29"/>
        <v>7.2169518716577535E-2</v>
      </c>
      <c r="AS139" s="165">
        <f t="shared" si="29"/>
        <v>7.2549358288770058E-2</v>
      </c>
      <c r="AT139" s="165">
        <f t="shared" si="29"/>
        <v>8.6223582887700531E-2</v>
      </c>
      <c r="AU139" s="165">
        <f t="shared" si="29"/>
        <v>5.3937219251336897E-2</v>
      </c>
      <c r="AV139" s="165">
        <f t="shared" si="29"/>
        <v>7.7107433155080216E-2</v>
      </c>
      <c r="AW139" s="74">
        <v>139</v>
      </c>
    </row>
    <row r="140" spans="1:49" ht="13.5" thickBot="1" x14ac:dyDescent="0.25">
      <c r="A140" s="112" t="s">
        <v>56</v>
      </c>
      <c r="B140" s="165">
        <v>2.9035999999999999E-2</v>
      </c>
      <c r="C140" s="165">
        <f t="shared" si="28"/>
        <v>2.8371948238938179E-2</v>
      </c>
      <c r="D140" s="165">
        <f t="shared" si="28"/>
        <v>3.124361373809454E-2</v>
      </c>
      <c r="E140" s="165">
        <f t="shared" si="28"/>
        <v>2.8510043287243637E-2</v>
      </c>
      <c r="F140" s="165">
        <f t="shared" si="28"/>
        <v>2.805668136465091E-2</v>
      </c>
      <c r="G140" s="165">
        <f t="shared" si="28"/>
        <v>3.0949957771676365E-2</v>
      </c>
      <c r="H140" s="165">
        <f t="shared" si="28"/>
        <v>2.7122231449879998E-2</v>
      </c>
      <c r="I140" s="165">
        <f t="shared" si="28"/>
        <v>2.772805840705091E-2</v>
      </c>
      <c r="J140" s="188">
        <f t="shared" si="28"/>
        <v>3.0041999320429089E-2</v>
      </c>
      <c r="K140" s="165">
        <f t="shared" si="28"/>
        <v>2.9279068464341817E-2</v>
      </c>
      <c r="L140" s="165">
        <f t="shared" si="28"/>
        <v>3.3418028308483637E-2</v>
      </c>
      <c r="M140" s="165">
        <f t="shared" si="28"/>
        <v>2.3980700461658181E-2</v>
      </c>
      <c r="N140" s="165">
        <f t="shared" si="28"/>
        <v>3.0438692031185457E-2</v>
      </c>
      <c r="O140" s="165">
        <f t="shared" si="28"/>
        <v>2.6790913765152729E-2</v>
      </c>
      <c r="P140" s="165">
        <f t="shared" si="28"/>
        <v>1.6236733916683638E-2</v>
      </c>
      <c r="Q140" s="165">
        <f t="shared" si="29"/>
        <v>2.8259636363636362E-2</v>
      </c>
      <c r="R140" s="165">
        <f t="shared" si="29"/>
        <v>2.7172727272727275E-2</v>
      </c>
      <c r="S140" s="165">
        <f t="shared" si="29"/>
        <v>1.9564363636363637E-2</v>
      </c>
      <c r="T140" s="165">
        <f t="shared" si="29"/>
        <v>3.3538909090909098E-2</v>
      </c>
      <c r="U140" s="165">
        <f t="shared" si="29"/>
        <v>2.7638545454545454E-2</v>
      </c>
      <c r="V140" s="165">
        <f t="shared" si="29"/>
        <v>2.8570181818181814E-2</v>
      </c>
      <c r="W140" s="165">
        <f t="shared" si="29"/>
        <v>2.7172727272727275E-2</v>
      </c>
      <c r="X140" s="165">
        <f t="shared" si="29"/>
        <v>3.3538909090909098E-2</v>
      </c>
      <c r="Y140" s="165">
        <f t="shared" si="29"/>
        <v>3.2762545454545454E-2</v>
      </c>
      <c r="Z140" s="165">
        <f t="shared" si="29"/>
        <v>2.7638545454545454E-2</v>
      </c>
      <c r="AA140" s="165">
        <f t="shared" si="29"/>
        <v>3.2762545454545454E-2</v>
      </c>
      <c r="AB140" s="165">
        <f t="shared" si="29"/>
        <v>3.6489090909090915E-2</v>
      </c>
      <c r="AC140" s="165">
        <f t="shared" si="29"/>
        <v>1.6303636363636364E-2</v>
      </c>
      <c r="AD140" s="165">
        <f t="shared" si="29"/>
        <v>2.7017454545454542E-2</v>
      </c>
      <c r="AE140" s="165">
        <f t="shared" si="29"/>
        <v>2.8104363636363639E-2</v>
      </c>
      <c r="AF140" s="165">
        <f t="shared" si="29"/>
        <v>2.7638545454545454E-2</v>
      </c>
      <c r="AG140" s="165">
        <f t="shared" si="29"/>
        <v>2.8259636363636362E-2</v>
      </c>
      <c r="AH140" s="165">
        <f t="shared" si="29"/>
        <v>2.2048727272727272E-2</v>
      </c>
      <c r="AI140" s="165">
        <f t="shared" si="29"/>
        <v>2.7638545454545454E-2</v>
      </c>
      <c r="AJ140" s="165">
        <f t="shared" si="29"/>
        <v>2.4377818181818181E-2</v>
      </c>
      <c r="AK140" s="165">
        <f t="shared" si="29"/>
        <v>2.3290909090909091E-2</v>
      </c>
      <c r="AL140" s="165">
        <f t="shared" si="29"/>
        <v>2.5930545454545456E-2</v>
      </c>
      <c r="AM140" s="165">
        <f t="shared" si="29"/>
        <v>2.3912000000000003E-2</v>
      </c>
      <c r="AN140" s="165">
        <f t="shared" si="29"/>
        <v>3.2607272727272728E-2</v>
      </c>
      <c r="AO140" s="165">
        <f t="shared" si="29"/>
        <v>3.2296727272727276E-2</v>
      </c>
      <c r="AP140" s="165">
        <f t="shared" si="29"/>
        <v>3.1209818181818182E-2</v>
      </c>
      <c r="AQ140" s="165">
        <f t="shared" si="29"/>
        <v>3.0433454545454552E-2</v>
      </c>
      <c r="AR140" s="165">
        <f t="shared" si="29"/>
        <v>2.9501818181818185E-2</v>
      </c>
      <c r="AS140" s="165">
        <f t="shared" si="29"/>
        <v>2.9657090909090911E-2</v>
      </c>
      <c r="AT140" s="165">
        <f t="shared" si="29"/>
        <v>3.5246909090909086E-2</v>
      </c>
      <c r="AU140" s="165">
        <f t="shared" si="29"/>
        <v>2.2048727272727272E-2</v>
      </c>
      <c r="AV140" s="165">
        <f t="shared" si="29"/>
        <v>3.1520363636363638E-2</v>
      </c>
      <c r="AW140" s="74">
        <v>140</v>
      </c>
    </row>
    <row r="141" spans="1:49" ht="13.5" thickBot="1" x14ac:dyDescent="0.25">
      <c r="A141" s="112" t="s">
        <v>57</v>
      </c>
      <c r="B141" s="165">
        <v>2.9035999999999999E-2</v>
      </c>
      <c r="C141" s="165">
        <f t="shared" si="28"/>
        <v>2.8371948238938179E-2</v>
      </c>
      <c r="D141" s="165">
        <f t="shared" si="28"/>
        <v>3.124361373809454E-2</v>
      </c>
      <c r="E141" s="165">
        <f t="shared" si="28"/>
        <v>2.8510043287243637E-2</v>
      </c>
      <c r="F141" s="165">
        <f t="shared" si="28"/>
        <v>2.805668136465091E-2</v>
      </c>
      <c r="G141" s="165">
        <f t="shared" si="28"/>
        <v>3.0949957771676365E-2</v>
      </c>
      <c r="H141" s="165">
        <f t="shared" si="28"/>
        <v>2.7122231449879998E-2</v>
      </c>
      <c r="I141" s="165">
        <f t="shared" si="28"/>
        <v>2.772805840705091E-2</v>
      </c>
      <c r="J141" s="188">
        <f t="shared" si="28"/>
        <v>3.0041999320429089E-2</v>
      </c>
      <c r="K141" s="165">
        <f t="shared" si="28"/>
        <v>2.9279068464341817E-2</v>
      </c>
      <c r="L141" s="165">
        <f t="shared" si="28"/>
        <v>3.3418028308483637E-2</v>
      </c>
      <c r="M141" s="165">
        <f t="shared" si="28"/>
        <v>2.3980700461658181E-2</v>
      </c>
      <c r="N141" s="165">
        <f t="shared" si="28"/>
        <v>3.0438692031185457E-2</v>
      </c>
      <c r="O141" s="165">
        <f t="shared" si="28"/>
        <v>2.6790913765152729E-2</v>
      </c>
      <c r="P141" s="165">
        <f t="shared" si="28"/>
        <v>1.6236733916683638E-2</v>
      </c>
      <c r="Q141" s="165">
        <f t="shared" si="29"/>
        <v>2.8259636363636362E-2</v>
      </c>
      <c r="R141" s="165">
        <f t="shared" si="29"/>
        <v>2.7172727272727275E-2</v>
      </c>
      <c r="S141" s="165">
        <f t="shared" si="29"/>
        <v>1.9564363636363637E-2</v>
      </c>
      <c r="T141" s="165">
        <f t="shared" si="29"/>
        <v>3.3538909090909098E-2</v>
      </c>
      <c r="U141" s="165">
        <f t="shared" si="29"/>
        <v>2.7638545454545454E-2</v>
      </c>
      <c r="V141" s="165">
        <f t="shared" si="29"/>
        <v>2.8570181818181814E-2</v>
      </c>
      <c r="W141" s="165">
        <f t="shared" si="29"/>
        <v>2.7172727272727275E-2</v>
      </c>
      <c r="X141" s="165">
        <f t="shared" si="29"/>
        <v>3.3538909090909098E-2</v>
      </c>
      <c r="Y141" s="165">
        <f t="shared" si="29"/>
        <v>3.2762545454545454E-2</v>
      </c>
      <c r="Z141" s="165">
        <f t="shared" si="29"/>
        <v>2.7638545454545454E-2</v>
      </c>
      <c r="AA141" s="165">
        <f t="shared" si="29"/>
        <v>3.2762545454545454E-2</v>
      </c>
      <c r="AB141" s="165">
        <f t="shared" si="29"/>
        <v>3.6489090909090915E-2</v>
      </c>
      <c r="AC141" s="165">
        <f t="shared" si="29"/>
        <v>1.6303636363636364E-2</v>
      </c>
      <c r="AD141" s="165">
        <f t="shared" si="29"/>
        <v>2.7017454545454542E-2</v>
      </c>
      <c r="AE141" s="165">
        <f t="shared" si="29"/>
        <v>2.8104363636363639E-2</v>
      </c>
      <c r="AF141" s="165">
        <f t="shared" si="29"/>
        <v>2.7638545454545454E-2</v>
      </c>
      <c r="AG141" s="165">
        <f t="shared" si="29"/>
        <v>2.8259636363636362E-2</v>
      </c>
      <c r="AH141" s="165">
        <f t="shared" si="29"/>
        <v>2.2048727272727272E-2</v>
      </c>
      <c r="AI141" s="165">
        <f t="shared" si="29"/>
        <v>2.7638545454545454E-2</v>
      </c>
      <c r="AJ141" s="165">
        <f t="shared" si="29"/>
        <v>2.4377818181818181E-2</v>
      </c>
      <c r="AK141" s="165">
        <f t="shared" si="29"/>
        <v>2.3290909090909091E-2</v>
      </c>
      <c r="AL141" s="165">
        <f t="shared" si="29"/>
        <v>2.5930545454545456E-2</v>
      </c>
      <c r="AM141" s="165">
        <f t="shared" si="29"/>
        <v>2.3912000000000003E-2</v>
      </c>
      <c r="AN141" s="165">
        <f t="shared" si="29"/>
        <v>3.2607272727272728E-2</v>
      </c>
      <c r="AO141" s="165">
        <f t="shared" si="29"/>
        <v>3.2296727272727276E-2</v>
      </c>
      <c r="AP141" s="165">
        <f t="shared" si="29"/>
        <v>3.1209818181818182E-2</v>
      </c>
      <c r="AQ141" s="165">
        <f t="shared" si="29"/>
        <v>3.0433454545454552E-2</v>
      </c>
      <c r="AR141" s="165">
        <f t="shared" si="29"/>
        <v>2.9501818181818185E-2</v>
      </c>
      <c r="AS141" s="165">
        <f t="shared" si="29"/>
        <v>2.9657090909090911E-2</v>
      </c>
      <c r="AT141" s="165">
        <f t="shared" si="29"/>
        <v>3.5246909090909086E-2</v>
      </c>
      <c r="AU141" s="165">
        <f t="shared" si="29"/>
        <v>2.2048727272727272E-2</v>
      </c>
      <c r="AV141" s="165">
        <f t="shared" si="29"/>
        <v>3.1520363636363638E-2</v>
      </c>
      <c r="AW141" s="74">
        <v>141</v>
      </c>
    </row>
    <row r="142" spans="1:49" ht="13.5" thickBot="1" x14ac:dyDescent="0.25">
      <c r="A142" s="112" t="s">
        <v>220</v>
      </c>
      <c r="B142" s="165">
        <v>2.9035999999999999E-2</v>
      </c>
      <c r="C142" s="165">
        <f t="shared" si="28"/>
        <v>2.8371948238938179E-2</v>
      </c>
      <c r="D142" s="165">
        <f t="shared" si="28"/>
        <v>3.124361373809454E-2</v>
      </c>
      <c r="E142" s="165">
        <f t="shared" si="28"/>
        <v>2.8510043287243637E-2</v>
      </c>
      <c r="F142" s="165">
        <f t="shared" si="28"/>
        <v>2.805668136465091E-2</v>
      </c>
      <c r="G142" s="165">
        <f t="shared" si="28"/>
        <v>3.0949957771676365E-2</v>
      </c>
      <c r="H142" s="165">
        <f t="shared" si="28"/>
        <v>2.7122231449879998E-2</v>
      </c>
      <c r="I142" s="165">
        <f t="shared" si="28"/>
        <v>2.772805840705091E-2</v>
      </c>
      <c r="J142" s="188">
        <f t="shared" si="28"/>
        <v>3.0041999320429089E-2</v>
      </c>
      <c r="K142" s="165">
        <f t="shared" si="28"/>
        <v>2.9279068464341817E-2</v>
      </c>
      <c r="L142" s="165">
        <f t="shared" si="28"/>
        <v>3.3418028308483637E-2</v>
      </c>
      <c r="M142" s="165">
        <f t="shared" si="28"/>
        <v>2.3980700461658181E-2</v>
      </c>
      <c r="N142" s="165">
        <f t="shared" si="28"/>
        <v>3.0438692031185457E-2</v>
      </c>
      <c r="O142" s="165">
        <f t="shared" si="28"/>
        <v>2.6790913765152729E-2</v>
      </c>
      <c r="P142" s="165">
        <f t="shared" si="28"/>
        <v>1.6236733916683638E-2</v>
      </c>
      <c r="Q142" s="165">
        <f t="shared" si="29"/>
        <v>2.8259636363636362E-2</v>
      </c>
      <c r="R142" s="165">
        <f t="shared" si="29"/>
        <v>2.7172727272727275E-2</v>
      </c>
      <c r="S142" s="165">
        <f t="shared" si="29"/>
        <v>1.9564363636363637E-2</v>
      </c>
      <c r="T142" s="165">
        <f t="shared" si="29"/>
        <v>3.3538909090909098E-2</v>
      </c>
      <c r="U142" s="165">
        <f t="shared" si="29"/>
        <v>2.7638545454545454E-2</v>
      </c>
      <c r="V142" s="165">
        <f t="shared" si="29"/>
        <v>2.8570181818181814E-2</v>
      </c>
      <c r="W142" s="165">
        <f t="shared" si="29"/>
        <v>2.7172727272727275E-2</v>
      </c>
      <c r="X142" s="165">
        <f t="shared" si="29"/>
        <v>3.3538909090909098E-2</v>
      </c>
      <c r="Y142" s="165">
        <f t="shared" si="29"/>
        <v>3.2762545454545454E-2</v>
      </c>
      <c r="Z142" s="165">
        <f t="shared" si="29"/>
        <v>2.7638545454545454E-2</v>
      </c>
      <c r="AA142" s="165">
        <f t="shared" si="29"/>
        <v>3.2762545454545454E-2</v>
      </c>
      <c r="AB142" s="165">
        <f t="shared" si="29"/>
        <v>3.6489090909090915E-2</v>
      </c>
      <c r="AC142" s="165">
        <f t="shared" si="29"/>
        <v>1.6303636363636364E-2</v>
      </c>
      <c r="AD142" s="165">
        <f t="shared" si="29"/>
        <v>2.7017454545454542E-2</v>
      </c>
      <c r="AE142" s="165">
        <f t="shared" si="29"/>
        <v>2.8104363636363639E-2</v>
      </c>
      <c r="AF142" s="165">
        <f t="shared" si="29"/>
        <v>2.7638545454545454E-2</v>
      </c>
      <c r="AG142" s="165">
        <f t="shared" si="29"/>
        <v>2.8259636363636362E-2</v>
      </c>
      <c r="AH142" s="165">
        <f t="shared" si="29"/>
        <v>2.2048727272727272E-2</v>
      </c>
      <c r="AI142" s="165">
        <f t="shared" si="29"/>
        <v>2.7638545454545454E-2</v>
      </c>
      <c r="AJ142" s="165">
        <f t="shared" si="29"/>
        <v>2.4377818181818181E-2</v>
      </c>
      <c r="AK142" s="165">
        <f t="shared" si="29"/>
        <v>2.3290909090909091E-2</v>
      </c>
      <c r="AL142" s="165">
        <f t="shared" si="29"/>
        <v>2.5930545454545456E-2</v>
      </c>
      <c r="AM142" s="165">
        <f t="shared" si="29"/>
        <v>2.3912000000000003E-2</v>
      </c>
      <c r="AN142" s="165">
        <f t="shared" si="29"/>
        <v>3.2607272727272728E-2</v>
      </c>
      <c r="AO142" s="165">
        <f t="shared" si="29"/>
        <v>3.2296727272727276E-2</v>
      </c>
      <c r="AP142" s="165">
        <f t="shared" si="29"/>
        <v>3.1209818181818182E-2</v>
      </c>
      <c r="AQ142" s="165">
        <f t="shared" si="29"/>
        <v>3.0433454545454552E-2</v>
      </c>
      <c r="AR142" s="165">
        <f t="shared" si="29"/>
        <v>2.9501818181818185E-2</v>
      </c>
      <c r="AS142" s="165">
        <f t="shared" si="29"/>
        <v>2.9657090909090911E-2</v>
      </c>
      <c r="AT142" s="165">
        <f t="shared" si="29"/>
        <v>3.5246909090909086E-2</v>
      </c>
      <c r="AU142" s="165">
        <f t="shared" si="29"/>
        <v>2.2048727272727272E-2</v>
      </c>
      <c r="AV142" s="165">
        <f t="shared" si="29"/>
        <v>3.1520363636363638E-2</v>
      </c>
      <c r="AW142" s="74">
        <v>142</v>
      </c>
    </row>
    <row r="143" spans="1:49" ht="13.5" thickBot="1" x14ac:dyDescent="0.25">
      <c r="A143" s="112" t="s">
        <v>221</v>
      </c>
      <c r="B143" s="165">
        <v>2.9035999999999999E-2</v>
      </c>
      <c r="C143" s="165">
        <f t="shared" si="28"/>
        <v>2.8371948238938179E-2</v>
      </c>
      <c r="D143" s="165">
        <f t="shared" si="28"/>
        <v>3.124361373809454E-2</v>
      </c>
      <c r="E143" s="165">
        <f t="shared" si="28"/>
        <v>2.8510043287243637E-2</v>
      </c>
      <c r="F143" s="165">
        <f t="shared" si="28"/>
        <v>2.805668136465091E-2</v>
      </c>
      <c r="G143" s="165">
        <f t="shared" si="28"/>
        <v>3.0949957771676365E-2</v>
      </c>
      <c r="H143" s="165">
        <f t="shared" si="28"/>
        <v>2.7122231449879998E-2</v>
      </c>
      <c r="I143" s="165">
        <f t="shared" si="28"/>
        <v>2.772805840705091E-2</v>
      </c>
      <c r="J143" s="188">
        <f t="shared" si="28"/>
        <v>3.0041999320429089E-2</v>
      </c>
      <c r="K143" s="165">
        <f t="shared" si="28"/>
        <v>2.9279068464341817E-2</v>
      </c>
      <c r="L143" s="165">
        <f t="shared" si="28"/>
        <v>3.3418028308483637E-2</v>
      </c>
      <c r="M143" s="165">
        <f t="shared" si="28"/>
        <v>2.3980700461658181E-2</v>
      </c>
      <c r="N143" s="165">
        <f t="shared" si="28"/>
        <v>3.0438692031185457E-2</v>
      </c>
      <c r="O143" s="165">
        <f t="shared" si="28"/>
        <v>2.6790913765152729E-2</v>
      </c>
      <c r="P143" s="165">
        <f t="shared" si="28"/>
        <v>1.6236733916683638E-2</v>
      </c>
      <c r="Q143" s="165">
        <f t="shared" si="29"/>
        <v>2.8259636363636362E-2</v>
      </c>
      <c r="R143" s="165">
        <f t="shared" si="29"/>
        <v>2.7172727272727275E-2</v>
      </c>
      <c r="S143" s="165">
        <f t="shared" si="29"/>
        <v>1.9564363636363637E-2</v>
      </c>
      <c r="T143" s="165">
        <f t="shared" si="29"/>
        <v>3.3538909090909098E-2</v>
      </c>
      <c r="U143" s="165">
        <f t="shared" si="29"/>
        <v>2.7638545454545454E-2</v>
      </c>
      <c r="V143" s="165">
        <f t="shared" si="29"/>
        <v>2.8570181818181814E-2</v>
      </c>
      <c r="W143" s="165">
        <f t="shared" si="29"/>
        <v>2.7172727272727275E-2</v>
      </c>
      <c r="X143" s="165">
        <f t="shared" si="29"/>
        <v>3.3538909090909098E-2</v>
      </c>
      <c r="Y143" s="165">
        <f t="shared" si="29"/>
        <v>3.2762545454545454E-2</v>
      </c>
      <c r="Z143" s="165">
        <f t="shared" si="29"/>
        <v>2.7638545454545454E-2</v>
      </c>
      <c r="AA143" s="165">
        <f t="shared" si="29"/>
        <v>3.2762545454545454E-2</v>
      </c>
      <c r="AB143" s="165">
        <f t="shared" si="29"/>
        <v>3.6489090909090915E-2</v>
      </c>
      <c r="AC143" s="165">
        <f t="shared" si="29"/>
        <v>1.6303636363636364E-2</v>
      </c>
      <c r="AD143" s="165">
        <f t="shared" si="29"/>
        <v>2.7017454545454542E-2</v>
      </c>
      <c r="AE143" s="165">
        <f t="shared" si="29"/>
        <v>2.8104363636363639E-2</v>
      </c>
      <c r="AF143" s="165">
        <f t="shared" si="29"/>
        <v>2.7638545454545454E-2</v>
      </c>
      <c r="AG143" s="165">
        <f t="shared" si="29"/>
        <v>2.8259636363636362E-2</v>
      </c>
      <c r="AH143" s="165">
        <f t="shared" si="29"/>
        <v>2.2048727272727272E-2</v>
      </c>
      <c r="AI143" s="165">
        <f t="shared" si="29"/>
        <v>2.7638545454545454E-2</v>
      </c>
      <c r="AJ143" s="165">
        <f t="shared" ref="AJ143:AV143" si="30">AJ$270*$B143</f>
        <v>2.4377818181818181E-2</v>
      </c>
      <c r="AK143" s="165">
        <f t="shared" si="30"/>
        <v>2.3290909090909091E-2</v>
      </c>
      <c r="AL143" s="165">
        <f t="shared" si="30"/>
        <v>2.5930545454545456E-2</v>
      </c>
      <c r="AM143" s="165">
        <f t="shared" si="30"/>
        <v>2.3912000000000003E-2</v>
      </c>
      <c r="AN143" s="165">
        <f t="shared" si="30"/>
        <v>3.2607272727272728E-2</v>
      </c>
      <c r="AO143" s="165">
        <f t="shared" si="30"/>
        <v>3.2296727272727276E-2</v>
      </c>
      <c r="AP143" s="165">
        <f t="shared" si="30"/>
        <v>3.1209818181818182E-2</v>
      </c>
      <c r="AQ143" s="165">
        <f t="shared" si="30"/>
        <v>3.0433454545454552E-2</v>
      </c>
      <c r="AR143" s="165">
        <f t="shared" si="30"/>
        <v>2.9501818181818185E-2</v>
      </c>
      <c r="AS143" s="165">
        <f t="shared" si="30"/>
        <v>2.9657090909090911E-2</v>
      </c>
      <c r="AT143" s="165">
        <f t="shared" si="30"/>
        <v>3.5246909090909086E-2</v>
      </c>
      <c r="AU143" s="165">
        <f t="shared" si="30"/>
        <v>2.2048727272727272E-2</v>
      </c>
      <c r="AV143" s="165">
        <f t="shared" si="30"/>
        <v>3.1520363636363638E-2</v>
      </c>
      <c r="AW143" s="74">
        <v>143</v>
      </c>
    </row>
    <row r="144" spans="1:49" ht="13.5" thickBot="1" x14ac:dyDescent="0.25">
      <c r="A144" s="102" t="s">
        <v>61</v>
      </c>
      <c r="B144" s="148"/>
      <c r="AW144" s="74">
        <v>144</v>
      </c>
    </row>
    <row r="145" spans="1:49" ht="13.5" thickBot="1" x14ac:dyDescent="0.25">
      <c r="A145" s="112" t="s">
        <v>21</v>
      </c>
      <c r="B145" s="150"/>
      <c r="AW145" s="74">
        <v>145</v>
      </c>
    </row>
    <row r="146" spans="1:49" ht="13.5" thickBot="1" x14ac:dyDescent="0.25">
      <c r="A146" s="112" t="s">
        <v>22</v>
      </c>
      <c r="B146" s="150"/>
      <c r="AW146" s="74">
        <v>146</v>
      </c>
    </row>
    <row r="147" spans="1:49" ht="13.5" thickBot="1" x14ac:dyDescent="0.25">
      <c r="A147" s="112" t="s">
        <v>23</v>
      </c>
      <c r="B147" s="150"/>
      <c r="AW147" s="74">
        <v>147</v>
      </c>
    </row>
    <row r="148" spans="1:49" ht="13.5" thickBot="1" x14ac:dyDescent="0.25">
      <c r="A148" s="112" t="s">
        <v>24</v>
      </c>
      <c r="B148" s="150"/>
      <c r="AW148" s="74">
        <v>148</v>
      </c>
    </row>
    <row r="149" spans="1:49" ht="13.5" thickBot="1" x14ac:dyDescent="0.25">
      <c r="A149" s="112" t="s">
        <v>229</v>
      </c>
      <c r="B149" s="167">
        <v>0.343277</v>
      </c>
      <c r="C149" s="165">
        <f>C$269*$B149</f>
        <v>0.33216699421820428</v>
      </c>
      <c r="D149" s="165">
        <f t="shared" ref="D149:AV156" si="31">D$269*$B149</f>
        <v>0.34180791132170379</v>
      </c>
      <c r="E149" s="165">
        <f t="shared" si="31"/>
        <v>0.29593094036504786</v>
      </c>
      <c r="F149" s="165">
        <f t="shared" si="31"/>
        <v>0.35197951436085417</v>
      </c>
      <c r="G149" s="165">
        <f t="shared" si="31"/>
        <v>0.36032644588490281</v>
      </c>
      <c r="H149" s="165">
        <f t="shared" si="31"/>
        <v>0.33413045434079114</v>
      </c>
      <c r="I149" s="165">
        <f t="shared" si="31"/>
        <v>0.33486159584571296</v>
      </c>
      <c r="J149" s="188">
        <f t="shared" si="31"/>
        <v>0.34021338550456648</v>
      </c>
      <c r="K149" s="165">
        <f t="shared" si="31"/>
        <v>0.3386434495149932</v>
      </c>
      <c r="L149" s="165">
        <f t="shared" si="31"/>
        <v>0.37570534945698164</v>
      </c>
      <c r="M149" s="165">
        <f t="shared" si="31"/>
        <v>0.3568115558358127</v>
      </c>
      <c r="N149" s="165">
        <f t="shared" si="31"/>
        <v>0.30592501201181277</v>
      </c>
      <c r="O149" s="165">
        <f t="shared" si="31"/>
        <v>0.34375394884925187</v>
      </c>
      <c r="P149" s="165">
        <f t="shared" si="31"/>
        <v>0.25184933156724004</v>
      </c>
      <c r="Q149" s="165">
        <f t="shared" si="31"/>
        <v>0.36978000367647057</v>
      </c>
      <c r="R149" s="165">
        <f t="shared" si="31"/>
        <v>0.31046375735294124</v>
      </c>
      <c r="S149" s="165">
        <f t="shared" si="31"/>
        <v>0.29910532720588234</v>
      </c>
      <c r="T149" s="165">
        <f t="shared" si="31"/>
        <v>0.36725590808823527</v>
      </c>
      <c r="U149" s="165">
        <f t="shared" si="31"/>
        <v>0.35211133455882349</v>
      </c>
      <c r="V149" s="165">
        <f t="shared" si="31"/>
        <v>0.2953191838235294</v>
      </c>
      <c r="W149" s="165">
        <f t="shared" si="31"/>
        <v>0.37987638602941176</v>
      </c>
      <c r="X149" s="165">
        <f t="shared" si="31"/>
        <v>0.3407529044117647</v>
      </c>
      <c r="Y149" s="165">
        <f t="shared" si="31"/>
        <v>0.39754505514705885</v>
      </c>
      <c r="Z149" s="165">
        <f t="shared" si="31"/>
        <v>0.33065652205882351</v>
      </c>
      <c r="AA149" s="165">
        <f t="shared" si="31"/>
        <v>0.39754505514705885</v>
      </c>
      <c r="AB149" s="165">
        <f t="shared" si="31"/>
        <v>0.39375891176470584</v>
      </c>
      <c r="AC149" s="165">
        <f t="shared" si="31"/>
        <v>0.25240955882352945</v>
      </c>
      <c r="AD149" s="165">
        <f t="shared" si="31"/>
        <v>0.35463543014705884</v>
      </c>
      <c r="AE149" s="165">
        <f t="shared" si="31"/>
        <v>0.35211133455882349</v>
      </c>
      <c r="AF149" s="165">
        <f t="shared" si="31"/>
        <v>0.30793966176470583</v>
      </c>
      <c r="AG149" s="165">
        <f t="shared" si="31"/>
        <v>0.31551194852941178</v>
      </c>
      <c r="AH149" s="165">
        <f t="shared" si="31"/>
        <v>0.28143665808823531</v>
      </c>
      <c r="AI149" s="165">
        <f t="shared" si="31"/>
        <v>0.33065652205882351</v>
      </c>
      <c r="AJ149" s="165">
        <f t="shared" si="31"/>
        <v>0.30920170955882353</v>
      </c>
      <c r="AK149" s="165">
        <f t="shared" si="31"/>
        <v>0.32687037867647056</v>
      </c>
      <c r="AL149" s="165">
        <f t="shared" si="31"/>
        <v>0.31929809191176473</v>
      </c>
      <c r="AM149" s="165">
        <f t="shared" si="31"/>
        <v>0.35715952573529414</v>
      </c>
      <c r="AN149" s="165">
        <f t="shared" si="31"/>
        <v>0.34201495220588241</v>
      </c>
      <c r="AO149" s="165">
        <f t="shared" si="31"/>
        <v>0.40259324632352944</v>
      </c>
      <c r="AP149" s="165">
        <f t="shared" si="31"/>
        <v>0.34201495220588241</v>
      </c>
      <c r="AQ149" s="165">
        <f t="shared" si="31"/>
        <v>0.30541556617647059</v>
      </c>
      <c r="AR149" s="165">
        <f t="shared" si="31"/>
        <v>0.33065652205882351</v>
      </c>
      <c r="AS149" s="165">
        <f t="shared" si="31"/>
        <v>0.35337338235294119</v>
      </c>
      <c r="AT149" s="165">
        <f t="shared" si="31"/>
        <v>0.35715952573529414</v>
      </c>
      <c r="AU149" s="165">
        <f t="shared" si="31"/>
        <v>0.28143665808823531</v>
      </c>
      <c r="AV149" s="165">
        <f t="shared" si="31"/>
        <v>0.37482819485294117</v>
      </c>
      <c r="AW149" s="74">
        <v>149</v>
      </c>
    </row>
    <row r="150" spans="1:49" ht="13.5" thickBot="1" x14ac:dyDescent="0.25">
      <c r="A150" s="112" t="s">
        <v>26</v>
      </c>
      <c r="B150" s="167">
        <v>0.343277</v>
      </c>
      <c r="C150" s="165">
        <f t="shared" ref="C150:R164" si="32">C$269*$B150</f>
        <v>0.33216699421820428</v>
      </c>
      <c r="D150" s="165">
        <f>D$269*$B150</f>
        <v>0.34180791132170379</v>
      </c>
      <c r="E150" s="165">
        <f t="shared" si="32"/>
        <v>0.29593094036504786</v>
      </c>
      <c r="F150" s="165">
        <f t="shared" si="32"/>
        <v>0.35197951436085417</v>
      </c>
      <c r="G150" s="165">
        <f t="shared" si="32"/>
        <v>0.36032644588490281</v>
      </c>
      <c r="H150" s="165">
        <f t="shared" si="32"/>
        <v>0.33413045434079114</v>
      </c>
      <c r="I150" s="165">
        <f t="shared" si="32"/>
        <v>0.33486159584571296</v>
      </c>
      <c r="J150" s="188">
        <f t="shared" si="32"/>
        <v>0.34021338550456648</v>
      </c>
      <c r="K150" s="165">
        <f t="shared" si="32"/>
        <v>0.3386434495149932</v>
      </c>
      <c r="L150" s="165">
        <f t="shared" si="32"/>
        <v>0.37570534945698164</v>
      </c>
      <c r="M150" s="165">
        <f t="shared" si="32"/>
        <v>0.3568115558358127</v>
      </c>
      <c r="N150" s="165">
        <f t="shared" si="32"/>
        <v>0.30592501201181277</v>
      </c>
      <c r="O150" s="165">
        <f t="shared" si="32"/>
        <v>0.34375394884925187</v>
      </c>
      <c r="P150" s="165">
        <f t="shared" si="32"/>
        <v>0.25184933156724004</v>
      </c>
      <c r="Q150" s="165">
        <f t="shared" si="32"/>
        <v>0.36978000367647057</v>
      </c>
      <c r="R150" s="165">
        <f t="shared" si="32"/>
        <v>0.31046375735294124</v>
      </c>
      <c r="S150" s="165">
        <f t="shared" si="31"/>
        <v>0.29910532720588234</v>
      </c>
      <c r="T150" s="165">
        <f t="shared" si="31"/>
        <v>0.36725590808823527</v>
      </c>
      <c r="U150" s="165">
        <f t="shared" si="31"/>
        <v>0.35211133455882349</v>
      </c>
      <c r="V150" s="165">
        <f t="shared" si="31"/>
        <v>0.2953191838235294</v>
      </c>
      <c r="W150" s="165">
        <f t="shared" si="31"/>
        <v>0.37987638602941176</v>
      </c>
      <c r="X150" s="165">
        <f t="shared" si="31"/>
        <v>0.3407529044117647</v>
      </c>
      <c r="Y150" s="165">
        <f t="shared" si="31"/>
        <v>0.39754505514705885</v>
      </c>
      <c r="Z150" s="165">
        <f t="shared" si="31"/>
        <v>0.33065652205882351</v>
      </c>
      <c r="AA150" s="165">
        <f t="shared" si="31"/>
        <v>0.39754505514705885</v>
      </c>
      <c r="AB150" s="165">
        <f t="shared" si="31"/>
        <v>0.39375891176470584</v>
      </c>
      <c r="AC150" s="165">
        <f t="shared" si="31"/>
        <v>0.25240955882352945</v>
      </c>
      <c r="AD150" s="165">
        <f t="shared" si="31"/>
        <v>0.35463543014705884</v>
      </c>
      <c r="AE150" s="165">
        <f t="shared" si="31"/>
        <v>0.35211133455882349</v>
      </c>
      <c r="AF150" s="165">
        <f t="shared" si="31"/>
        <v>0.30793966176470583</v>
      </c>
      <c r="AG150" s="165">
        <f t="shared" si="31"/>
        <v>0.31551194852941178</v>
      </c>
      <c r="AH150" s="165">
        <f t="shared" si="31"/>
        <v>0.28143665808823531</v>
      </c>
      <c r="AI150" s="165">
        <f t="shared" si="31"/>
        <v>0.33065652205882351</v>
      </c>
      <c r="AJ150" s="165">
        <f t="shared" si="31"/>
        <v>0.30920170955882353</v>
      </c>
      <c r="AK150" s="165">
        <f t="shared" si="31"/>
        <v>0.32687037867647056</v>
      </c>
      <c r="AL150" s="165">
        <f t="shared" si="31"/>
        <v>0.31929809191176473</v>
      </c>
      <c r="AM150" s="165">
        <f t="shared" si="31"/>
        <v>0.35715952573529414</v>
      </c>
      <c r="AN150" s="165">
        <f t="shared" si="31"/>
        <v>0.34201495220588241</v>
      </c>
      <c r="AO150" s="165">
        <f t="shared" si="31"/>
        <v>0.40259324632352944</v>
      </c>
      <c r="AP150" s="165">
        <f t="shared" si="31"/>
        <v>0.34201495220588241</v>
      </c>
      <c r="AQ150" s="165">
        <f t="shared" si="31"/>
        <v>0.30541556617647059</v>
      </c>
      <c r="AR150" s="165">
        <f t="shared" si="31"/>
        <v>0.33065652205882351</v>
      </c>
      <c r="AS150" s="165">
        <f t="shared" si="31"/>
        <v>0.35337338235294119</v>
      </c>
      <c r="AT150" s="165">
        <f t="shared" si="31"/>
        <v>0.35715952573529414</v>
      </c>
      <c r="AU150" s="165">
        <f t="shared" si="31"/>
        <v>0.28143665808823531</v>
      </c>
      <c r="AV150" s="165">
        <f t="shared" si="31"/>
        <v>0.37482819485294117</v>
      </c>
      <c r="AW150" s="74">
        <v>150</v>
      </c>
    </row>
    <row r="151" spans="1:49" ht="13.5" thickBot="1" x14ac:dyDescent="0.25">
      <c r="A151" s="112" t="s">
        <v>27</v>
      </c>
      <c r="B151" s="167">
        <v>0.23682099999999998</v>
      </c>
      <c r="C151" s="165">
        <f t="shared" si="32"/>
        <v>0.22915639479997013</v>
      </c>
      <c r="D151" s="165">
        <f t="shared" si="32"/>
        <v>0.23580750055237373</v>
      </c>
      <c r="E151" s="165">
        <f t="shared" si="32"/>
        <v>0.20415775373296491</v>
      </c>
      <c r="F151" s="165">
        <f t="shared" si="32"/>
        <v>0.24282471756177035</v>
      </c>
      <c r="G151" s="165">
        <f t="shared" si="32"/>
        <v>0.24858312453473014</v>
      </c>
      <c r="H151" s="165">
        <f t="shared" si="32"/>
        <v>0.23051095275081199</v>
      </c>
      <c r="I151" s="165">
        <f t="shared" si="32"/>
        <v>0.23101535491680938</v>
      </c>
      <c r="J151" s="188">
        <f t="shared" si="32"/>
        <v>0.23470746414288443</v>
      </c>
      <c r="K151" s="165">
        <f t="shared" si="32"/>
        <v>0.23362439183979761</v>
      </c>
      <c r="L151" s="165">
        <f t="shared" si="32"/>
        <v>0.25919277016447895</v>
      </c>
      <c r="M151" s="165">
        <f t="shared" si="32"/>
        <v>0.24615826130091148</v>
      </c>
      <c r="N151" s="165">
        <f t="shared" si="32"/>
        <v>0.21105249483551039</v>
      </c>
      <c r="O151" s="165">
        <f t="shared" si="32"/>
        <v>0.23715003894938685</v>
      </c>
      <c r="P151" s="165">
        <f t="shared" si="32"/>
        <v>0.17374659692052</v>
      </c>
      <c r="Q151" s="165">
        <f t="shared" si="31"/>
        <v>0.25510497426470585</v>
      </c>
      <c r="R151" s="165">
        <f t="shared" si="31"/>
        <v>0.21418369852941177</v>
      </c>
      <c r="S151" s="165">
        <f t="shared" si="31"/>
        <v>0.20634770955882351</v>
      </c>
      <c r="T151" s="165">
        <f t="shared" si="31"/>
        <v>0.2533636433823529</v>
      </c>
      <c r="U151" s="165">
        <f t="shared" si="31"/>
        <v>0.24291565808823526</v>
      </c>
      <c r="V151" s="165">
        <f t="shared" si="31"/>
        <v>0.20373571323529407</v>
      </c>
      <c r="W151" s="165">
        <f t="shared" si="31"/>
        <v>0.26207029779411761</v>
      </c>
      <c r="X151" s="165">
        <f t="shared" si="31"/>
        <v>0.23507966911764705</v>
      </c>
      <c r="Y151" s="165">
        <f t="shared" si="31"/>
        <v>0.27425961397058823</v>
      </c>
      <c r="Z151" s="165">
        <f t="shared" si="31"/>
        <v>0.22811434558823526</v>
      </c>
      <c r="AA151" s="165">
        <f t="shared" si="31"/>
        <v>0.27425961397058823</v>
      </c>
      <c r="AB151" s="165">
        <f t="shared" si="31"/>
        <v>0.2716476176470588</v>
      </c>
      <c r="AC151" s="165">
        <f t="shared" si="31"/>
        <v>0.17413308823529411</v>
      </c>
      <c r="AD151" s="165">
        <f t="shared" si="31"/>
        <v>0.24465698897058824</v>
      </c>
      <c r="AE151" s="165">
        <f t="shared" si="31"/>
        <v>0.24291565808823526</v>
      </c>
      <c r="AF151" s="165">
        <f t="shared" si="31"/>
        <v>0.21244236764705879</v>
      </c>
      <c r="AG151" s="165">
        <f t="shared" si="31"/>
        <v>0.21766636029411765</v>
      </c>
      <c r="AH151" s="165">
        <f t="shared" si="31"/>
        <v>0.19415839338235294</v>
      </c>
      <c r="AI151" s="165">
        <f t="shared" si="31"/>
        <v>0.22811434558823526</v>
      </c>
      <c r="AJ151" s="165">
        <f t="shared" si="31"/>
        <v>0.21331303308823527</v>
      </c>
      <c r="AK151" s="165">
        <f t="shared" si="31"/>
        <v>0.22550234926470586</v>
      </c>
      <c r="AL151" s="165">
        <f t="shared" si="31"/>
        <v>0.22027835661764705</v>
      </c>
      <c r="AM151" s="165">
        <f t="shared" si="31"/>
        <v>0.24639831985294117</v>
      </c>
      <c r="AN151" s="165">
        <f t="shared" si="31"/>
        <v>0.23595033455882353</v>
      </c>
      <c r="AO151" s="165">
        <f t="shared" si="31"/>
        <v>0.27774227573529409</v>
      </c>
      <c r="AP151" s="165">
        <f t="shared" si="31"/>
        <v>0.23595033455882353</v>
      </c>
      <c r="AQ151" s="165">
        <f t="shared" si="31"/>
        <v>0.21070103676470586</v>
      </c>
      <c r="AR151" s="165">
        <f t="shared" si="31"/>
        <v>0.22811434558823526</v>
      </c>
      <c r="AS151" s="165">
        <f t="shared" si="31"/>
        <v>0.24378632352941176</v>
      </c>
      <c r="AT151" s="165">
        <f t="shared" si="31"/>
        <v>0.24639831985294117</v>
      </c>
      <c r="AU151" s="165">
        <f t="shared" si="31"/>
        <v>0.19415839338235294</v>
      </c>
      <c r="AV151" s="165">
        <f t="shared" si="31"/>
        <v>0.2585876360294117</v>
      </c>
      <c r="AW151" s="74">
        <v>151</v>
      </c>
    </row>
    <row r="152" spans="1:49" ht="13.5" thickBot="1" x14ac:dyDescent="0.25">
      <c r="A152" s="112" t="s">
        <v>28</v>
      </c>
      <c r="B152" s="167">
        <v>0.23682099999999998</v>
      </c>
      <c r="C152" s="165">
        <f t="shared" si="32"/>
        <v>0.22915639479997013</v>
      </c>
      <c r="D152" s="165">
        <f t="shared" si="32"/>
        <v>0.23580750055237373</v>
      </c>
      <c r="E152" s="165">
        <f t="shared" si="32"/>
        <v>0.20415775373296491</v>
      </c>
      <c r="F152" s="165">
        <f t="shared" si="32"/>
        <v>0.24282471756177035</v>
      </c>
      <c r="G152" s="165">
        <f t="shared" si="32"/>
        <v>0.24858312453473014</v>
      </c>
      <c r="H152" s="165">
        <f t="shared" si="32"/>
        <v>0.23051095275081199</v>
      </c>
      <c r="I152" s="165">
        <f t="shared" si="32"/>
        <v>0.23101535491680938</v>
      </c>
      <c r="J152" s="188">
        <f t="shared" si="32"/>
        <v>0.23470746414288443</v>
      </c>
      <c r="K152" s="165">
        <f t="shared" si="32"/>
        <v>0.23362439183979761</v>
      </c>
      <c r="L152" s="165">
        <f t="shared" si="32"/>
        <v>0.25919277016447895</v>
      </c>
      <c r="M152" s="165">
        <f t="shared" si="32"/>
        <v>0.24615826130091148</v>
      </c>
      <c r="N152" s="165">
        <f t="shared" si="32"/>
        <v>0.21105249483551039</v>
      </c>
      <c r="O152" s="165">
        <f t="shared" si="32"/>
        <v>0.23715003894938685</v>
      </c>
      <c r="P152" s="165">
        <f t="shared" si="32"/>
        <v>0.17374659692052</v>
      </c>
      <c r="Q152" s="165">
        <f t="shared" si="31"/>
        <v>0.25510497426470585</v>
      </c>
      <c r="R152" s="165">
        <f t="shared" si="31"/>
        <v>0.21418369852941177</v>
      </c>
      <c r="S152" s="165">
        <f t="shared" si="31"/>
        <v>0.20634770955882351</v>
      </c>
      <c r="T152" s="165">
        <f t="shared" si="31"/>
        <v>0.2533636433823529</v>
      </c>
      <c r="U152" s="165">
        <f t="shared" si="31"/>
        <v>0.24291565808823526</v>
      </c>
      <c r="V152" s="165">
        <f t="shared" si="31"/>
        <v>0.20373571323529407</v>
      </c>
      <c r="W152" s="165">
        <f t="shared" si="31"/>
        <v>0.26207029779411761</v>
      </c>
      <c r="X152" s="165">
        <f t="shared" si="31"/>
        <v>0.23507966911764705</v>
      </c>
      <c r="Y152" s="165">
        <f t="shared" si="31"/>
        <v>0.27425961397058823</v>
      </c>
      <c r="Z152" s="165">
        <f t="shared" si="31"/>
        <v>0.22811434558823526</v>
      </c>
      <c r="AA152" s="165">
        <f t="shared" si="31"/>
        <v>0.27425961397058823</v>
      </c>
      <c r="AB152" s="165">
        <f t="shared" si="31"/>
        <v>0.2716476176470588</v>
      </c>
      <c r="AC152" s="165">
        <f t="shared" si="31"/>
        <v>0.17413308823529411</v>
      </c>
      <c r="AD152" s="165">
        <f t="shared" si="31"/>
        <v>0.24465698897058824</v>
      </c>
      <c r="AE152" s="165">
        <f t="shared" si="31"/>
        <v>0.24291565808823526</v>
      </c>
      <c r="AF152" s="165">
        <f t="shared" si="31"/>
        <v>0.21244236764705879</v>
      </c>
      <c r="AG152" s="165">
        <f t="shared" si="31"/>
        <v>0.21766636029411765</v>
      </c>
      <c r="AH152" s="165">
        <f t="shared" si="31"/>
        <v>0.19415839338235294</v>
      </c>
      <c r="AI152" s="165">
        <f t="shared" si="31"/>
        <v>0.22811434558823526</v>
      </c>
      <c r="AJ152" s="165">
        <f t="shared" si="31"/>
        <v>0.21331303308823527</v>
      </c>
      <c r="AK152" s="165">
        <f t="shared" si="31"/>
        <v>0.22550234926470586</v>
      </c>
      <c r="AL152" s="165">
        <f t="shared" si="31"/>
        <v>0.22027835661764705</v>
      </c>
      <c r="AM152" s="165">
        <f t="shared" si="31"/>
        <v>0.24639831985294117</v>
      </c>
      <c r="AN152" s="165">
        <f t="shared" si="31"/>
        <v>0.23595033455882353</v>
      </c>
      <c r="AO152" s="165">
        <f t="shared" si="31"/>
        <v>0.27774227573529409</v>
      </c>
      <c r="AP152" s="165">
        <f t="shared" si="31"/>
        <v>0.23595033455882353</v>
      </c>
      <c r="AQ152" s="165">
        <f t="shared" si="31"/>
        <v>0.21070103676470586</v>
      </c>
      <c r="AR152" s="165">
        <f t="shared" si="31"/>
        <v>0.22811434558823526</v>
      </c>
      <c r="AS152" s="165">
        <f t="shared" si="31"/>
        <v>0.24378632352941176</v>
      </c>
      <c r="AT152" s="165">
        <f t="shared" si="31"/>
        <v>0.24639831985294117</v>
      </c>
      <c r="AU152" s="165">
        <f t="shared" si="31"/>
        <v>0.19415839338235294</v>
      </c>
      <c r="AV152" s="165">
        <f t="shared" si="31"/>
        <v>0.2585876360294117</v>
      </c>
      <c r="AW152" s="74">
        <v>152</v>
      </c>
    </row>
    <row r="153" spans="1:49" ht="13.5" thickBot="1" x14ac:dyDescent="0.25">
      <c r="A153" s="112" t="s">
        <v>29</v>
      </c>
      <c r="B153" s="167">
        <v>0.26943499999999998</v>
      </c>
      <c r="C153" s="165">
        <f t="shared" si="32"/>
        <v>0.2607148573518816</v>
      </c>
      <c r="D153" s="165">
        <f t="shared" si="32"/>
        <v>0.26828192563720626</v>
      </c>
      <c r="E153" s="165">
        <f t="shared" si="32"/>
        <v>0.23227350774230918</v>
      </c>
      <c r="F153" s="165">
        <f t="shared" si="32"/>
        <v>0.27626552449426189</v>
      </c>
      <c r="G153" s="165">
        <f t="shared" si="32"/>
        <v>0.2828169552489645</v>
      </c>
      <c r="H153" s="165">
        <f t="shared" si="32"/>
        <v>0.26225595937190971</v>
      </c>
      <c r="I153" s="165">
        <f t="shared" si="32"/>
        <v>0.26282982569962349</v>
      </c>
      <c r="J153" s="188">
        <f t="shared" si="32"/>
        <v>0.26703039680323143</v>
      </c>
      <c r="K153" s="165">
        <f t="shared" si="32"/>
        <v>0.26579816830161124</v>
      </c>
      <c r="L153" s="165">
        <f t="shared" si="32"/>
        <v>0.29488771700679578</v>
      </c>
      <c r="M153" s="165">
        <f t="shared" si="32"/>
        <v>0.28005814996816619</v>
      </c>
      <c r="N153" s="165">
        <f t="shared" si="32"/>
        <v>0.24011776382164482</v>
      </c>
      <c r="O153" s="165">
        <f t="shared" si="32"/>
        <v>0.26980935282060314</v>
      </c>
      <c r="P153" s="165">
        <f t="shared" si="32"/>
        <v>0.19767425330220001</v>
      </c>
      <c r="Q153" s="165">
        <f t="shared" si="31"/>
        <v>0.29023696691176465</v>
      </c>
      <c r="R153" s="165">
        <f t="shared" si="31"/>
        <v>0.24368018382352943</v>
      </c>
      <c r="S153" s="165">
        <f t="shared" si="31"/>
        <v>0.23476505514705881</v>
      </c>
      <c r="T153" s="165">
        <f t="shared" si="31"/>
        <v>0.28825582720588233</v>
      </c>
      <c r="U153" s="165">
        <f t="shared" si="31"/>
        <v>0.2763689889705882</v>
      </c>
      <c r="V153" s="165">
        <f t="shared" si="31"/>
        <v>0.23179334558823525</v>
      </c>
      <c r="W153" s="165">
        <f t="shared" si="31"/>
        <v>0.29816152573529409</v>
      </c>
      <c r="X153" s="165">
        <f t="shared" si="31"/>
        <v>0.26745386029411761</v>
      </c>
      <c r="Y153" s="165">
        <f t="shared" si="31"/>
        <v>0.31202950367647059</v>
      </c>
      <c r="Z153" s="165">
        <f t="shared" si="31"/>
        <v>0.25952930147058823</v>
      </c>
      <c r="AA153" s="165">
        <f t="shared" si="31"/>
        <v>0.31202950367647059</v>
      </c>
      <c r="AB153" s="165">
        <f t="shared" si="31"/>
        <v>0.309057794117647</v>
      </c>
      <c r="AC153" s="165">
        <f t="shared" si="31"/>
        <v>0.19811397058823529</v>
      </c>
      <c r="AD153" s="165">
        <f t="shared" si="31"/>
        <v>0.27835012867647058</v>
      </c>
      <c r="AE153" s="165">
        <f t="shared" si="31"/>
        <v>0.2763689889705882</v>
      </c>
      <c r="AF153" s="165">
        <f t="shared" si="31"/>
        <v>0.24169904411764703</v>
      </c>
      <c r="AG153" s="165">
        <f t="shared" si="31"/>
        <v>0.24764246323529412</v>
      </c>
      <c r="AH153" s="165">
        <f t="shared" si="31"/>
        <v>0.22089707720588236</v>
      </c>
      <c r="AI153" s="165">
        <f t="shared" si="31"/>
        <v>0.25952930147058823</v>
      </c>
      <c r="AJ153" s="165">
        <f t="shared" si="31"/>
        <v>0.24268961397058822</v>
      </c>
      <c r="AK153" s="165">
        <f t="shared" si="31"/>
        <v>0.25655759191176469</v>
      </c>
      <c r="AL153" s="165">
        <f t="shared" si="31"/>
        <v>0.25061417279411763</v>
      </c>
      <c r="AM153" s="165">
        <f t="shared" si="31"/>
        <v>0.28033126838235295</v>
      </c>
      <c r="AN153" s="165">
        <f t="shared" si="31"/>
        <v>0.26844443014705882</v>
      </c>
      <c r="AO153" s="165">
        <f t="shared" si="31"/>
        <v>0.31599178308823528</v>
      </c>
      <c r="AP153" s="165">
        <f t="shared" si="31"/>
        <v>0.26844443014705882</v>
      </c>
      <c r="AQ153" s="165">
        <f t="shared" si="31"/>
        <v>0.23971790441176469</v>
      </c>
      <c r="AR153" s="165">
        <f t="shared" si="31"/>
        <v>0.25952930147058823</v>
      </c>
      <c r="AS153" s="165">
        <f t="shared" si="31"/>
        <v>0.27735955882352942</v>
      </c>
      <c r="AT153" s="165">
        <f t="shared" si="31"/>
        <v>0.28033126838235295</v>
      </c>
      <c r="AU153" s="165">
        <f t="shared" si="31"/>
        <v>0.22089707720588236</v>
      </c>
      <c r="AV153" s="165">
        <f t="shared" si="31"/>
        <v>0.29419924632352934</v>
      </c>
      <c r="AW153" s="74">
        <v>153</v>
      </c>
    </row>
    <row r="154" spans="1:49" ht="13.5" thickBot="1" x14ac:dyDescent="0.25">
      <c r="A154" s="112" t="s">
        <v>30</v>
      </c>
      <c r="B154" s="167">
        <v>0.26943499999999998</v>
      </c>
      <c r="C154" s="165">
        <f t="shared" si="32"/>
        <v>0.2607148573518816</v>
      </c>
      <c r="D154" s="165">
        <f t="shared" si="32"/>
        <v>0.26828192563720626</v>
      </c>
      <c r="E154" s="165">
        <f t="shared" si="32"/>
        <v>0.23227350774230918</v>
      </c>
      <c r="F154" s="165">
        <f t="shared" si="32"/>
        <v>0.27626552449426189</v>
      </c>
      <c r="G154" s="165">
        <f t="shared" si="32"/>
        <v>0.2828169552489645</v>
      </c>
      <c r="H154" s="165">
        <f t="shared" si="32"/>
        <v>0.26225595937190971</v>
      </c>
      <c r="I154" s="165">
        <f t="shared" si="32"/>
        <v>0.26282982569962349</v>
      </c>
      <c r="J154" s="188">
        <f t="shared" si="32"/>
        <v>0.26703039680323143</v>
      </c>
      <c r="K154" s="165">
        <f t="shared" si="32"/>
        <v>0.26579816830161124</v>
      </c>
      <c r="L154" s="165">
        <f t="shared" si="32"/>
        <v>0.29488771700679578</v>
      </c>
      <c r="M154" s="165">
        <f t="shared" si="32"/>
        <v>0.28005814996816619</v>
      </c>
      <c r="N154" s="165">
        <f t="shared" si="32"/>
        <v>0.24011776382164482</v>
      </c>
      <c r="O154" s="165">
        <f t="shared" si="32"/>
        <v>0.26980935282060314</v>
      </c>
      <c r="P154" s="165">
        <f t="shared" si="32"/>
        <v>0.19767425330220001</v>
      </c>
      <c r="Q154" s="165">
        <f t="shared" si="31"/>
        <v>0.29023696691176465</v>
      </c>
      <c r="R154" s="165">
        <f t="shared" si="31"/>
        <v>0.24368018382352943</v>
      </c>
      <c r="S154" s="165">
        <f t="shared" si="31"/>
        <v>0.23476505514705881</v>
      </c>
      <c r="T154" s="165">
        <f t="shared" si="31"/>
        <v>0.28825582720588233</v>
      </c>
      <c r="U154" s="165">
        <f t="shared" si="31"/>
        <v>0.2763689889705882</v>
      </c>
      <c r="V154" s="165">
        <f t="shared" si="31"/>
        <v>0.23179334558823525</v>
      </c>
      <c r="W154" s="165">
        <f t="shared" si="31"/>
        <v>0.29816152573529409</v>
      </c>
      <c r="X154" s="165">
        <f t="shared" si="31"/>
        <v>0.26745386029411761</v>
      </c>
      <c r="Y154" s="165">
        <f t="shared" si="31"/>
        <v>0.31202950367647059</v>
      </c>
      <c r="Z154" s="165">
        <f t="shared" si="31"/>
        <v>0.25952930147058823</v>
      </c>
      <c r="AA154" s="165">
        <f t="shared" si="31"/>
        <v>0.31202950367647059</v>
      </c>
      <c r="AB154" s="165">
        <f t="shared" si="31"/>
        <v>0.309057794117647</v>
      </c>
      <c r="AC154" s="165">
        <f t="shared" si="31"/>
        <v>0.19811397058823529</v>
      </c>
      <c r="AD154" s="165">
        <f t="shared" si="31"/>
        <v>0.27835012867647058</v>
      </c>
      <c r="AE154" s="165">
        <f t="shared" si="31"/>
        <v>0.2763689889705882</v>
      </c>
      <c r="AF154" s="165">
        <f t="shared" si="31"/>
        <v>0.24169904411764703</v>
      </c>
      <c r="AG154" s="165">
        <f t="shared" si="31"/>
        <v>0.24764246323529412</v>
      </c>
      <c r="AH154" s="165">
        <f t="shared" si="31"/>
        <v>0.22089707720588236</v>
      </c>
      <c r="AI154" s="165">
        <f t="shared" si="31"/>
        <v>0.25952930147058823</v>
      </c>
      <c r="AJ154" s="165">
        <f t="shared" si="31"/>
        <v>0.24268961397058822</v>
      </c>
      <c r="AK154" s="165">
        <f t="shared" si="31"/>
        <v>0.25655759191176469</v>
      </c>
      <c r="AL154" s="165">
        <f t="shared" si="31"/>
        <v>0.25061417279411763</v>
      </c>
      <c r="AM154" s="165">
        <f t="shared" si="31"/>
        <v>0.28033126838235295</v>
      </c>
      <c r="AN154" s="165">
        <f t="shared" si="31"/>
        <v>0.26844443014705882</v>
      </c>
      <c r="AO154" s="165">
        <f t="shared" si="31"/>
        <v>0.31599178308823528</v>
      </c>
      <c r="AP154" s="165">
        <f t="shared" si="31"/>
        <v>0.26844443014705882</v>
      </c>
      <c r="AQ154" s="165">
        <f t="shared" si="31"/>
        <v>0.23971790441176469</v>
      </c>
      <c r="AR154" s="165">
        <f t="shared" si="31"/>
        <v>0.25952930147058823</v>
      </c>
      <c r="AS154" s="165">
        <f t="shared" si="31"/>
        <v>0.27735955882352942</v>
      </c>
      <c r="AT154" s="165">
        <f t="shared" si="31"/>
        <v>0.28033126838235295</v>
      </c>
      <c r="AU154" s="165">
        <f t="shared" si="31"/>
        <v>0.22089707720588236</v>
      </c>
      <c r="AV154" s="165">
        <f t="shared" si="31"/>
        <v>0.29419924632352934</v>
      </c>
      <c r="AW154" s="74">
        <v>154</v>
      </c>
    </row>
    <row r="155" spans="1:49" ht="13.5" thickBot="1" x14ac:dyDescent="0.25">
      <c r="A155" s="112" t="s">
        <v>31</v>
      </c>
      <c r="B155" s="167">
        <v>0.30496200000000001</v>
      </c>
      <c r="C155" s="165">
        <f t="shared" si="32"/>
        <v>0.29509204196835798</v>
      </c>
      <c r="D155" s="165">
        <f t="shared" si="32"/>
        <v>0.30365688424359755</v>
      </c>
      <c r="E155" s="165">
        <f t="shared" si="32"/>
        <v>0.26290048979572106</v>
      </c>
      <c r="F155" s="165">
        <f t="shared" si="32"/>
        <v>0.31269317973098931</v>
      </c>
      <c r="G155" s="165">
        <f t="shared" si="32"/>
        <v>0.32010846514608243</v>
      </c>
      <c r="H155" s="165">
        <f t="shared" si="32"/>
        <v>0.29683634970206668</v>
      </c>
      <c r="I155" s="165">
        <f t="shared" si="32"/>
        <v>0.29748588455474823</v>
      </c>
      <c r="J155" s="188">
        <f t="shared" si="32"/>
        <v>0.30224033206490275</v>
      </c>
      <c r="K155" s="165">
        <f t="shared" si="32"/>
        <v>0.30084562511030849</v>
      </c>
      <c r="L155" s="165">
        <f t="shared" si="32"/>
        <v>0.33377084622942998</v>
      </c>
      <c r="M155" s="165">
        <f t="shared" si="32"/>
        <v>0.31698589095919943</v>
      </c>
      <c r="N155" s="165">
        <f t="shared" si="32"/>
        <v>0.27177906912827382</v>
      </c>
      <c r="O155" s="165">
        <f t="shared" si="32"/>
        <v>0.30538571401219877</v>
      </c>
      <c r="P155" s="165">
        <f t="shared" si="32"/>
        <v>0.22373906743944003</v>
      </c>
      <c r="Q155" s="165">
        <f t="shared" si="31"/>
        <v>0.32850686029411763</v>
      </c>
      <c r="R155" s="165">
        <f t="shared" si="31"/>
        <v>0.27581122058823532</v>
      </c>
      <c r="S155" s="165">
        <f t="shared" si="31"/>
        <v>0.26572056617647061</v>
      </c>
      <c r="T155" s="165">
        <f t="shared" si="31"/>
        <v>0.32626449264705881</v>
      </c>
      <c r="U155" s="165">
        <f t="shared" si="31"/>
        <v>0.31281028676470585</v>
      </c>
      <c r="V155" s="165">
        <f t="shared" si="31"/>
        <v>0.26235701470588235</v>
      </c>
      <c r="W155" s="165">
        <f t="shared" si="31"/>
        <v>0.33747633088235296</v>
      </c>
      <c r="X155" s="165">
        <f t="shared" si="31"/>
        <v>0.30271963235294119</v>
      </c>
      <c r="Y155" s="165">
        <f t="shared" si="31"/>
        <v>0.35317290441176474</v>
      </c>
      <c r="Z155" s="165">
        <f t="shared" si="31"/>
        <v>0.29375016176470592</v>
      </c>
      <c r="AA155" s="165">
        <f t="shared" si="31"/>
        <v>0.35317290441176474</v>
      </c>
      <c r="AB155" s="165">
        <f t="shared" si="31"/>
        <v>0.34980935294117643</v>
      </c>
      <c r="AC155" s="165">
        <f t="shared" si="31"/>
        <v>0.22423676470588239</v>
      </c>
      <c r="AD155" s="165">
        <f t="shared" si="31"/>
        <v>0.31505265441176478</v>
      </c>
      <c r="AE155" s="165">
        <f t="shared" si="31"/>
        <v>0.31281028676470585</v>
      </c>
      <c r="AF155" s="165">
        <f t="shared" si="31"/>
        <v>0.27356885294117644</v>
      </c>
      <c r="AG155" s="165">
        <f t="shared" si="31"/>
        <v>0.28029595588235295</v>
      </c>
      <c r="AH155" s="165">
        <f t="shared" si="31"/>
        <v>0.25002399264705888</v>
      </c>
      <c r="AI155" s="165">
        <f t="shared" si="31"/>
        <v>0.29375016176470592</v>
      </c>
      <c r="AJ155" s="165">
        <f t="shared" si="31"/>
        <v>0.27469003676470588</v>
      </c>
      <c r="AK155" s="165">
        <f t="shared" si="31"/>
        <v>0.29038661029411766</v>
      </c>
      <c r="AL155" s="165">
        <f t="shared" si="31"/>
        <v>0.28365950735294121</v>
      </c>
      <c r="AM155" s="165">
        <f t="shared" si="31"/>
        <v>0.31729502205882354</v>
      </c>
      <c r="AN155" s="165">
        <f t="shared" si="31"/>
        <v>0.30384081617647063</v>
      </c>
      <c r="AO155" s="165">
        <f t="shared" si="31"/>
        <v>0.35765763970588238</v>
      </c>
      <c r="AP155" s="165">
        <f t="shared" si="31"/>
        <v>0.30384081617647063</v>
      </c>
      <c r="AQ155" s="165">
        <f t="shared" si="31"/>
        <v>0.27132648529411763</v>
      </c>
      <c r="AR155" s="165">
        <f t="shared" si="31"/>
        <v>0.29375016176470592</v>
      </c>
      <c r="AS155" s="165">
        <f t="shared" si="31"/>
        <v>0.31393147058823534</v>
      </c>
      <c r="AT155" s="165">
        <f t="shared" si="31"/>
        <v>0.31729502205882354</v>
      </c>
      <c r="AU155" s="165">
        <f t="shared" si="31"/>
        <v>0.25002399264705888</v>
      </c>
      <c r="AV155" s="165">
        <f t="shared" si="31"/>
        <v>0.33299159558823527</v>
      </c>
      <c r="AW155" s="74">
        <v>155</v>
      </c>
    </row>
    <row r="156" spans="1:49" ht="13.5" thickBot="1" x14ac:dyDescent="0.25">
      <c r="A156" s="112" t="s">
        <v>32</v>
      </c>
      <c r="B156" s="167">
        <v>0.30496200000000001</v>
      </c>
      <c r="C156" s="165">
        <f t="shared" si="32"/>
        <v>0.29509204196835798</v>
      </c>
      <c r="D156" s="165">
        <f t="shared" si="32"/>
        <v>0.30365688424359755</v>
      </c>
      <c r="E156" s="165">
        <f t="shared" si="32"/>
        <v>0.26290048979572106</v>
      </c>
      <c r="F156" s="165">
        <f t="shared" si="32"/>
        <v>0.31269317973098931</v>
      </c>
      <c r="G156" s="165">
        <f t="shared" si="32"/>
        <v>0.32010846514608243</v>
      </c>
      <c r="H156" s="165">
        <f t="shared" si="32"/>
        <v>0.29683634970206668</v>
      </c>
      <c r="I156" s="165">
        <f>I$269*$B156</f>
        <v>0.29748588455474823</v>
      </c>
      <c r="J156" s="188">
        <f t="shared" si="32"/>
        <v>0.30224033206490275</v>
      </c>
      <c r="K156" s="165">
        <f t="shared" si="32"/>
        <v>0.30084562511030849</v>
      </c>
      <c r="L156" s="165">
        <f t="shared" si="32"/>
        <v>0.33377084622942998</v>
      </c>
      <c r="M156" s="165">
        <f t="shared" si="32"/>
        <v>0.31698589095919943</v>
      </c>
      <c r="N156" s="165">
        <f t="shared" si="32"/>
        <v>0.27177906912827382</v>
      </c>
      <c r="O156" s="165">
        <f t="shared" si="32"/>
        <v>0.30538571401219877</v>
      </c>
      <c r="P156" s="165">
        <f t="shared" si="32"/>
        <v>0.22373906743944003</v>
      </c>
      <c r="Q156" s="165">
        <f t="shared" si="31"/>
        <v>0.32850686029411763</v>
      </c>
      <c r="R156" s="165">
        <f t="shared" si="31"/>
        <v>0.27581122058823532</v>
      </c>
      <c r="S156" s="165">
        <f t="shared" si="31"/>
        <v>0.26572056617647061</v>
      </c>
      <c r="T156" s="165">
        <f t="shared" si="31"/>
        <v>0.32626449264705881</v>
      </c>
      <c r="U156" s="165">
        <f t="shared" si="31"/>
        <v>0.31281028676470585</v>
      </c>
      <c r="V156" s="165">
        <f t="shared" si="31"/>
        <v>0.26235701470588235</v>
      </c>
      <c r="W156" s="165">
        <f t="shared" si="31"/>
        <v>0.33747633088235296</v>
      </c>
      <c r="X156" s="165">
        <f t="shared" si="31"/>
        <v>0.30271963235294119</v>
      </c>
      <c r="Y156" s="165">
        <f t="shared" si="31"/>
        <v>0.35317290441176474</v>
      </c>
      <c r="Z156" s="165">
        <f t="shared" si="31"/>
        <v>0.29375016176470592</v>
      </c>
      <c r="AA156" s="165">
        <f t="shared" si="31"/>
        <v>0.35317290441176474</v>
      </c>
      <c r="AB156" s="165">
        <f t="shared" si="31"/>
        <v>0.34980935294117643</v>
      </c>
      <c r="AC156" s="165">
        <f t="shared" si="31"/>
        <v>0.22423676470588239</v>
      </c>
      <c r="AD156" s="165">
        <f t="shared" si="31"/>
        <v>0.31505265441176478</v>
      </c>
      <c r="AE156" s="165">
        <f t="shared" si="31"/>
        <v>0.31281028676470585</v>
      </c>
      <c r="AF156" s="165">
        <f t="shared" si="31"/>
        <v>0.27356885294117644</v>
      </c>
      <c r="AG156" s="165">
        <f t="shared" si="31"/>
        <v>0.28029595588235295</v>
      </c>
      <c r="AH156" s="165">
        <f t="shared" si="31"/>
        <v>0.25002399264705888</v>
      </c>
      <c r="AI156" s="165">
        <f t="shared" si="31"/>
        <v>0.29375016176470592</v>
      </c>
      <c r="AJ156" s="165">
        <f t="shared" si="31"/>
        <v>0.27469003676470588</v>
      </c>
      <c r="AK156" s="165">
        <f t="shared" ref="Q156:AV164" si="33">AK$269*$B156</f>
        <v>0.29038661029411766</v>
      </c>
      <c r="AL156" s="165">
        <f t="shared" si="33"/>
        <v>0.28365950735294121</v>
      </c>
      <c r="AM156" s="165">
        <f t="shared" si="33"/>
        <v>0.31729502205882354</v>
      </c>
      <c r="AN156" s="165">
        <f t="shared" si="33"/>
        <v>0.30384081617647063</v>
      </c>
      <c r="AO156" s="165">
        <f t="shared" si="33"/>
        <v>0.35765763970588238</v>
      </c>
      <c r="AP156" s="165">
        <f t="shared" si="33"/>
        <v>0.30384081617647063</v>
      </c>
      <c r="AQ156" s="165">
        <f t="shared" si="33"/>
        <v>0.27132648529411763</v>
      </c>
      <c r="AR156" s="165">
        <f t="shared" si="33"/>
        <v>0.29375016176470592</v>
      </c>
      <c r="AS156" s="165">
        <f t="shared" si="33"/>
        <v>0.31393147058823534</v>
      </c>
      <c r="AT156" s="165">
        <f t="shared" si="33"/>
        <v>0.31729502205882354</v>
      </c>
      <c r="AU156" s="165">
        <f t="shared" si="33"/>
        <v>0.25002399264705888</v>
      </c>
      <c r="AV156" s="165">
        <f t="shared" si="33"/>
        <v>0.33299159558823527</v>
      </c>
      <c r="AW156" s="74">
        <v>156</v>
      </c>
    </row>
    <row r="157" spans="1:49" ht="13.5" thickBot="1" x14ac:dyDescent="0.25">
      <c r="A157" s="112" t="s">
        <v>33</v>
      </c>
      <c r="B157" s="167">
        <v>0.25586900000000001</v>
      </c>
      <c r="C157" s="165">
        <f t="shared" si="32"/>
        <v>0.24758791484316664</v>
      </c>
      <c r="D157" s="165">
        <f t="shared" si="32"/>
        <v>0.2547739827077638</v>
      </c>
      <c r="E157" s="165">
        <f t="shared" si="32"/>
        <v>0.22057858167096669</v>
      </c>
      <c r="F157" s="165">
        <f t="shared" si="32"/>
        <v>0.26235560891058068</v>
      </c>
      <c r="G157" s="165">
        <f t="shared" si="32"/>
        <v>0.26857717639726575</v>
      </c>
      <c r="H157" s="165">
        <f t="shared" si="32"/>
        <v>0.2490514226753435</v>
      </c>
      <c r="I157" s="165">
        <f t="shared" si="32"/>
        <v>0.24959639494474353</v>
      </c>
      <c r="J157" s="188">
        <f t="shared" si="32"/>
        <v>0.25358546810787769</v>
      </c>
      <c r="K157" s="165">
        <f t="shared" si="32"/>
        <v>0.25241528207235497</v>
      </c>
      <c r="L157" s="165">
        <f t="shared" si="32"/>
        <v>0.28004017764140454</v>
      </c>
      <c r="M157" s="165">
        <f t="shared" si="32"/>
        <v>0.26595727642735623</v>
      </c>
      <c r="N157" s="165">
        <f t="shared" si="32"/>
        <v>0.22802788097789983</v>
      </c>
      <c r="O157" s="165">
        <f t="shared" si="32"/>
        <v>0.25622450422868193</v>
      </c>
      <c r="P157" s="165">
        <f t="shared" si="32"/>
        <v>0.18772139298228002</v>
      </c>
      <c r="Q157" s="165">
        <f t="shared" si="33"/>
        <v>0.27562359191176472</v>
      </c>
      <c r="R157" s="165">
        <f t="shared" si="33"/>
        <v>0.23141093382352945</v>
      </c>
      <c r="S157" s="165">
        <f t="shared" si="33"/>
        <v>0.22294468014705884</v>
      </c>
      <c r="T157" s="165">
        <f t="shared" si="33"/>
        <v>0.27374220220588236</v>
      </c>
      <c r="U157" s="165">
        <f t="shared" si="33"/>
        <v>0.26245386397058823</v>
      </c>
      <c r="V157" s="165">
        <f t="shared" si="33"/>
        <v>0.2201225955882353</v>
      </c>
      <c r="W157" s="165">
        <f t="shared" si="33"/>
        <v>0.28314915073529417</v>
      </c>
      <c r="X157" s="165">
        <f t="shared" si="33"/>
        <v>0.25398761029411765</v>
      </c>
      <c r="Y157" s="165">
        <f t="shared" si="33"/>
        <v>0.29631887867647061</v>
      </c>
      <c r="Z157" s="165">
        <f t="shared" si="33"/>
        <v>0.24646205147058825</v>
      </c>
      <c r="AA157" s="165">
        <f t="shared" si="33"/>
        <v>0.29631887867647061</v>
      </c>
      <c r="AB157" s="165">
        <f t="shared" si="33"/>
        <v>0.29349679411764706</v>
      </c>
      <c r="AC157" s="165">
        <f t="shared" si="33"/>
        <v>0.18813897058823531</v>
      </c>
      <c r="AD157" s="165">
        <f t="shared" si="33"/>
        <v>0.26433525367647065</v>
      </c>
      <c r="AE157" s="165">
        <f t="shared" si="33"/>
        <v>0.26245386397058823</v>
      </c>
      <c r="AF157" s="165">
        <f t="shared" si="33"/>
        <v>0.22952954411764706</v>
      </c>
      <c r="AG157" s="165">
        <f t="shared" si="33"/>
        <v>0.23517371323529415</v>
      </c>
      <c r="AH157" s="165">
        <f t="shared" si="33"/>
        <v>0.20977495220588238</v>
      </c>
      <c r="AI157" s="165">
        <f t="shared" si="33"/>
        <v>0.24646205147058825</v>
      </c>
      <c r="AJ157" s="165">
        <f t="shared" si="33"/>
        <v>0.23047023897058824</v>
      </c>
      <c r="AK157" s="165">
        <f t="shared" si="33"/>
        <v>0.2436399669117647</v>
      </c>
      <c r="AL157" s="165">
        <f t="shared" si="33"/>
        <v>0.23799579779411767</v>
      </c>
      <c r="AM157" s="165">
        <f t="shared" si="33"/>
        <v>0.26621664338235296</v>
      </c>
      <c r="AN157" s="165">
        <f t="shared" si="33"/>
        <v>0.25492830514705889</v>
      </c>
      <c r="AO157" s="165">
        <f t="shared" si="33"/>
        <v>0.30008165808823534</v>
      </c>
      <c r="AP157" s="165">
        <f t="shared" si="33"/>
        <v>0.25492830514705889</v>
      </c>
      <c r="AQ157" s="165">
        <f t="shared" si="33"/>
        <v>0.2276481544117647</v>
      </c>
      <c r="AR157" s="165">
        <f t="shared" si="33"/>
        <v>0.24646205147058825</v>
      </c>
      <c r="AS157" s="165">
        <f t="shared" si="33"/>
        <v>0.26339455882352947</v>
      </c>
      <c r="AT157" s="165">
        <f t="shared" si="33"/>
        <v>0.26621664338235296</v>
      </c>
      <c r="AU157" s="165">
        <f t="shared" si="33"/>
        <v>0.20977495220588238</v>
      </c>
      <c r="AV157" s="165">
        <f t="shared" si="33"/>
        <v>0.27938637132352939</v>
      </c>
      <c r="AW157" s="74">
        <v>157</v>
      </c>
    </row>
    <row r="158" spans="1:49" ht="13.5" thickBot="1" x14ac:dyDescent="0.25">
      <c r="A158" s="112" t="s">
        <v>34</v>
      </c>
      <c r="B158" s="167">
        <v>0.25586900000000001</v>
      </c>
      <c r="C158" s="165">
        <f t="shared" si="32"/>
        <v>0.24758791484316664</v>
      </c>
      <c r="D158" s="165">
        <f t="shared" si="32"/>
        <v>0.2547739827077638</v>
      </c>
      <c r="E158" s="165">
        <f t="shared" si="32"/>
        <v>0.22057858167096669</v>
      </c>
      <c r="F158" s="165">
        <f t="shared" si="32"/>
        <v>0.26235560891058068</v>
      </c>
      <c r="G158" s="165">
        <f t="shared" si="32"/>
        <v>0.26857717639726575</v>
      </c>
      <c r="H158" s="165">
        <f t="shared" si="32"/>
        <v>0.2490514226753435</v>
      </c>
      <c r="I158" s="165">
        <f t="shared" si="32"/>
        <v>0.24959639494474353</v>
      </c>
      <c r="J158" s="188">
        <f t="shared" si="32"/>
        <v>0.25358546810787769</v>
      </c>
      <c r="K158" s="165">
        <f t="shared" si="32"/>
        <v>0.25241528207235497</v>
      </c>
      <c r="L158" s="165">
        <f t="shared" si="32"/>
        <v>0.28004017764140454</v>
      </c>
      <c r="M158" s="165">
        <f t="shared" si="32"/>
        <v>0.26595727642735623</v>
      </c>
      <c r="N158" s="165">
        <f t="shared" si="32"/>
        <v>0.22802788097789983</v>
      </c>
      <c r="O158" s="165">
        <f t="shared" si="32"/>
        <v>0.25622450422868193</v>
      </c>
      <c r="P158" s="165">
        <f t="shared" si="32"/>
        <v>0.18772139298228002</v>
      </c>
      <c r="Q158" s="165">
        <f t="shared" si="33"/>
        <v>0.27562359191176472</v>
      </c>
      <c r="R158" s="165">
        <f t="shared" si="33"/>
        <v>0.23141093382352945</v>
      </c>
      <c r="S158" s="165">
        <f t="shared" si="33"/>
        <v>0.22294468014705884</v>
      </c>
      <c r="T158" s="165">
        <f t="shared" si="33"/>
        <v>0.27374220220588236</v>
      </c>
      <c r="U158" s="165">
        <f t="shared" si="33"/>
        <v>0.26245386397058823</v>
      </c>
      <c r="V158" s="165">
        <f t="shared" si="33"/>
        <v>0.2201225955882353</v>
      </c>
      <c r="W158" s="165">
        <f t="shared" si="33"/>
        <v>0.28314915073529417</v>
      </c>
      <c r="X158" s="165">
        <f t="shared" si="33"/>
        <v>0.25398761029411765</v>
      </c>
      <c r="Y158" s="165">
        <f t="shared" si="33"/>
        <v>0.29631887867647061</v>
      </c>
      <c r="Z158" s="165">
        <f t="shared" si="33"/>
        <v>0.24646205147058825</v>
      </c>
      <c r="AA158" s="165">
        <f t="shared" si="33"/>
        <v>0.29631887867647061</v>
      </c>
      <c r="AB158" s="165">
        <f t="shared" si="33"/>
        <v>0.29349679411764706</v>
      </c>
      <c r="AC158" s="165">
        <f t="shared" si="33"/>
        <v>0.18813897058823531</v>
      </c>
      <c r="AD158" s="165">
        <f t="shared" si="33"/>
        <v>0.26433525367647065</v>
      </c>
      <c r="AE158" s="165">
        <f t="shared" si="33"/>
        <v>0.26245386397058823</v>
      </c>
      <c r="AF158" s="165">
        <f t="shared" si="33"/>
        <v>0.22952954411764706</v>
      </c>
      <c r="AG158" s="165">
        <f t="shared" si="33"/>
        <v>0.23517371323529415</v>
      </c>
      <c r="AH158" s="165">
        <f t="shared" si="33"/>
        <v>0.20977495220588238</v>
      </c>
      <c r="AI158" s="165">
        <f t="shared" si="33"/>
        <v>0.24646205147058825</v>
      </c>
      <c r="AJ158" s="165">
        <f t="shared" si="33"/>
        <v>0.23047023897058824</v>
      </c>
      <c r="AK158" s="165">
        <f t="shared" si="33"/>
        <v>0.2436399669117647</v>
      </c>
      <c r="AL158" s="165">
        <f t="shared" si="33"/>
        <v>0.23799579779411767</v>
      </c>
      <c r="AM158" s="165">
        <f t="shared" si="33"/>
        <v>0.26621664338235296</v>
      </c>
      <c r="AN158" s="165">
        <f t="shared" si="33"/>
        <v>0.25492830514705889</v>
      </c>
      <c r="AO158" s="165">
        <f t="shared" si="33"/>
        <v>0.30008165808823534</v>
      </c>
      <c r="AP158" s="165">
        <f t="shared" si="33"/>
        <v>0.25492830514705889</v>
      </c>
      <c r="AQ158" s="165">
        <f t="shared" si="33"/>
        <v>0.2276481544117647</v>
      </c>
      <c r="AR158" s="165">
        <f t="shared" si="33"/>
        <v>0.24646205147058825</v>
      </c>
      <c r="AS158" s="165">
        <f t="shared" si="33"/>
        <v>0.26339455882352947</v>
      </c>
      <c r="AT158" s="165">
        <f t="shared" si="33"/>
        <v>0.26621664338235296</v>
      </c>
      <c r="AU158" s="165">
        <f t="shared" si="33"/>
        <v>0.20977495220588238</v>
      </c>
      <c r="AV158" s="165">
        <f t="shared" si="33"/>
        <v>0.27938637132352939</v>
      </c>
      <c r="AW158" s="74">
        <v>158</v>
      </c>
    </row>
    <row r="159" spans="1:49" ht="13.5" thickBot="1" x14ac:dyDescent="0.25">
      <c r="A159" s="112" t="s">
        <v>35</v>
      </c>
      <c r="B159" s="167">
        <v>0.224912</v>
      </c>
      <c r="C159" s="165">
        <f t="shared" si="32"/>
        <v>0.21763282423117411</v>
      </c>
      <c r="D159" s="165">
        <f t="shared" si="32"/>
        <v>0.22394946632366003</v>
      </c>
      <c r="E159" s="165">
        <f t="shared" si="32"/>
        <v>0.19389128796681293</v>
      </c>
      <c r="F159" s="165">
        <f t="shared" si="32"/>
        <v>0.23061380906360882</v>
      </c>
      <c r="G159" s="165">
        <f t="shared" si="32"/>
        <v>0.23608264345372762</v>
      </c>
      <c r="H159" s="165">
        <f t="shared" si="32"/>
        <v>0.2189192656271641</v>
      </c>
      <c r="I159" s="165">
        <f t="shared" si="32"/>
        <v>0.21939830295898352</v>
      </c>
      <c r="J159" s="188">
        <f t="shared" si="32"/>
        <v>0.22290474736321705</v>
      </c>
      <c r="K159" s="165">
        <f t="shared" si="32"/>
        <v>0.22187613943642062</v>
      </c>
      <c r="L159" s="165">
        <f t="shared" si="32"/>
        <v>0.24615876262338768</v>
      </c>
      <c r="M159" s="165">
        <f t="shared" si="32"/>
        <v>0.23377971913686119</v>
      </c>
      <c r="N159" s="165">
        <f t="shared" si="32"/>
        <v>0.20043931373672233</v>
      </c>
      <c r="O159" s="165">
        <f t="shared" si="32"/>
        <v>0.22522449259223001</v>
      </c>
      <c r="P159" s="165">
        <f t="shared" si="32"/>
        <v>0.16500941473344002</v>
      </c>
      <c r="Q159" s="165">
        <f t="shared" si="33"/>
        <v>0.2422765294117647</v>
      </c>
      <c r="R159" s="165">
        <f t="shared" si="33"/>
        <v>0.20341305882352945</v>
      </c>
      <c r="S159" s="165">
        <f t="shared" si="33"/>
        <v>0.19597111764705882</v>
      </c>
      <c r="T159" s="165">
        <f t="shared" si="33"/>
        <v>0.24062276470588234</v>
      </c>
      <c r="U159" s="165">
        <f t="shared" si="33"/>
        <v>0.23070017647058821</v>
      </c>
      <c r="V159" s="203">
        <v>1</v>
      </c>
      <c r="W159" s="165">
        <f t="shared" si="33"/>
        <v>0.24889158823529414</v>
      </c>
      <c r="X159" s="165">
        <f t="shared" si="33"/>
        <v>0.22325823529411765</v>
      </c>
      <c r="Y159" s="165">
        <f t="shared" si="33"/>
        <v>0.2604679411764706</v>
      </c>
      <c r="Z159" s="165">
        <f t="shared" si="33"/>
        <v>0.21664317647058823</v>
      </c>
      <c r="AA159" s="165">
        <f t="shared" si="33"/>
        <v>0.2604679411764706</v>
      </c>
      <c r="AB159" s="165">
        <f t="shared" si="33"/>
        <v>0.25798729411764704</v>
      </c>
      <c r="AC159" s="165">
        <f t="shared" si="33"/>
        <v>0.16537647058823532</v>
      </c>
      <c r="AD159" s="165">
        <f t="shared" si="33"/>
        <v>0.23235394117647062</v>
      </c>
      <c r="AE159" s="165">
        <f t="shared" si="33"/>
        <v>0.23070017647058821</v>
      </c>
      <c r="AF159" s="165">
        <f t="shared" si="33"/>
        <v>0.20175929411764704</v>
      </c>
      <c r="AG159" s="165">
        <f t="shared" si="33"/>
        <v>0.20672058823529413</v>
      </c>
      <c r="AH159" s="203">
        <f t="shared" si="33"/>
        <v>0.18439476470588237</v>
      </c>
      <c r="AI159" s="165">
        <f t="shared" si="33"/>
        <v>0.21664317647058823</v>
      </c>
      <c r="AJ159" s="165">
        <f t="shared" si="33"/>
        <v>0.20258617647058824</v>
      </c>
      <c r="AK159" s="165">
        <f t="shared" si="33"/>
        <v>0.2141625294117647</v>
      </c>
      <c r="AL159" s="165">
        <f t="shared" si="33"/>
        <v>0.20920123529411766</v>
      </c>
      <c r="AM159" s="165">
        <f t="shared" si="33"/>
        <v>0.23400770588235295</v>
      </c>
      <c r="AN159" s="165">
        <f t="shared" si="33"/>
        <v>0.22408511764705885</v>
      </c>
      <c r="AO159" s="165">
        <f t="shared" si="33"/>
        <v>0.26377547058823531</v>
      </c>
      <c r="AP159" s="165">
        <f t="shared" si="33"/>
        <v>0.22408511764705885</v>
      </c>
      <c r="AQ159" s="165">
        <f t="shared" si="33"/>
        <v>0.20010552941176468</v>
      </c>
      <c r="AR159" s="165">
        <f t="shared" si="33"/>
        <v>0.21664317647058823</v>
      </c>
      <c r="AS159" s="165">
        <f t="shared" si="33"/>
        <v>0.23152705882352945</v>
      </c>
      <c r="AT159" s="165">
        <f t="shared" si="33"/>
        <v>0.23400770588235295</v>
      </c>
      <c r="AU159" s="165">
        <f t="shared" si="33"/>
        <v>0.18439476470588237</v>
      </c>
      <c r="AV159" s="165">
        <f t="shared" si="33"/>
        <v>0.24558405882352938</v>
      </c>
      <c r="AW159" s="74">
        <v>159</v>
      </c>
    </row>
    <row r="160" spans="1:49" ht="13.5" thickBot="1" x14ac:dyDescent="0.25">
      <c r="A160" s="112" t="s">
        <v>36</v>
      </c>
      <c r="B160" s="167">
        <v>0.224912</v>
      </c>
      <c r="C160" s="165">
        <f t="shared" si="32"/>
        <v>0.21763282423117411</v>
      </c>
      <c r="D160" s="165">
        <f t="shared" si="32"/>
        <v>0.22394946632366003</v>
      </c>
      <c r="E160" s="165">
        <f t="shared" si="32"/>
        <v>0.19389128796681293</v>
      </c>
      <c r="F160" s="165">
        <f t="shared" si="32"/>
        <v>0.23061380906360882</v>
      </c>
      <c r="G160" s="165">
        <f t="shared" si="32"/>
        <v>0.23608264345372762</v>
      </c>
      <c r="H160" s="165">
        <f t="shared" si="32"/>
        <v>0.2189192656271641</v>
      </c>
      <c r="I160" s="165">
        <f t="shared" si="32"/>
        <v>0.21939830295898352</v>
      </c>
      <c r="J160" s="188">
        <f t="shared" si="32"/>
        <v>0.22290474736321705</v>
      </c>
      <c r="K160" s="165">
        <f t="shared" si="32"/>
        <v>0.22187613943642062</v>
      </c>
      <c r="L160" s="165">
        <f t="shared" si="32"/>
        <v>0.24615876262338768</v>
      </c>
      <c r="M160" s="165">
        <f t="shared" si="32"/>
        <v>0.23377971913686119</v>
      </c>
      <c r="N160" s="165">
        <f t="shared" si="32"/>
        <v>0.20043931373672233</v>
      </c>
      <c r="O160" s="165">
        <f t="shared" si="32"/>
        <v>0.22522449259223001</v>
      </c>
      <c r="P160" s="165">
        <f t="shared" si="32"/>
        <v>0.16500941473344002</v>
      </c>
      <c r="Q160" s="165">
        <f t="shared" si="33"/>
        <v>0.2422765294117647</v>
      </c>
      <c r="R160" s="165">
        <f t="shared" si="33"/>
        <v>0.20341305882352945</v>
      </c>
      <c r="S160" s="165">
        <f t="shared" si="33"/>
        <v>0.19597111764705882</v>
      </c>
      <c r="T160" s="165">
        <f t="shared" si="33"/>
        <v>0.24062276470588234</v>
      </c>
      <c r="U160" s="165">
        <f t="shared" si="33"/>
        <v>0.23070017647058821</v>
      </c>
      <c r="V160" s="203">
        <v>2</v>
      </c>
      <c r="W160" s="165">
        <f t="shared" si="33"/>
        <v>0.24889158823529414</v>
      </c>
      <c r="X160" s="165">
        <f t="shared" si="33"/>
        <v>0.22325823529411765</v>
      </c>
      <c r="Y160" s="165">
        <f t="shared" si="33"/>
        <v>0.2604679411764706</v>
      </c>
      <c r="Z160" s="165">
        <f t="shared" si="33"/>
        <v>0.21664317647058823</v>
      </c>
      <c r="AA160" s="165">
        <f t="shared" si="33"/>
        <v>0.2604679411764706</v>
      </c>
      <c r="AB160" s="165">
        <f t="shared" si="33"/>
        <v>0.25798729411764704</v>
      </c>
      <c r="AC160" s="165">
        <f t="shared" si="33"/>
        <v>0.16537647058823532</v>
      </c>
      <c r="AD160" s="165">
        <f t="shared" si="33"/>
        <v>0.23235394117647062</v>
      </c>
      <c r="AE160" s="165">
        <f t="shared" si="33"/>
        <v>0.23070017647058821</v>
      </c>
      <c r="AF160" s="165">
        <f t="shared" si="33"/>
        <v>0.20175929411764704</v>
      </c>
      <c r="AG160" s="165">
        <f t="shared" si="33"/>
        <v>0.20672058823529413</v>
      </c>
      <c r="AH160" s="203">
        <f t="shared" si="33"/>
        <v>0.18439476470588237</v>
      </c>
      <c r="AI160" s="165">
        <f t="shared" si="33"/>
        <v>0.21664317647058823</v>
      </c>
      <c r="AJ160" s="165">
        <f t="shared" si="33"/>
        <v>0.20258617647058824</v>
      </c>
      <c r="AK160" s="165">
        <f t="shared" si="33"/>
        <v>0.2141625294117647</v>
      </c>
      <c r="AL160" s="165">
        <f t="shared" si="33"/>
        <v>0.20920123529411766</v>
      </c>
      <c r="AM160" s="165">
        <f t="shared" si="33"/>
        <v>0.23400770588235295</v>
      </c>
      <c r="AN160" s="165">
        <f t="shared" si="33"/>
        <v>0.22408511764705885</v>
      </c>
      <c r="AO160" s="165">
        <f t="shared" si="33"/>
        <v>0.26377547058823531</v>
      </c>
      <c r="AP160" s="165">
        <f t="shared" si="33"/>
        <v>0.22408511764705885</v>
      </c>
      <c r="AQ160" s="165">
        <f t="shared" si="33"/>
        <v>0.20010552941176468</v>
      </c>
      <c r="AR160" s="165">
        <f t="shared" si="33"/>
        <v>0.21664317647058823</v>
      </c>
      <c r="AS160" s="165">
        <f t="shared" si="33"/>
        <v>0.23152705882352945</v>
      </c>
      <c r="AT160" s="165">
        <f t="shared" si="33"/>
        <v>0.23400770588235295</v>
      </c>
      <c r="AU160" s="165">
        <f t="shared" si="33"/>
        <v>0.18439476470588237</v>
      </c>
      <c r="AV160" s="165">
        <f t="shared" si="33"/>
        <v>0.24558405882352938</v>
      </c>
      <c r="AW160" s="74">
        <v>160</v>
      </c>
    </row>
    <row r="161" spans="1:49" ht="13.5" thickBot="1" x14ac:dyDescent="0.25">
      <c r="A161" s="112" t="s">
        <v>37</v>
      </c>
      <c r="B161" s="167">
        <v>0.15701799999999999</v>
      </c>
      <c r="C161" s="165">
        <f t="shared" si="32"/>
        <v>0.15193618301882733</v>
      </c>
      <c r="D161" s="165">
        <f t="shared" si="32"/>
        <v>0.1563460255709275</v>
      </c>
      <c r="E161" s="165">
        <f t="shared" si="32"/>
        <v>0.13536148473168633</v>
      </c>
      <c r="F161" s="165">
        <f t="shared" si="32"/>
        <v>0.1609986086627202</v>
      </c>
      <c r="G161" s="165">
        <f t="shared" si="32"/>
        <v>0.16481657052454918</v>
      </c>
      <c r="H161" s="165">
        <f t="shared" si="32"/>
        <v>0.15283428741128108</v>
      </c>
      <c r="I161" s="165">
        <f t="shared" si="32"/>
        <v>0.15316871813871058</v>
      </c>
      <c r="J161" s="188">
        <f t="shared" si="32"/>
        <v>0.1556166750617024</v>
      </c>
      <c r="K161" s="165">
        <f t="shared" si="32"/>
        <v>0.15489857216168051</v>
      </c>
      <c r="L161" s="165">
        <f t="shared" si="32"/>
        <v>0.17185101990822671</v>
      </c>
      <c r="M161" s="165">
        <f t="shared" si="32"/>
        <v>0.16320882807245354</v>
      </c>
      <c r="N161" s="165">
        <f t="shared" si="32"/>
        <v>0.13993286336128205</v>
      </c>
      <c r="O161" s="165">
        <f t="shared" si="32"/>
        <v>0.15723616071106375</v>
      </c>
      <c r="P161" s="165">
        <f t="shared" si="32"/>
        <v>0.11519815875816</v>
      </c>
      <c r="Q161" s="165">
        <f t="shared" si="33"/>
        <v>0.16914071323529409</v>
      </c>
      <c r="R161" s="165">
        <f t="shared" si="33"/>
        <v>0.14200892647058824</v>
      </c>
      <c r="S161" s="165">
        <f t="shared" si="33"/>
        <v>0.13681347794117646</v>
      </c>
      <c r="T161" s="165">
        <f t="shared" si="33"/>
        <v>0.16798616911764705</v>
      </c>
      <c r="U161" s="165">
        <f t="shared" si="33"/>
        <v>0.16105890441176468</v>
      </c>
      <c r="V161" s="203">
        <v>3</v>
      </c>
      <c r="W161" s="165">
        <f t="shared" si="33"/>
        <v>0.17375888970588235</v>
      </c>
      <c r="X161" s="165">
        <f t="shared" si="33"/>
        <v>0.15586345588235292</v>
      </c>
      <c r="Y161" s="165">
        <f t="shared" si="33"/>
        <v>0.18184069852941176</v>
      </c>
      <c r="Z161" s="165">
        <f t="shared" si="33"/>
        <v>0.15124527941176469</v>
      </c>
      <c r="AA161" s="165">
        <f t="shared" si="33"/>
        <v>0.18184069852941176</v>
      </c>
      <c r="AB161" s="165">
        <f t="shared" si="33"/>
        <v>0.18010888235294115</v>
      </c>
      <c r="AC161" s="165">
        <f t="shared" si="33"/>
        <v>0.11545441176470589</v>
      </c>
      <c r="AD161" s="165">
        <f t="shared" si="33"/>
        <v>0.16221344852941177</v>
      </c>
      <c r="AE161" s="165">
        <f t="shared" si="33"/>
        <v>0.16105890441176468</v>
      </c>
      <c r="AF161" s="165">
        <f t="shared" si="33"/>
        <v>0.14085438235294115</v>
      </c>
      <c r="AG161" s="165">
        <f t="shared" si="33"/>
        <v>0.14431801470588235</v>
      </c>
      <c r="AH161" s="203">
        <f t="shared" si="33"/>
        <v>0.12873166911764705</v>
      </c>
      <c r="AI161" s="165">
        <f t="shared" si="33"/>
        <v>0.15124527941176469</v>
      </c>
      <c r="AJ161" s="165">
        <f t="shared" si="33"/>
        <v>0.1414316544117647</v>
      </c>
      <c r="AK161" s="165">
        <f t="shared" si="33"/>
        <v>0.1495134632352941</v>
      </c>
      <c r="AL161" s="165">
        <f t="shared" si="33"/>
        <v>0.14604983088235293</v>
      </c>
      <c r="AM161" s="165">
        <f t="shared" si="33"/>
        <v>0.16336799264705881</v>
      </c>
      <c r="AN161" s="165">
        <f t="shared" si="33"/>
        <v>0.15644072794117647</v>
      </c>
      <c r="AO161" s="165">
        <f t="shared" si="33"/>
        <v>0.18414978676470589</v>
      </c>
      <c r="AP161" s="165">
        <f t="shared" si="33"/>
        <v>0.15644072794117647</v>
      </c>
      <c r="AQ161" s="165">
        <f t="shared" si="33"/>
        <v>0.13969983823529411</v>
      </c>
      <c r="AR161" s="165">
        <f t="shared" si="33"/>
        <v>0.15124527941176469</v>
      </c>
      <c r="AS161" s="165">
        <f t="shared" si="33"/>
        <v>0.16163617647058826</v>
      </c>
      <c r="AT161" s="165">
        <f t="shared" si="33"/>
        <v>0.16336799264705881</v>
      </c>
      <c r="AU161" s="165">
        <f t="shared" si="33"/>
        <v>0.12873166911764705</v>
      </c>
      <c r="AV161" s="165">
        <f t="shared" si="33"/>
        <v>0.17144980147058822</v>
      </c>
      <c r="AW161" s="74">
        <v>161</v>
      </c>
    </row>
    <row r="162" spans="1:49" ht="13.5" thickBot="1" x14ac:dyDescent="0.25">
      <c r="A162" s="112" t="s">
        <v>38</v>
      </c>
      <c r="B162" s="167">
        <v>0.15701799999999999</v>
      </c>
      <c r="C162" s="165">
        <f t="shared" si="32"/>
        <v>0.15193618301882733</v>
      </c>
      <c r="D162" s="165">
        <f t="shared" si="32"/>
        <v>0.1563460255709275</v>
      </c>
      <c r="E162" s="165">
        <f t="shared" si="32"/>
        <v>0.13536148473168633</v>
      </c>
      <c r="F162" s="165">
        <f t="shared" si="32"/>
        <v>0.1609986086627202</v>
      </c>
      <c r="G162" s="165">
        <f t="shared" si="32"/>
        <v>0.16481657052454918</v>
      </c>
      <c r="H162" s="165">
        <f t="shared" si="32"/>
        <v>0.15283428741128108</v>
      </c>
      <c r="I162" s="165">
        <f t="shared" si="32"/>
        <v>0.15316871813871058</v>
      </c>
      <c r="J162" s="188">
        <f t="shared" si="32"/>
        <v>0.1556166750617024</v>
      </c>
      <c r="K162" s="165">
        <f t="shared" si="32"/>
        <v>0.15489857216168051</v>
      </c>
      <c r="L162" s="165">
        <f t="shared" si="32"/>
        <v>0.17185101990822671</v>
      </c>
      <c r="M162" s="165">
        <f t="shared" si="32"/>
        <v>0.16320882807245354</v>
      </c>
      <c r="N162" s="165">
        <f t="shared" si="32"/>
        <v>0.13993286336128205</v>
      </c>
      <c r="O162" s="165">
        <f t="shared" si="32"/>
        <v>0.15723616071106375</v>
      </c>
      <c r="P162" s="165">
        <f t="shared" si="32"/>
        <v>0.11519815875816</v>
      </c>
      <c r="Q162" s="165">
        <f t="shared" si="33"/>
        <v>0.16914071323529409</v>
      </c>
      <c r="R162" s="165">
        <f t="shared" si="33"/>
        <v>0.14200892647058824</v>
      </c>
      <c r="S162" s="165">
        <f t="shared" si="33"/>
        <v>0.13681347794117646</v>
      </c>
      <c r="T162" s="165">
        <f t="shared" si="33"/>
        <v>0.16798616911764705</v>
      </c>
      <c r="U162" s="165">
        <f t="shared" si="33"/>
        <v>0.16105890441176468</v>
      </c>
      <c r="V162" s="203">
        <v>4</v>
      </c>
      <c r="W162" s="165">
        <f t="shared" si="33"/>
        <v>0.17375888970588235</v>
      </c>
      <c r="X162" s="165">
        <f t="shared" si="33"/>
        <v>0.15586345588235292</v>
      </c>
      <c r="Y162" s="165">
        <f t="shared" si="33"/>
        <v>0.18184069852941176</v>
      </c>
      <c r="Z162" s="165">
        <f t="shared" si="33"/>
        <v>0.15124527941176469</v>
      </c>
      <c r="AA162" s="165">
        <f t="shared" si="33"/>
        <v>0.18184069852941176</v>
      </c>
      <c r="AB162" s="165">
        <f t="shared" si="33"/>
        <v>0.18010888235294115</v>
      </c>
      <c r="AC162" s="165">
        <f t="shared" si="33"/>
        <v>0.11545441176470589</v>
      </c>
      <c r="AD162" s="165">
        <f t="shared" si="33"/>
        <v>0.16221344852941177</v>
      </c>
      <c r="AE162" s="165">
        <f t="shared" si="33"/>
        <v>0.16105890441176468</v>
      </c>
      <c r="AF162" s="165">
        <f t="shared" si="33"/>
        <v>0.14085438235294115</v>
      </c>
      <c r="AG162" s="165">
        <f t="shared" si="33"/>
        <v>0.14431801470588235</v>
      </c>
      <c r="AH162" s="203">
        <f t="shared" si="33"/>
        <v>0.12873166911764705</v>
      </c>
      <c r="AI162" s="165">
        <f t="shared" si="33"/>
        <v>0.15124527941176469</v>
      </c>
      <c r="AJ162" s="165">
        <f t="shared" si="33"/>
        <v>0.1414316544117647</v>
      </c>
      <c r="AK162" s="165">
        <f t="shared" si="33"/>
        <v>0.1495134632352941</v>
      </c>
      <c r="AL162" s="165">
        <f t="shared" si="33"/>
        <v>0.14604983088235293</v>
      </c>
      <c r="AM162" s="165">
        <f t="shared" si="33"/>
        <v>0.16336799264705881</v>
      </c>
      <c r="AN162" s="165">
        <f t="shared" si="33"/>
        <v>0.15644072794117647</v>
      </c>
      <c r="AO162" s="165">
        <f t="shared" si="33"/>
        <v>0.18414978676470589</v>
      </c>
      <c r="AP162" s="165">
        <f t="shared" si="33"/>
        <v>0.15644072794117647</v>
      </c>
      <c r="AQ162" s="165">
        <f t="shared" si="33"/>
        <v>0.13969983823529411</v>
      </c>
      <c r="AR162" s="165">
        <f t="shared" si="33"/>
        <v>0.15124527941176469</v>
      </c>
      <c r="AS162" s="165">
        <f t="shared" si="33"/>
        <v>0.16163617647058826</v>
      </c>
      <c r="AT162" s="165">
        <f t="shared" si="33"/>
        <v>0.16336799264705881</v>
      </c>
      <c r="AU162" s="165">
        <f t="shared" si="33"/>
        <v>0.12873166911764705</v>
      </c>
      <c r="AV162" s="165">
        <f t="shared" si="33"/>
        <v>0.17144980147058822</v>
      </c>
      <c r="AW162" s="74">
        <v>162</v>
      </c>
    </row>
    <row r="163" spans="1:49" ht="13.5" thickBot="1" x14ac:dyDescent="0.25">
      <c r="A163" s="112" t="s">
        <v>218</v>
      </c>
      <c r="B163" s="173">
        <v>0.15701799999999999</v>
      </c>
      <c r="C163" s="165">
        <f t="shared" si="32"/>
        <v>0.15193618301882733</v>
      </c>
      <c r="D163" s="165">
        <f t="shared" si="32"/>
        <v>0.1563460255709275</v>
      </c>
      <c r="E163" s="165">
        <f t="shared" si="32"/>
        <v>0.13536148473168633</v>
      </c>
      <c r="F163" s="165">
        <f t="shared" si="32"/>
        <v>0.1609986086627202</v>
      </c>
      <c r="G163" s="165">
        <f t="shared" si="32"/>
        <v>0.16481657052454918</v>
      </c>
      <c r="H163" s="165">
        <f t="shared" si="32"/>
        <v>0.15283428741128108</v>
      </c>
      <c r="I163" s="165">
        <f t="shared" si="32"/>
        <v>0.15316871813871058</v>
      </c>
      <c r="J163" s="188">
        <f t="shared" si="32"/>
        <v>0.1556166750617024</v>
      </c>
      <c r="K163" s="165">
        <f t="shared" si="32"/>
        <v>0.15489857216168051</v>
      </c>
      <c r="L163" s="165">
        <f t="shared" si="32"/>
        <v>0.17185101990822671</v>
      </c>
      <c r="M163" s="165">
        <f t="shared" si="32"/>
        <v>0.16320882807245354</v>
      </c>
      <c r="N163" s="165">
        <f t="shared" si="32"/>
        <v>0.13993286336128205</v>
      </c>
      <c r="O163" s="165">
        <f t="shared" si="32"/>
        <v>0.15723616071106375</v>
      </c>
      <c r="P163" s="165">
        <f t="shared" si="32"/>
        <v>0.11519815875816</v>
      </c>
      <c r="Q163" s="165">
        <f t="shared" si="33"/>
        <v>0.16914071323529409</v>
      </c>
      <c r="R163" s="165">
        <f t="shared" si="33"/>
        <v>0.14200892647058824</v>
      </c>
      <c r="S163" s="165">
        <f t="shared" si="33"/>
        <v>0.13681347794117646</v>
      </c>
      <c r="T163" s="165">
        <f t="shared" si="33"/>
        <v>0.16798616911764705</v>
      </c>
      <c r="U163" s="165">
        <f t="shared" si="33"/>
        <v>0.16105890441176468</v>
      </c>
      <c r="V163" s="203">
        <v>5</v>
      </c>
      <c r="W163" s="165">
        <f t="shared" si="33"/>
        <v>0.17375888970588235</v>
      </c>
      <c r="X163" s="165">
        <f t="shared" si="33"/>
        <v>0.15586345588235292</v>
      </c>
      <c r="Y163" s="165">
        <f t="shared" si="33"/>
        <v>0.18184069852941176</v>
      </c>
      <c r="Z163" s="165">
        <f t="shared" si="33"/>
        <v>0.15124527941176469</v>
      </c>
      <c r="AA163" s="165">
        <f t="shared" si="33"/>
        <v>0.18184069852941176</v>
      </c>
      <c r="AB163" s="165">
        <f t="shared" si="33"/>
        <v>0.18010888235294115</v>
      </c>
      <c r="AC163" s="165">
        <f t="shared" si="33"/>
        <v>0.11545441176470589</v>
      </c>
      <c r="AD163" s="165">
        <f t="shared" si="33"/>
        <v>0.16221344852941177</v>
      </c>
      <c r="AE163" s="165">
        <f t="shared" si="33"/>
        <v>0.16105890441176468</v>
      </c>
      <c r="AF163" s="165">
        <f t="shared" si="33"/>
        <v>0.14085438235294115</v>
      </c>
      <c r="AG163" s="165">
        <f t="shared" si="33"/>
        <v>0.14431801470588235</v>
      </c>
      <c r="AH163" s="203">
        <f t="shared" si="33"/>
        <v>0.12873166911764705</v>
      </c>
      <c r="AI163" s="165">
        <f t="shared" si="33"/>
        <v>0.15124527941176469</v>
      </c>
      <c r="AJ163" s="165">
        <f t="shared" si="33"/>
        <v>0.1414316544117647</v>
      </c>
      <c r="AK163" s="165">
        <f t="shared" si="33"/>
        <v>0.1495134632352941</v>
      </c>
      <c r="AL163" s="165">
        <f t="shared" si="33"/>
        <v>0.14604983088235293</v>
      </c>
      <c r="AM163" s="165">
        <f t="shared" si="33"/>
        <v>0.16336799264705881</v>
      </c>
      <c r="AN163" s="165">
        <f t="shared" si="33"/>
        <v>0.15644072794117647</v>
      </c>
      <c r="AO163" s="165">
        <f t="shared" si="33"/>
        <v>0.18414978676470589</v>
      </c>
      <c r="AP163" s="165">
        <f t="shared" si="33"/>
        <v>0.15644072794117647</v>
      </c>
      <c r="AQ163" s="165">
        <f t="shared" si="33"/>
        <v>0.13969983823529411</v>
      </c>
      <c r="AR163" s="165">
        <f t="shared" si="33"/>
        <v>0.15124527941176469</v>
      </c>
      <c r="AS163" s="165">
        <f t="shared" si="33"/>
        <v>0.16163617647058826</v>
      </c>
      <c r="AT163" s="165">
        <f t="shared" si="33"/>
        <v>0.16336799264705881</v>
      </c>
      <c r="AU163" s="165">
        <f t="shared" si="33"/>
        <v>0.12873166911764705</v>
      </c>
      <c r="AV163" s="165">
        <f t="shared" si="33"/>
        <v>0.17144980147058822</v>
      </c>
      <c r="AW163" s="74">
        <v>163</v>
      </c>
    </row>
    <row r="164" spans="1:49" ht="13.5" thickBot="1" x14ac:dyDescent="0.25">
      <c r="A164" s="112" t="s">
        <v>219</v>
      </c>
      <c r="B164" s="173">
        <v>0.15701799999999999</v>
      </c>
      <c r="C164" s="165">
        <f t="shared" si="32"/>
        <v>0.15193618301882733</v>
      </c>
      <c r="D164" s="165">
        <f t="shared" si="32"/>
        <v>0.1563460255709275</v>
      </c>
      <c r="E164" s="165">
        <f t="shared" si="32"/>
        <v>0.13536148473168633</v>
      </c>
      <c r="F164" s="165">
        <f t="shared" si="32"/>
        <v>0.1609986086627202</v>
      </c>
      <c r="G164" s="165">
        <f t="shared" si="32"/>
        <v>0.16481657052454918</v>
      </c>
      <c r="H164" s="165">
        <f t="shared" si="32"/>
        <v>0.15283428741128108</v>
      </c>
      <c r="I164" s="165">
        <f t="shared" si="32"/>
        <v>0.15316871813871058</v>
      </c>
      <c r="J164" s="188">
        <f t="shared" si="32"/>
        <v>0.1556166750617024</v>
      </c>
      <c r="K164" s="165">
        <f t="shared" si="32"/>
        <v>0.15489857216168051</v>
      </c>
      <c r="L164" s="165">
        <f t="shared" si="32"/>
        <v>0.17185101990822671</v>
      </c>
      <c r="M164" s="165">
        <f t="shared" si="32"/>
        <v>0.16320882807245354</v>
      </c>
      <c r="N164" s="165">
        <f t="shared" si="32"/>
        <v>0.13993286336128205</v>
      </c>
      <c r="O164" s="165">
        <f t="shared" si="32"/>
        <v>0.15723616071106375</v>
      </c>
      <c r="P164" s="165">
        <f t="shared" si="32"/>
        <v>0.11519815875816</v>
      </c>
      <c r="Q164" s="165">
        <f t="shared" si="33"/>
        <v>0.16914071323529409</v>
      </c>
      <c r="R164" s="165">
        <f t="shared" si="33"/>
        <v>0.14200892647058824</v>
      </c>
      <c r="S164" s="165">
        <f t="shared" si="33"/>
        <v>0.13681347794117646</v>
      </c>
      <c r="T164" s="165">
        <f t="shared" si="33"/>
        <v>0.16798616911764705</v>
      </c>
      <c r="U164" s="165">
        <f t="shared" si="33"/>
        <v>0.16105890441176468</v>
      </c>
      <c r="V164" s="203">
        <v>6</v>
      </c>
      <c r="W164" s="165">
        <f t="shared" si="33"/>
        <v>0.17375888970588235</v>
      </c>
      <c r="X164" s="165">
        <f t="shared" si="33"/>
        <v>0.15586345588235292</v>
      </c>
      <c r="Y164" s="165">
        <f t="shared" si="33"/>
        <v>0.18184069852941176</v>
      </c>
      <c r="Z164" s="165">
        <f t="shared" si="33"/>
        <v>0.15124527941176469</v>
      </c>
      <c r="AA164" s="165">
        <f t="shared" si="33"/>
        <v>0.18184069852941176</v>
      </c>
      <c r="AB164" s="165">
        <f t="shared" si="33"/>
        <v>0.18010888235294115</v>
      </c>
      <c r="AC164" s="165">
        <f t="shared" si="33"/>
        <v>0.11545441176470589</v>
      </c>
      <c r="AD164" s="165">
        <f t="shared" si="33"/>
        <v>0.16221344852941177</v>
      </c>
      <c r="AE164" s="165">
        <f t="shared" si="33"/>
        <v>0.16105890441176468</v>
      </c>
      <c r="AF164" s="165">
        <f t="shared" si="33"/>
        <v>0.14085438235294115</v>
      </c>
      <c r="AG164" s="165">
        <f t="shared" si="33"/>
        <v>0.14431801470588235</v>
      </c>
      <c r="AH164" s="203">
        <f t="shared" si="33"/>
        <v>0.12873166911764705</v>
      </c>
      <c r="AI164" s="165">
        <f t="shared" si="33"/>
        <v>0.15124527941176469</v>
      </c>
      <c r="AJ164" s="165">
        <f t="shared" si="33"/>
        <v>0.1414316544117647</v>
      </c>
      <c r="AK164" s="165">
        <f t="shared" si="33"/>
        <v>0.1495134632352941</v>
      </c>
      <c r="AL164" s="165">
        <f t="shared" si="33"/>
        <v>0.14604983088235293</v>
      </c>
      <c r="AM164" s="165">
        <f t="shared" si="33"/>
        <v>0.16336799264705881</v>
      </c>
      <c r="AN164" s="165">
        <f t="shared" si="33"/>
        <v>0.15644072794117647</v>
      </c>
      <c r="AO164" s="165">
        <f t="shared" si="33"/>
        <v>0.18414978676470589</v>
      </c>
      <c r="AP164" s="165">
        <f t="shared" ref="AP164:AV164" si="34">AP$269*$B164</f>
        <v>0.15644072794117647</v>
      </c>
      <c r="AQ164" s="165">
        <f t="shared" si="34"/>
        <v>0.13969983823529411</v>
      </c>
      <c r="AR164" s="165">
        <f t="shared" si="34"/>
        <v>0.15124527941176469</v>
      </c>
      <c r="AS164" s="165">
        <f t="shared" si="34"/>
        <v>0.16163617647058826</v>
      </c>
      <c r="AT164" s="165">
        <f t="shared" si="34"/>
        <v>0.16336799264705881</v>
      </c>
      <c r="AU164" s="165">
        <f t="shared" si="34"/>
        <v>0.12873166911764705</v>
      </c>
      <c r="AV164" s="165">
        <f t="shared" si="34"/>
        <v>0.17144980147058822</v>
      </c>
      <c r="AW164" s="74">
        <v>164</v>
      </c>
    </row>
    <row r="165" spans="1:49" ht="13.5" thickBot="1" x14ac:dyDescent="0.25">
      <c r="A165" s="112" t="s">
        <v>40</v>
      </c>
      <c r="B165" s="150"/>
      <c r="AW165" s="74">
        <v>165</v>
      </c>
    </row>
    <row r="166" spans="1:49" ht="13.5" thickBot="1" x14ac:dyDescent="0.25">
      <c r="A166" s="112" t="s">
        <v>41</v>
      </c>
      <c r="B166" s="150"/>
      <c r="AW166" s="74">
        <v>166</v>
      </c>
    </row>
    <row r="167" spans="1:49" ht="13.5" thickBot="1" x14ac:dyDescent="0.25">
      <c r="A167" s="112" t="s">
        <v>42</v>
      </c>
      <c r="B167" s="150"/>
      <c r="AW167" s="74">
        <v>167</v>
      </c>
    </row>
    <row r="168" spans="1:49" ht="13.5" thickBot="1" x14ac:dyDescent="0.25">
      <c r="A168" s="112" t="s">
        <v>43</v>
      </c>
      <c r="B168" s="150"/>
      <c r="AW168" s="74">
        <v>168</v>
      </c>
    </row>
    <row r="169" spans="1:49" ht="13.5" thickBot="1" x14ac:dyDescent="0.25">
      <c r="A169" s="112" t="s">
        <v>230</v>
      </c>
      <c r="B169" s="167">
        <v>0.27562300000000001</v>
      </c>
      <c r="C169" s="165">
        <f>C$270*$B169</f>
        <v>0.26931951678815463</v>
      </c>
      <c r="D169" s="165">
        <f t="shared" ref="D169:AV176" si="35">D$270*$B169</f>
        <v>0.29657867989168041</v>
      </c>
      <c r="E169" s="165">
        <f t="shared" si="35"/>
        <v>0.27063037818432129</v>
      </c>
      <c r="F169" s="165">
        <f t="shared" si="35"/>
        <v>0.26632685933906802</v>
      </c>
      <c r="G169" s="165">
        <f t="shared" si="35"/>
        <v>0.29379116307007697</v>
      </c>
      <c r="H169" s="165">
        <f t="shared" si="35"/>
        <v>0.25745663310753114</v>
      </c>
      <c r="I169" s="165">
        <f t="shared" si="35"/>
        <v>0.26320741983491502</v>
      </c>
      <c r="J169" s="188">
        <f t="shared" si="35"/>
        <v>0.28517240593382792</v>
      </c>
      <c r="K169" s="165">
        <f t="shared" si="35"/>
        <v>0.27793031710109123</v>
      </c>
      <c r="L169" s="165">
        <f t="shared" si="35"/>
        <v>0.31721921809027365</v>
      </c>
      <c r="M169" s="165">
        <f t="shared" si="35"/>
        <v>0.22763578328087936</v>
      </c>
      <c r="N169" s="165">
        <f t="shared" si="35"/>
        <v>0.28893799468630077</v>
      </c>
      <c r="O169" s="165">
        <f t="shared" si="35"/>
        <v>0.25431161402027452</v>
      </c>
      <c r="P169" s="165">
        <f t="shared" si="35"/>
        <v>0.15412650889647661</v>
      </c>
      <c r="Q169" s="165">
        <f t="shared" si="35"/>
        <v>0.26825340106951873</v>
      </c>
      <c r="R169" s="165">
        <f t="shared" si="35"/>
        <v>0.25793596256684492</v>
      </c>
      <c r="S169" s="165">
        <f t="shared" si="35"/>
        <v>0.18571389304812835</v>
      </c>
      <c r="T169" s="165">
        <f t="shared" si="35"/>
        <v>0.31836667379679151</v>
      </c>
      <c r="U169" s="165">
        <f t="shared" si="35"/>
        <v>0.26235772192513368</v>
      </c>
      <c r="V169" s="165">
        <f t="shared" si="35"/>
        <v>0.27120124064171119</v>
      </c>
      <c r="W169" s="165">
        <f t="shared" si="35"/>
        <v>0.25793596256684492</v>
      </c>
      <c r="X169" s="165">
        <f t="shared" si="35"/>
        <v>0.31836667379679151</v>
      </c>
      <c r="Y169" s="165">
        <f t="shared" si="35"/>
        <v>0.31099707486631017</v>
      </c>
      <c r="Z169" s="165">
        <f t="shared" si="35"/>
        <v>0.26235772192513368</v>
      </c>
      <c r="AA169" s="165">
        <f t="shared" si="35"/>
        <v>0.31099707486631017</v>
      </c>
      <c r="AB169" s="165">
        <f t="shared" si="35"/>
        <v>0.34637114973262034</v>
      </c>
      <c r="AC169" s="165">
        <f t="shared" si="35"/>
        <v>0.15476157754010697</v>
      </c>
      <c r="AD169" s="165">
        <f t="shared" si="35"/>
        <v>0.25646204278074863</v>
      </c>
      <c r="AE169" s="165">
        <f t="shared" si="35"/>
        <v>0.26677948128342249</v>
      </c>
      <c r="AF169" s="165">
        <f t="shared" si="35"/>
        <v>0.26235772192513368</v>
      </c>
      <c r="AG169" s="165">
        <f t="shared" si="35"/>
        <v>0.26825340106951873</v>
      </c>
      <c r="AH169" s="165">
        <f t="shared" si="35"/>
        <v>0.20929660962566846</v>
      </c>
      <c r="AI169" s="165">
        <f t="shared" si="35"/>
        <v>0.26235772192513368</v>
      </c>
      <c r="AJ169" s="165">
        <f t="shared" si="35"/>
        <v>0.23140540641711232</v>
      </c>
      <c r="AK169" s="165">
        <f t="shared" si="35"/>
        <v>0.22108796791443849</v>
      </c>
      <c r="AL169" s="165">
        <f t="shared" si="35"/>
        <v>0.24614460427807489</v>
      </c>
      <c r="AM169" s="165">
        <f t="shared" si="35"/>
        <v>0.22698364705882357</v>
      </c>
      <c r="AN169" s="165">
        <f t="shared" si="35"/>
        <v>0.30952315508021394</v>
      </c>
      <c r="AO169" s="165">
        <f t="shared" si="35"/>
        <v>0.30657531550802142</v>
      </c>
      <c r="AP169" s="165">
        <f t="shared" si="35"/>
        <v>0.29625787700534761</v>
      </c>
      <c r="AQ169" s="165">
        <f t="shared" si="35"/>
        <v>0.28888827807486639</v>
      </c>
      <c r="AR169" s="165">
        <f t="shared" si="35"/>
        <v>0.28004475935828882</v>
      </c>
      <c r="AS169" s="165">
        <f t="shared" si="35"/>
        <v>0.28151867914438505</v>
      </c>
      <c r="AT169" s="165">
        <f t="shared" si="35"/>
        <v>0.33457979144385025</v>
      </c>
      <c r="AU169" s="165">
        <f t="shared" si="35"/>
        <v>0.20929660962566846</v>
      </c>
      <c r="AV169" s="165">
        <f t="shared" si="35"/>
        <v>0.29920571657754014</v>
      </c>
      <c r="AW169" s="74">
        <v>169</v>
      </c>
    </row>
    <row r="170" spans="1:49" ht="13.5" thickBot="1" x14ac:dyDescent="0.25">
      <c r="A170" s="112" t="s">
        <v>45</v>
      </c>
      <c r="B170" s="167">
        <v>0.27562300000000001</v>
      </c>
      <c r="C170" s="165">
        <f t="shared" ref="C170:R184" si="36">C$270*$B170</f>
        <v>0.26931951678815463</v>
      </c>
      <c r="D170" s="165">
        <f t="shared" si="36"/>
        <v>0.29657867989168041</v>
      </c>
      <c r="E170" s="165">
        <f t="shared" si="36"/>
        <v>0.27063037818432129</v>
      </c>
      <c r="F170" s="165">
        <f t="shared" si="36"/>
        <v>0.26632685933906802</v>
      </c>
      <c r="G170" s="165">
        <f t="shared" si="36"/>
        <v>0.29379116307007697</v>
      </c>
      <c r="H170" s="165">
        <f t="shared" si="36"/>
        <v>0.25745663310753114</v>
      </c>
      <c r="I170" s="165">
        <f t="shared" si="36"/>
        <v>0.26320741983491502</v>
      </c>
      <c r="J170" s="188">
        <f t="shared" si="36"/>
        <v>0.28517240593382792</v>
      </c>
      <c r="K170" s="165">
        <f t="shared" si="36"/>
        <v>0.27793031710109123</v>
      </c>
      <c r="L170" s="165">
        <f t="shared" si="36"/>
        <v>0.31721921809027365</v>
      </c>
      <c r="M170" s="165">
        <f t="shared" si="36"/>
        <v>0.22763578328087936</v>
      </c>
      <c r="N170" s="165">
        <f t="shared" si="36"/>
        <v>0.28893799468630077</v>
      </c>
      <c r="O170" s="165">
        <f t="shared" si="36"/>
        <v>0.25431161402027452</v>
      </c>
      <c r="P170" s="165">
        <f t="shared" si="36"/>
        <v>0.15412650889647661</v>
      </c>
      <c r="Q170" s="165">
        <f t="shared" si="36"/>
        <v>0.26825340106951873</v>
      </c>
      <c r="R170" s="165">
        <f t="shared" si="36"/>
        <v>0.25793596256684492</v>
      </c>
      <c r="S170" s="165">
        <f t="shared" si="35"/>
        <v>0.18571389304812835</v>
      </c>
      <c r="T170" s="165">
        <f t="shared" si="35"/>
        <v>0.31836667379679151</v>
      </c>
      <c r="U170" s="165">
        <f t="shared" si="35"/>
        <v>0.26235772192513368</v>
      </c>
      <c r="V170" s="165">
        <f t="shared" si="35"/>
        <v>0.27120124064171119</v>
      </c>
      <c r="W170" s="165">
        <f t="shared" si="35"/>
        <v>0.25793596256684492</v>
      </c>
      <c r="X170" s="165">
        <f t="shared" si="35"/>
        <v>0.31836667379679151</v>
      </c>
      <c r="Y170" s="165">
        <f t="shared" si="35"/>
        <v>0.31099707486631017</v>
      </c>
      <c r="Z170" s="165">
        <f t="shared" si="35"/>
        <v>0.26235772192513368</v>
      </c>
      <c r="AA170" s="165">
        <f t="shared" si="35"/>
        <v>0.31099707486631017</v>
      </c>
      <c r="AB170" s="165">
        <f t="shared" si="35"/>
        <v>0.34637114973262034</v>
      </c>
      <c r="AC170" s="165">
        <f t="shared" si="35"/>
        <v>0.15476157754010697</v>
      </c>
      <c r="AD170" s="165">
        <f t="shared" si="35"/>
        <v>0.25646204278074863</v>
      </c>
      <c r="AE170" s="165">
        <f t="shared" si="35"/>
        <v>0.26677948128342249</v>
      </c>
      <c r="AF170" s="165">
        <f t="shared" si="35"/>
        <v>0.26235772192513368</v>
      </c>
      <c r="AG170" s="165">
        <f t="shared" si="35"/>
        <v>0.26825340106951873</v>
      </c>
      <c r="AH170" s="165">
        <f t="shared" si="35"/>
        <v>0.20929660962566846</v>
      </c>
      <c r="AI170" s="165">
        <f t="shared" si="35"/>
        <v>0.26235772192513368</v>
      </c>
      <c r="AJ170" s="165">
        <f t="shared" si="35"/>
        <v>0.23140540641711232</v>
      </c>
      <c r="AK170" s="165">
        <f t="shared" si="35"/>
        <v>0.22108796791443849</v>
      </c>
      <c r="AL170" s="165">
        <f t="shared" si="35"/>
        <v>0.24614460427807489</v>
      </c>
      <c r="AM170" s="165">
        <f t="shared" si="35"/>
        <v>0.22698364705882357</v>
      </c>
      <c r="AN170" s="165">
        <f t="shared" si="35"/>
        <v>0.30952315508021394</v>
      </c>
      <c r="AO170" s="165">
        <f t="shared" si="35"/>
        <v>0.30657531550802142</v>
      </c>
      <c r="AP170" s="165">
        <f t="shared" si="35"/>
        <v>0.29625787700534761</v>
      </c>
      <c r="AQ170" s="165">
        <f t="shared" si="35"/>
        <v>0.28888827807486639</v>
      </c>
      <c r="AR170" s="165">
        <f t="shared" si="35"/>
        <v>0.28004475935828882</v>
      </c>
      <c r="AS170" s="165">
        <f t="shared" si="35"/>
        <v>0.28151867914438505</v>
      </c>
      <c r="AT170" s="165">
        <f t="shared" si="35"/>
        <v>0.33457979144385025</v>
      </c>
      <c r="AU170" s="165">
        <f t="shared" si="35"/>
        <v>0.20929660962566846</v>
      </c>
      <c r="AV170" s="165">
        <f t="shared" si="35"/>
        <v>0.29920571657754014</v>
      </c>
      <c r="AW170" s="74">
        <v>170</v>
      </c>
    </row>
    <row r="171" spans="1:49" ht="13.5" thickBot="1" x14ac:dyDescent="0.25">
      <c r="A171" s="112" t="s">
        <v>46</v>
      </c>
      <c r="B171" s="167">
        <v>0.188746</v>
      </c>
      <c r="C171" s="165">
        <f t="shared" si="36"/>
        <v>0.18442938911374246</v>
      </c>
      <c r="D171" s="165">
        <f t="shared" si="36"/>
        <v>0.20309640166036619</v>
      </c>
      <c r="E171" s="165">
        <f t="shared" si="36"/>
        <v>0.18532706399965862</v>
      </c>
      <c r="F171" s="165">
        <f t="shared" si="36"/>
        <v>0.18238002413736054</v>
      </c>
      <c r="G171" s="165">
        <f t="shared" si="36"/>
        <v>0.20118751651649081</v>
      </c>
      <c r="H171" s="165">
        <f t="shared" si="36"/>
        <v>0.17630571350182703</v>
      </c>
      <c r="I171" s="165">
        <f t="shared" si="36"/>
        <v>0.18024383909964289</v>
      </c>
      <c r="J171" s="188">
        <f t="shared" si="36"/>
        <v>0.19528541134225474</v>
      </c>
      <c r="K171" s="165">
        <f t="shared" si="36"/>
        <v>0.19032604547357282</v>
      </c>
      <c r="L171" s="165">
        <f t="shared" si="36"/>
        <v>0.21723099501009274</v>
      </c>
      <c r="M171" s="165">
        <f t="shared" si="36"/>
        <v>0.15588446374625067</v>
      </c>
      <c r="N171" s="165">
        <f t="shared" si="36"/>
        <v>0.19786407790736088</v>
      </c>
      <c r="O171" s="165">
        <f t="shared" si="36"/>
        <v>0.17415201162410515</v>
      </c>
      <c r="P171" s="165">
        <f t="shared" si="36"/>
        <v>0.10554548077691039</v>
      </c>
      <c r="Q171" s="165">
        <f t="shared" si="35"/>
        <v>0.18369931550802138</v>
      </c>
      <c r="R171" s="165">
        <f t="shared" si="35"/>
        <v>0.17663395721925135</v>
      </c>
      <c r="S171" s="165">
        <f t="shared" si="35"/>
        <v>0.12717644919786097</v>
      </c>
      <c r="T171" s="165">
        <f t="shared" si="35"/>
        <v>0.21801677005347597</v>
      </c>
      <c r="U171" s="165">
        <f t="shared" si="35"/>
        <v>0.1796619679144385</v>
      </c>
      <c r="V171" s="165">
        <f t="shared" si="35"/>
        <v>0.18571798930481281</v>
      </c>
      <c r="W171" s="165">
        <f t="shared" si="35"/>
        <v>0.17663395721925135</v>
      </c>
      <c r="X171" s="165">
        <f t="shared" si="35"/>
        <v>0.21801677005347597</v>
      </c>
      <c r="Y171" s="165">
        <f t="shared" si="35"/>
        <v>0.21297008556149732</v>
      </c>
      <c r="Z171" s="165">
        <f t="shared" si="35"/>
        <v>0.1796619679144385</v>
      </c>
      <c r="AA171" s="165">
        <f t="shared" si="35"/>
        <v>0.21297008556149732</v>
      </c>
      <c r="AB171" s="165">
        <f t="shared" si="35"/>
        <v>0.23719417112299468</v>
      </c>
      <c r="AC171" s="165">
        <f t="shared" si="35"/>
        <v>0.1059803743315508</v>
      </c>
      <c r="AD171" s="165">
        <f t="shared" si="35"/>
        <v>0.1756246203208556</v>
      </c>
      <c r="AE171" s="165">
        <f t="shared" si="35"/>
        <v>0.18268997860962569</v>
      </c>
      <c r="AF171" s="165">
        <f t="shared" si="35"/>
        <v>0.1796619679144385</v>
      </c>
      <c r="AG171" s="165">
        <f t="shared" si="35"/>
        <v>0.18369931550802138</v>
      </c>
      <c r="AH171" s="165">
        <f t="shared" si="35"/>
        <v>0.14332583957219253</v>
      </c>
      <c r="AI171" s="165">
        <f t="shared" si="35"/>
        <v>0.1796619679144385</v>
      </c>
      <c r="AJ171" s="165">
        <f t="shared" si="35"/>
        <v>0.15846589304812833</v>
      </c>
      <c r="AK171" s="165">
        <f t="shared" si="35"/>
        <v>0.15140053475935827</v>
      </c>
      <c r="AL171" s="165">
        <f t="shared" si="35"/>
        <v>0.16855926203208557</v>
      </c>
      <c r="AM171" s="165">
        <f t="shared" si="35"/>
        <v>0.15543788235294118</v>
      </c>
      <c r="AN171" s="165">
        <f t="shared" si="35"/>
        <v>0.21196074866310161</v>
      </c>
      <c r="AO171" s="165">
        <f t="shared" si="35"/>
        <v>0.20994207486631017</v>
      </c>
      <c r="AP171" s="165">
        <f t="shared" si="35"/>
        <v>0.20287671657754011</v>
      </c>
      <c r="AQ171" s="165">
        <f t="shared" si="35"/>
        <v>0.19783003208556152</v>
      </c>
      <c r="AR171" s="165">
        <f t="shared" si="35"/>
        <v>0.19177401069518718</v>
      </c>
      <c r="AS171" s="165">
        <f t="shared" si="35"/>
        <v>0.1927833475935829</v>
      </c>
      <c r="AT171" s="165">
        <f t="shared" si="35"/>
        <v>0.22911947593582888</v>
      </c>
      <c r="AU171" s="165">
        <f t="shared" si="35"/>
        <v>0.14332583957219253</v>
      </c>
      <c r="AV171" s="165">
        <f t="shared" si="35"/>
        <v>0.20489539037433158</v>
      </c>
      <c r="AW171" s="74">
        <v>171</v>
      </c>
    </row>
    <row r="172" spans="1:49" ht="13.5" thickBot="1" x14ac:dyDescent="0.25">
      <c r="A172" s="112" t="s">
        <v>47</v>
      </c>
      <c r="B172" s="167">
        <v>0.188746</v>
      </c>
      <c r="C172" s="165">
        <f t="shared" si="36"/>
        <v>0.18442938911374246</v>
      </c>
      <c r="D172" s="165">
        <f t="shared" si="36"/>
        <v>0.20309640166036619</v>
      </c>
      <c r="E172" s="165">
        <f t="shared" si="36"/>
        <v>0.18532706399965862</v>
      </c>
      <c r="F172" s="165">
        <f t="shared" si="36"/>
        <v>0.18238002413736054</v>
      </c>
      <c r="G172" s="165">
        <f t="shared" si="36"/>
        <v>0.20118751651649081</v>
      </c>
      <c r="H172" s="165">
        <f t="shared" si="36"/>
        <v>0.17630571350182703</v>
      </c>
      <c r="I172" s="165">
        <f t="shared" si="36"/>
        <v>0.18024383909964289</v>
      </c>
      <c r="J172" s="188">
        <f t="shared" si="36"/>
        <v>0.19528541134225474</v>
      </c>
      <c r="K172" s="165">
        <f t="shared" si="36"/>
        <v>0.19032604547357282</v>
      </c>
      <c r="L172" s="165">
        <f t="shared" si="36"/>
        <v>0.21723099501009274</v>
      </c>
      <c r="M172" s="165">
        <f t="shared" si="36"/>
        <v>0.15588446374625067</v>
      </c>
      <c r="N172" s="165">
        <f t="shared" si="36"/>
        <v>0.19786407790736088</v>
      </c>
      <c r="O172" s="165">
        <f t="shared" si="36"/>
        <v>0.17415201162410515</v>
      </c>
      <c r="P172" s="165">
        <f t="shared" si="36"/>
        <v>0.10554548077691039</v>
      </c>
      <c r="Q172" s="165">
        <f t="shared" si="35"/>
        <v>0.18369931550802138</v>
      </c>
      <c r="R172" s="165">
        <f t="shared" si="35"/>
        <v>0.17663395721925135</v>
      </c>
      <c r="S172" s="165">
        <f t="shared" si="35"/>
        <v>0.12717644919786097</v>
      </c>
      <c r="T172" s="165">
        <f t="shared" si="35"/>
        <v>0.21801677005347597</v>
      </c>
      <c r="U172" s="165">
        <f t="shared" si="35"/>
        <v>0.1796619679144385</v>
      </c>
      <c r="V172" s="165">
        <f t="shared" si="35"/>
        <v>0.18571798930481281</v>
      </c>
      <c r="W172" s="165">
        <f t="shared" si="35"/>
        <v>0.17663395721925135</v>
      </c>
      <c r="X172" s="165">
        <f t="shared" si="35"/>
        <v>0.21801677005347597</v>
      </c>
      <c r="Y172" s="165">
        <f t="shared" si="35"/>
        <v>0.21297008556149732</v>
      </c>
      <c r="Z172" s="165">
        <f t="shared" si="35"/>
        <v>0.1796619679144385</v>
      </c>
      <c r="AA172" s="165">
        <f t="shared" si="35"/>
        <v>0.21297008556149732</v>
      </c>
      <c r="AB172" s="165">
        <f t="shared" si="35"/>
        <v>0.23719417112299468</v>
      </c>
      <c r="AC172" s="165">
        <f t="shared" si="35"/>
        <v>0.1059803743315508</v>
      </c>
      <c r="AD172" s="165">
        <f t="shared" si="35"/>
        <v>0.1756246203208556</v>
      </c>
      <c r="AE172" s="165">
        <f t="shared" si="35"/>
        <v>0.18268997860962569</v>
      </c>
      <c r="AF172" s="165">
        <f t="shared" si="35"/>
        <v>0.1796619679144385</v>
      </c>
      <c r="AG172" s="165">
        <f t="shared" si="35"/>
        <v>0.18369931550802138</v>
      </c>
      <c r="AH172" s="165">
        <f t="shared" si="35"/>
        <v>0.14332583957219253</v>
      </c>
      <c r="AI172" s="165">
        <f t="shared" si="35"/>
        <v>0.1796619679144385</v>
      </c>
      <c r="AJ172" s="165">
        <f t="shared" si="35"/>
        <v>0.15846589304812833</v>
      </c>
      <c r="AK172" s="165">
        <f t="shared" si="35"/>
        <v>0.15140053475935827</v>
      </c>
      <c r="AL172" s="165">
        <f t="shared" si="35"/>
        <v>0.16855926203208557</v>
      </c>
      <c r="AM172" s="165">
        <f t="shared" si="35"/>
        <v>0.15543788235294118</v>
      </c>
      <c r="AN172" s="165">
        <f t="shared" si="35"/>
        <v>0.21196074866310161</v>
      </c>
      <c r="AO172" s="165">
        <f t="shared" si="35"/>
        <v>0.20994207486631017</v>
      </c>
      <c r="AP172" s="165">
        <f t="shared" si="35"/>
        <v>0.20287671657754011</v>
      </c>
      <c r="AQ172" s="165">
        <f t="shared" si="35"/>
        <v>0.19783003208556152</v>
      </c>
      <c r="AR172" s="165">
        <f t="shared" si="35"/>
        <v>0.19177401069518718</v>
      </c>
      <c r="AS172" s="165">
        <f t="shared" si="35"/>
        <v>0.1927833475935829</v>
      </c>
      <c r="AT172" s="165">
        <f t="shared" si="35"/>
        <v>0.22911947593582888</v>
      </c>
      <c r="AU172" s="165">
        <f t="shared" si="35"/>
        <v>0.14332583957219253</v>
      </c>
      <c r="AV172" s="165">
        <f t="shared" si="35"/>
        <v>0.20489539037433158</v>
      </c>
      <c r="AW172" s="74">
        <v>172</v>
      </c>
    </row>
    <row r="173" spans="1:49" ht="13.5" thickBot="1" x14ac:dyDescent="0.25">
      <c r="A173" s="112" t="s">
        <v>48</v>
      </c>
      <c r="B173" s="167">
        <v>0.205152</v>
      </c>
      <c r="C173" s="165">
        <f t="shared" si="36"/>
        <v>0.20046018477457797</v>
      </c>
      <c r="D173" s="165">
        <f t="shared" si="36"/>
        <v>0.22074975360234095</v>
      </c>
      <c r="E173" s="165">
        <f t="shared" si="36"/>
        <v>0.20143588650174291</v>
      </c>
      <c r="F173" s="165">
        <f t="shared" si="36"/>
        <v>0.19823268684808046</v>
      </c>
      <c r="G173" s="165">
        <f t="shared" si="36"/>
        <v>0.21867494616252064</v>
      </c>
      <c r="H173" s="165">
        <f t="shared" si="36"/>
        <v>0.19163039077027763</v>
      </c>
      <c r="I173" s="165">
        <f t="shared" si="36"/>
        <v>0.19591082236958632</v>
      </c>
      <c r="J173" s="188">
        <f t="shared" si="36"/>
        <v>0.21225982382506778</v>
      </c>
      <c r="K173" s="165">
        <f t="shared" si="36"/>
        <v>0.20686938468097027</v>
      </c>
      <c r="L173" s="165">
        <f t="shared" si="36"/>
        <v>0.23611294060965818</v>
      </c>
      <c r="M173" s="165">
        <f t="shared" si="36"/>
        <v>0.16943410459808855</v>
      </c>
      <c r="N173" s="165">
        <f t="shared" si="36"/>
        <v>0.21506263078873672</v>
      </c>
      <c r="O173" s="165">
        <f t="shared" si="36"/>
        <v>0.18928948686970012</v>
      </c>
      <c r="P173" s="165">
        <f t="shared" si="36"/>
        <v>0.11471960450735232</v>
      </c>
      <c r="Q173" s="165">
        <f t="shared" si="35"/>
        <v>0.19966665240641712</v>
      </c>
      <c r="R173" s="165">
        <f t="shared" si="35"/>
        <v>0.19198716577540109</v>
      </c>
      <c r="S173" s="165">
        <f t="shared" si="35"/>
        <v>0.13823075935828877</v>
      </c>
      <c r="T173" s="165">
        <f t="shared" si="35"/>
        <v>0.23696701604278078</v>
      </c>
      <c r="U173" s="165">
        <f t="shared" si="35"/>
        <v>0.19527837433155082</v>
      </c>
      <c r="V173" s="165">
        <f t="shared" si="35"/>
        <v>0.20186079144385025</v>
      </c>
      <c r="W173" s="165">
        <f t="shared" si="35"/>
        <v>0.19198716577540109</v>
      </c>
      <c r="X173" s="165">
        <f t="shared" si="35"/>
        <v>0.23696701604278078</v>
      </c>
      <c r="Y173" s="165">
        <f t="shared" si="35"/>
        <v>0.23148166844919787</v>
      </c>
      <c r="Z173" s="165">
        <f t="shared" si="35"/>
        <v>0.19527837433155082</v>
      </c>
      <c r="AA173" s="165">
        <f t="shared" si="35"/>
        <v>0.23148166844919787</v>
      </c>
      <c r="AB173" s="165">
        <f t="shared" si="35"/>
        <v>0.25781133689839575</v>
      </c>
      <c r="AC173" s="165">
        <f t="shared" si="35"/>
        <v>0.11519229946524065</v>
      </c>
      <c r="AD173" s="165">
        <f t="shared" si="35"/>
        <v>0.19089009625668449</v>
      </c>
      <c r="AE173" s="165">
        <f t="shared" si="35"/>
        <v>0.19856958288770055</v>
      </c>
      <c r="AF173" s="165">
        <f t="shared" si="35"/>
        <v>0.19527837433155082</v>
      </c>
      <c r="AG173" s="165">
        <f t="shared" si="35"/>
        <v>0.19966665240641712</v>
      </c>
      <c r="AH173" s="165">
        <f t="shared" si="35"/>
        <v>0.15578387165775401</v>
      </c>
      <c r="AI173" s="165">
        <f t="shared" si="35"/>
        <v>0.19527837433155082</v>
      </c>
      <c r="AJ173" s="165">
        <f t="shared" si="35"/>
        <v>0.17223991443850267</v>
      </c>
      <c r="AK173" s="165">
        <f t="shared" si="35"/>
        <v>0.16456042780748664</v>
      </c>
      <c r="AL173" s="165">
        <f t="shared" si="35"/>
        <v>0.18321060962566846</v>
      </c>
      <c r="AM173" s="165">
        <f t="shared" si="35"/>
        <v>0.16894870588235295</v>
      </c>
      <c r="AN173" s="165">
        <f t="shared" si="35"/>
        <v>0.2303845989304813</v>
      </c>
      <c r="AO173" s="165">
        <f t="shared" si="35"/>
        <v>0.22819045989304812</v>
      </c>
      <c r="AP173" s="165">
        <f t="shared" si="35"/>
        <v>0.22051097326203209</v>
      </c>
      <c r="AQ173" s="165">
        <f t="shared" si="35"/>
        <v>0.21502562566844924</v>
      </c>
      <c r="AR173" s="165">
        <f t="shared" si="35"/>
        <v>0.20844320855614976</v>
      </c>
      <c r="AS173" s="165">
        <f t="shared" si="35"/>
        <v>0.20954027807486633</v>
      </c>
      <c r="AT173" s="165">
        <f t="shared" si="35"/>
        <v>0.24903478074866309</v>
      </c>
      <c r="AU173" s="165">
        <f t="shared" si="35"/>
        <v>0.15578387165775401</v>
      </c>
      <c r="AV173" s="165">
        <f t="shared" si="35"/>
        <v>0.22270511229946527</v>
      </c>
      <c r="AW173" s="74">
        <v>173</v>
      </c>
    </row>
    <row r="174" spans="1:49" ht="13.5" thickBot="1" x14ac:dyDescent="0.25">
      <c r="A174" s="112" t="s">
        <v>49</v>
      </c>
      <c r="B174" s="167">
        <v>0.205152</v>
      </c>
      <c r="C174" s="165">
        <f t="shared" si="36"/>
        <v>0.20046018477457797</v>
      </c>
      <c r="D174" s="165">
        <f t="shared" si="36"/>
        <v>0.22074975360234095</v>
      </c>
      <c r="E174" s="165">
        <f t="shared" si="36"/>
        <v>0.20143588650174291</v>
      </c>
      <c r="F174" s="165">
        <f t="shared" si="36"/>
        <v>0.19823268684808046</v>
      </c>
      <c r="G174" s="165">
        <f t="shared" si="36"/>
        <v>0.21867494616252064</v>
      </c>
      <c r="H174" s="165">
        <f t="shared" si="36"/>
        <v>0.19163039077027763</v>
      </c>
      <c r="I174" s="165">
        <f t="shared" si="36"/>
        <v>0.19591082236958632</v>
      </c>
      <c r="J174" s="188">
        <f t="shared" si="36"/>
        <v>0.21225982382506778</v>
      </c>
      <c r="K174" s="165">
        <f t="shared" si="36"/>
        <v>0.20686938468097027</v>
      </c>
      <c r="L174" s="165">
        <f t="shared" si="36"/>
        <v>0.23611294060965818</v>
      </c>
      <c r="M174" s="165">
        <f t="shared" si="36"/>
        <v>0.16943410459808855</v>
      </c>
      <c r="N174" s="165">
        <f t="shared" si="36"/>
        <v>0.21506263078873672</v>
      </c>
      <c r="O174" s="165">
        <f t="shared" si="36"/>
        <v>0.18928948686970012</v>
      </c>
      <c r="P174" s="165">
        <f t="shared" si="36"/>
        <v>0.11471960450735232</v>
      </c>
      <c r="Q174" s="165">
        <f t="shared" si="35"/>
        <v>0.19966665240641712</v>
      </c>
      <c r="R174" s="165">
        <f t="shared" si="35"/>
        <v>0.19198716577540109</v>
      </c>
      <c r="S174" s="165">
        <f t="shared" si="35"/>
        <v>0.13823075935828877</v>
      </c>
      <c r="T174" s="165">
        <f t="shared" si="35"/>
        <v>0.23696701604278078</v>
      </c>
      <c r="U174" s="165">
        <f t="shared" si="35"/>
        <v>0.19527837433155082</v>
      </c>
      <c r="V174" s="165">
        <f t="shared" si="35"/>
        <v>0.20186079144385025</v>
      </c>
      <c r="W174" s="165">
        <f t="shared" si="35"/>
        <v>0.19198716577540109</v>
      </c>
      <c r="X174" s="165">
        <f t="shared" si="35"/>
        <v>0.23696701604278078</v>
      </c>
      <c r="Y174" s="165">
        <f t="shared" si="35"/>
        <v>0.23148166844919787</v>
      </c>
      <c r="Z174" s="165">
        <f t="shared" si="35"/>
        <v>0.19527837433155082</v>
      </c>
      <c r="AA174" s="165">
        <f t="shared" si="35"/>
        <v>0.23148166844919787</v>
      </c>
      <c r="AB174" s="165">
        <f t="shared" si="35"/>
        <v>0.25781133689839575</v>
      </c>
      <c r="AC174" s="165">
        <f t="shared" si="35"/>
        <v>0.11519229946524065</v>
      </c>
      <c r="AD174" s="165">
        <f t="shared" si="35"/>
        <v>0.19089009625668449</v>
      </c>
      <c r="AE174" s="165">
        <f t="shared" si="35"/>
        <v>0.19856958288770055</v>
      </c>
      <c r="AF174" s="165">
        <f t="shared" si="35"/>
        <v>0.19527837433155082</v>
      </c>
      <c r="AG174" s="165">
        <f t="shared" si="35"/>
        <v>0.19966665240641712</v>
      </c>
      <c r="AH174" s="165">
        <f t="shared" si="35"/>
        <v>0.15578387165775401</v>
      </c>
      <c r="AI174" s="165">
        <f t="shared" si="35"/>
        <v>0.19527837433155082</v>
      </c>
      <c r="AJ174" s="165">
        <f t="shared" si="35"/>
        <v>0.17223991443850267</v>
      </c>
      <c r="AK174" s="165">
        <f t="shared" si="35"/>
        <v>0.16456042780748664</v>
      </c>
      <c r="AL174" s="165">
        <f t="shared" si="35"/>
        <v>0.18321060962566846</v>
      </c>
      <c r="AM174" s="165">
        <f t="shared" si="35"/>
        <v>0.16894870588235295</v>
      </c>
      <c r="AN174" s="165">
        <f t="shared" si="35"/>
        <v>0.2303845989304813</v>
      </c>
      <c r="AO174" s="165">
        <f t="shared" si="35"/>
        <v>0.22819045989304812</v>
      </c>
      <c r="AP174" s="165">
        <f t="shared" si="35"/>
        <v>0.22051097326203209</v>
      </c>
      <c r="AQ174" s="165">
        <f t="shared" si="35"/>
        <v>0.21502562566844924</v>
      </c>
      <c r="AR174" s="165">
        <f t="shared" si="35"/>
        <v>0.20844320855614976</v>
      </c>
      <c r="AS174" s="165">
        <f t="shared" si="35"/>
        <v>0.20954027807486633</v>
      </c>
      <c r="AT174" s="165">
        <f t="shared" si="35"/>
        <v>0.24903478074866309</v>
      </c>
      <c r="AU174" s="165">
        <f t="shared" si="35"/>
        <v>0.15578387165775401</v>
      </c>
      <c r="AV174" s="165">
        <f t="shared" si="35"/>
        <v>0.22270511229946527</v>
      </c>
      <c r="AW174" s="74">
        <v>174</v>
      </c>
    </row>
    <row r="175" spans="1:49" ht="13.5" thickBot="1" x14ac:dyDescent="0.25">
      <c r="A175" s="112" t="s">
        <v>50</v>
      </c>
      <c r="B175" s="167">
        <v>0.22483400000000001</v>
      </c>
      <c r="C175" s="165">
        <f t="shared" si="36"/>
        <v>0.21969205849130138</v>
      </c>
      <c r="D175" s="165">
        <f t="shared" si="36"/>
        <v>0.24192818057551826</v>
      </c>
      <c r="E175" s="165">
        <f t="shared" si="36"/>
        <v>0.22076136769679489</v>
      </c>
      <c r="F175" s="165">
        <f t="shared" si="36"/>
        <v>0.21725085748518816</v>
      </c>
      <c r="G175" s="165">
        <f t="shared" si="36"/>
        <v>0.2396543189708322</v>
      </c>
      <c r="H175" s="165">
        <f t="shared" si="36"/>
        <v>0.21001514622545528</v>
      </c>
      <c r="I175" s="165">
        <f t="shared" si="36"/>
        <v>0.21470623653019991</v>
      </c>
      <c r="J175" s="188">
        <f t="shared" si="36"/>
        <v>0.23262373864200833</v>
      </c>
      <c r="K175" s="165">
        <f t="shared" si="36"/>
        <v>0.22671614819919508</v>
      </c>
      <c r="L175" s="165">
        <f t="shared" si="36"/>
        <v>0.25876529056032549</v>
      </c>
      <c r="M175" s="165">
        <f t="shared" si="36"/>
        <v>0.18568937896392257</v>
      </c>
      <c r="N175" s="165">
        <f t="shared" si="36"/>
        <v>0.23569544304103704</v>
      </c>
      <c r="O175" s="165">
        <f t="shared" si="36"/>
        <v>0.20744965923248207</v>
      </c>
      <c r="P175" s="165">
        <f t="shared" si="36"/>
        <v>0.12572564517921372</v>
      </c>
      <c r="Q175" s="165">
        <f t="shared" si="35"/>
        <v>0.21882239572192513</v>
      </c>
      <c r="R175" s="165">
        <f t="shared" si="35"/>
        <v>0.21040614973262034</v>
      </c>
      <c r="S175" s="165">
        <f t="shared" si="35"/>
        <v>0.15149242780748665</v>
      </c>
      <c r="T175" s="165">
        <f t="shared" si="35"/>
        <v>0.25970130481283427</v>
      </c>
      <c r="U175" s="165">
        <f t="shared" si="35"/>
        <v>0.21401311229946526</v>
      </c>
      <c r="V175" s="165">
        <f t="shared" si="35"/>
        <v>0.22122703743315508</v>
      </c>
      <c r="W175" s="165">
        <f t="shared" si="35"/>
        <v>0.21040614973262034</v>
      </c>
      <c r="X175" s="165">
        <f t="shared" si="35"/>
        <v>0.25970130481283427</v>
      </c>
      <c r="Y175" s="165">
        <f t="shared" si="35"/>
        <v>0.25368970053475937</v>
      </c>
      <c r="Z175" s="165">
        <f t="shared" si="35"/>
        <v>0.21401311229946526</v>
      </c>
      <c r="AA175" s="165">
        <f t="shared" si="35"/>
        <v>0.25368970053475937</v>
      </c>
      <c r="AB175" s="165">
        <f t="shared" si="35"/>
        <v>0.28254540106951875</v>
      </c>
      <c r="AC175" s="165">
        <f t="shared" si="35"/>
        <v>0.12624368983957221</v>
      </c>
      <c r="AD175" s="165">
        <f t="shared" si="35"/>
        <v>0.20920382887700534</v>
      </c>
      <c r="AE175" s="165">
        <f t="shared" si="35"/>
        <v>0.21762007486631019</v>
      </c>
      <c r="AF175" s="165">
        <f t="shared" si="35"/>
        <v>0.21401311229946526</v>
      </c>
      <c r="AG175" s="165">
        <f t="shared" si="35"/>
        <v>0.21882239572192513</v>
      </c>
      <c r="AH175" s="165">
        <f t="shared" si="35"/>
        <v>0.17072956149732621</v>
      </c>
      <c r="AI175" s="165">
        <f t="shared" si="35"/>
        <v>0.21401311229946526</v>
      </c>
      <c r="AJ175" s="165">
        <f t="shared" si="35"/>
        <v>0.1887643743315508</v>
      </c>
      <c r="AK175" s="165">
        <f t="shared" si="35"/>
        <v>0.18034812834224598</v>
      </c>
      <c r="AL175" s="165">
        <f t="shared" si="35"/>
        <v>0.20078758288770054</v>
      </c>
      <c r="AM175" s="165">
        <f t="shared" si="35"/>
        <v>0.1851574117647059</v>
      </c>
      <c r="AN175" s="165">
        <f t="shared" si="35"/>
        <v>0.25248737967914442</v>
      </c>
      <c r="AO175" s="165">
        <f t="shared" si="35"/>
        <v>0.25008273796791447</v>
      </c>
      <c r="AP175" s="165">
        <f t="shared" si="35"/>
        <v>0.24166649197860965</v>
      </c>
      <c r="AQ175" s="165">
        <f t="shared" si="35"/>
        <v>0.2356548877005348</v>
      </c>
      <c r="AR175" s="165">
        <f t="shared" si="35"/>
        <v>0.22844096256684493</v>
      </c>
      <c r="AS175" s="165">
        <f t="shared" si="35"/>
        <v>0.22964328342245993</v>
      </c>
      <c r="AT175" s="165">
        <f t="shared" si="35"/>
        <v>0.27292683422459896</v>
      </c>
      <c r="AU175" s="165">
        <f t="shared" si="35"/>
        <v>0.17072956149732621</v>
      </c>
      <c r="AV175" s="165">
        <f t="shared" si="35"/>
        <v>0.2440711336898396</v>
      </c>
      <c r="AW175" s="74">
        <v>175</v>
      </c>
    </row>
    <row r="176" spans="1:49" ht="13.5" thickBot="1" x14ac:dyDescent="0.25">
      <c r="A176" s="112" t="s">
        <v>51</v>
      </c>
      <c r="B176" s="167">
        <v>0.22483400000000001</v>
      </c>
      <c r="C176" s="165">
        <f t="shared" si="36"/>
        <v>0.21969205849130138</v>
      </c>
      <c r="D176" s="165">
        <f t="shared" si="36"/>
        <v>0.24192818057551826</v>
      </c>
      <c r="E176" s="165">
        <f t="shared" si="36"/>
        <v>0.22076136769679489</v>
      </c>
      <c r="F176" s="165">
        <f t="shared" si="36"/>
        <v>0.21725085748518816</v>
      </c>
      <c r="G176" s="165">
        <f t="shared" si="36"/>
        <v>0.2396543189708322</v>
      </c>
      <c r="H176" s="165">
        <f t="shared" si="36"/>
        <v>0.21001514622545528</v>
      </c>
      <c r="I176" s="165">
        <f t="shared" si="36"/>
        <v>0.21470623653019991</v>
      </c>
      <c r="J176" s="188">
        <f t="shared" si="36"/>
        <v>0.23262373864200833</v>
      </c>
      <c r="K176" s="165">
        <f t="shared" si="36"/>
        <v>0.22671614819919508</v>
      </c>
      <c r="L176" s="165">
        <f t="shared" si="36"/>
        <v>0.25876529056032549</v>
      </c>
      <c r="M176" s="165">
        <f t="shared" si="36"/>
        <v>0.18568937896392257</v>
      </c>
      <c r="N176" s="165">
        <f t="shared" si="36"/>
        <v>0.23569544304103704</v>
      </c>
      <c r="O176" s="165">
        <f t="shared" si="36"/>
        <v>0.20744965923248207</v>
      </c>
      <c r="P176" s="165">
        <f t="shared" si="36"/>
        <v>0.12572564517921372</v>
      </c>
      <c r="Q176" s="165">
        <f t="shared" si="35"/>
        <v>0.21882239572192513</v>
      </c>
      <c r="R176" s="165">
        <f t="shared" si="35"/>
        <v>0.21040614973262034</v>
      </c>
      <c r="S176" s="165">
        <f t="shared" si="35"/>
        <v>0.15149242780748665</v>
      </c>
      <c r="T176" s="165">
        <f t="shared" si="35"/>
        <v>0.25970130481283427</v>
      </c>
      <c r="U176" s="165">
        <f t="shared" si="35"/>
        <v>0.21401311229946526</v>
      </c>
      <c r="V176" s="165">
        <f t="shared" si="35"/>
        <v>0.22122703743315508</v>
      </c>
      <c r="W176" s="165">
        <f t="shared" si="35"/>
        <v>0.21040614973262034</v>
      </c>
      <c r="X176" s="165">
        <f t="shared" si="35"/>
        <v>0.25970130481283427</v>
      </c>
      <c r="Y176" s="165">
        <f t="shared" si="35"/>
        <v>0.25368970053475937</v>
      </c>
      <c r="Z176" s="165">
        <f t="shared" si="35"/>
        <v>0.21401311229946526</v>
      </c>
      <c r="AA176" s="165">
        <f t="shared" si="35"/>
        <v>0.25368970053475937</v>
      </c>
      <c r="AB176" s="165">
        <f t="shared" si="35"/>
        <v>0.28254540106951875</v>
      </c>
      <c r="AC176" s="165">
        <f t="shared" si="35"/>
        <v>0.12624368983957221</v>
      </c>
      <c r="AD176" s="165">
        <f t="shared" si="35"/>
        <v>0.20920382887700534</v>
      </c>
      <c r="AE176" s="165">
        <f t="shared" si="35"/>
        <v>0.21762007486631019</v>
      </c>
      <c r="AF176" s="165">
        <f t="shared" si="35"/>
        <v>0.21401311229946526</v>
      </c>
      <c r="AG176" s="165">
        <f t="shared" si="35"/>
        <v>0.21882239572192513</v>
      </c>
      <c r="AH176" s="165">
        <f t="shared" si="35"/>
        <v>0.17072956149732621</v>
      </c>
      <c r="AI176" s="165">
        <f t="shared" si="35"/>
        <v>0.21401311229946526</v>
      </c>
      <c r="AJ176" s="165">
        <f t="shared" si="35"/>
        <v>0.1887643743315508</v>
      </c>
      <c r="AK176" s="165">
        <f t="shared" ref="Q176:AV184" si="37">AK$270*$B176</f>
        <v>0.18034812834224598</v>
      </c>
      <c r="AL176" s="165">
        <f t="shared" si="37"/>
        <v>0.20078758288770054</v>
      </c>
      <c r="AM176" s="165">
        <f t="shared" si="37"/>
        <v>0.1851574117647059</v>
      </c>
      <c r="AN176" s="165">
        <f t="shared" si="37"/>
        <v>0.25248737967914442</v>
      </c>
      <c r="AO176" s="165">
        <f t="shared" si="37"/>
        <v>0.25008273796791447</v>
      </c>
      <c r="AP176" s="165">
        <f t="shared" si="37"/>
        <v>0.24166649197860965</v>
      </c>
      <c r="AQ176" s="165">
        <f t="shared" si="37"/>
        <v>0.2356548877005348</v>
      </c>
      <c r="AR176" s="165">
        <f t="shared" si="37"/>
        <v>0.22844096256684493</v>
      </c>
      <c r="AS176" s="165">
        <f t="shared" si="37"/>
        <v>0.22964328342245993</v>
      </c>
      <c r="AT176" s="165">
        <f t="shared" si="37"/>
        <v>0.27292683422459896</v>
      </c>
      <c r="AU176" s="165">
        <f t="shared" si="37"/>
        <v>0.17072956149732621</v>
      </c>
      <c r="AV176" s="165">
        <f t="shared" si="37"/>
        <v>0.2440711336898396</v>
      </c>
      <c r="AW176" s="74">
        <v>176</v>
      </c>
    </row>
    <row r="177" spans="1:49" ht="13.5" thickBot="1" x14ac:dyDescent="0.25">
      <c r="A177" s="112" t="s">
        <v>52</v>
      </c>
      <c r="B177" s="167">
        <v>0.19876000000000002</v>
      </c>
      <c r="C177" s="165">
        <f t="shared" si="36"/>
        <v>0.19421436947139253</v>
      </c>
      <c r="D177" s="165">
        <f t="shared" si="36"/>
        <v>0.21387176837662461</v>
      </c>
      <c r="E177" s="165">
        <f t="shared" si="36"/>
        <v>0.19515967088347383</v>
      </c>
      <c r="F177" s="165">
        <f t="shared" si="36"/>
        <v>0.1920562745570332</v>
      </c>
      <c r="G177" s="165">
        <f t="shared" si="36"/>
        <v>0.21186160651254976</v>
      </c>
      <c r="H177" s="165">
        <f t="shared" si="36"/>
        <v>0.18565968876491765</v>
      </c>
      <c r="I177" s="165">
        <f t="shared" si="36"/>
        <v>0.18980675330573907</v>
      </c>
      <c r="J177" s="188">
        <f t="shared" si="36"/>
        <v>0.20564636261635508</v>
      </c>
      <c r="K177" s="165">
        <f t="shared" si="36"/>
        <v>0.20042387546399573</v>
      </c>
      <c r="L177" s="165">
        <f t="shared" si="36"/>
        <v>0.22875627864010911</v>
      </c>
      <c r="M177" s="165">
        <f t="shared" si="36"/>
        <v>0.1641549808430631</v>
      </c>
      <c r="N177" s="165">
        <f t="shared" si="36"/>
        <v>0.20836184144229308</v>
      </c>
      <c r="O177" s="165">
        <f t="shared" si="36"/>
        <v>0.18339172131015832</v>
      </c>
      <c r="P177" s="165">
        <f t="shared" si="36"/>
        <v>0.11114524153740324</v>
      </c>
      <c r="Q177" s="165">
        <f t="shared" si="37"/>
        <v>0.19344556149732622</v>
      </c>
      <c r="R177" s="165">
        <f t="shared" si="37"/>
        <v>0.18600534759358292</v>
      </c>
      <c r="S177" s="165">
        <f t="shared" si="37"/>
        <v>0.13392385026737968</v>
      </c>
      <c r="T177" s="165">
        <f t="shared" si="37"/>
        <v>0.22958374331550807</v>
      </c>
      <c r="U177" s="165">
        <f t="shared" si="37"/>
        <v>0.18919401069518718</v>
      </c>
      <c r="V177" s="165">
        <f t="shared" si="37"/>
        <v>0.19557133689839573</v>
      </c>
      <c r="W177" s="165">
        <f t="shared" si="37"/>
        <v>0.18600534759358292</v>
      </c>
      <c r="X177" s="165">
        <f t="shared" si="37"/>
        <v>0.22958374331550807</v>
      </c>
      <c r="Y177" s="165">
        <f t="shared" si="37"/>
        <v>0.22426930481283425</v>
      </c>
      <c r="Z177" s="165">
        <f t="shared" si="37"/>
        <v>0.18919401069518718</v>
      </c>
      <c r="AA177" s="165">
        <f t="shared" si="37"/>
        <v>0.22426930481283425</v>
      </c>
      <c r="AB177" s="165">
        <f t="shared" si="37"/>
        <v>0.2497786096256685</v>
      </c>
      <c r="AC177" s="165">
        <f t="shared" si="37"/>
        <v>0.11160320855614975</v>
      </c>
      <c r="AD177" s="165">
        <f t="shared" si="37"/>
        <v>0.18494245989304814</v>
      </c>
      <c r="AE177" s="165">
        <f t="shared" si="37"/>
        <v>0.19238267379679147</v>
      </c>
      <c r="AF177" s="165">
        <f t="shared" si="37"/>
        <v>0.18919401069518718</v>
      </c>
      <c r="AG177" s="165">
        <f t="shared" si="37"/>
        <v>0.19344556149732622</v>
      </c>
      <c r="AH177" s="165">
        <f t="shared" si="37"/>
        <v>0.15093005347593585</v>
      </c>
      <c r="AI177" s="165">
        <f t="shared" si="37"/>
        <v>0.18919401069518718</v>
      </c>
      <c r="AJ177" s="165">
        <f t="shared" si="37"/>
        <v>0.16687336898395724</v>
      </c>
      <c r="AK177" s="165">
        <f t="shared" si="37"/>
        <v>0.15943315508021391</v>
      </c>
      <c r="AL177" s="165">
        <f t="shared" si="37"/>
        <v>0.17750224598930484</v>
      </c>
      <c r="AM177" s="165">
        <f t="shared" si="37"/>
        <v>0.16368470588235298</v>
      </c>
      <c r="AN177" s="165">
        <f t="shared" si="37"/>
        <v>0.22320641711229949</v>
      </c>
      <c r="AO177" s="165">
        <f t="shared" si="37"/>
        <v>0.22108064171122996</v>
      </c>
      <c r="AP177" s="165">
        <f t="shared" si="37"/>
        <v>0.21364042780748665</v>
      </c>
      <c r="AQ177" s="165">
        <f t="shared" si="37"/>
        <v>0.20832598930481289</v>
      </c>
      <c r="AR177" s="165">
        <f t="shared" si="37"/>
        <v>0.20194866310160431</v>
      </c>
      <c r="AS177" s="165">
        <f t="shared" si="37"/>
        <v>0.20301155080213906</v>
      </c>
      <c r="AT177" s="165">
        <f t="shared" si="37"/>
        <v>0.24127550802139039</v>
      </c>
      <c r="AU177" s="165">
        <f t="shared" si="37"/>
        <v>0.15093005347593585</v>
      </c>
      <c r="AV177" s="165">
        <f t="shared" si="37"/>
        <v>0.21576620320855619</v>
      </c>
      <c r="AW177" s="74">
        <v>177</v>
      </c>
    </row>
    <row r="178" spans="1:49" ht="13.5" thickBot="1" x14ac:dyDescent="0.25">
      <c r="A178" s="112" t="s">
        <v>53</v>
      </c>
      <c r="B178" s="167">
        <v>0.19876000000000002</v>
      </c>
      <c r="C178" s="165">
        <f t="shared" si="36"/>
        <v>0.19421436947139253</v>
      </c>
      <c r="D178" s="165">
        <f t="shared" si="36"/>
        <v>0.21387176837662461</v>
      </c>
      <c r="E178" s="165">
        <f t="shared" si="36"/>
        <v>0.19515967088347383</v>
      </c>
      <c r="F178" s="165">
        <f t="shared" si="36"/>
        <v>0.1920562745570332</v>
      </c>
      <c r="G178" s="165">
        <f t="shared" si="36"/>
        <v>0.21186160651254976</v>
      </c>
      <c r="H178" s="165">
        <f t="shared" si="36"/>
        <v>0.18565968876491765</v>
      </c>
      <c r="I178" s="165">
        <f t="shared" si="36"/>
        <v>0.18980675330573907</v>
      </c>
      <c r="J178" s="188">
        <f t="shared" si="36"/>
        <v>0.20564636261635508</v>
      </c>
      <c r="K178" s="165">
        <f t="shared" si="36"/>
        <v>0.20042387546399573</v>
      </c>
      <c r="L178" s="165">
        <f t="shared" si="36"/>
        <v>0.22875627864010911</v>
      </c>
      <c r="M178" s="165">
        <f t="shared" si="36"/>
        <v>0.1641549808430631</v>
      </c>
      <c r="N178" s="165">
        <f t="shared" si="36"/>
        <v>0.20836184144229308</v>
      </c>
      <c r="O178" s="165">
        <f t="shared" si="36"/>
        <v>0.18339172131015832</v>
      </c>
      <c r="P178" s="165">
        <f t="shared" si="36"/>
        <v>0.11114524153740324</v>
      </c>
      <c r="Q178" s="165">
        <f t="shared" si="37"/>
        <v>0.19344556149732622</v>
      </c>
      <c r="R178" s="165">
        <f t="shared" si="37"/>
        <v>0.18600534759358292</v>
      </c>
      <c r="S178" s="165">
        <f t="shared" si="37"/>
        <v>0.13392385026737968</v>
      </c>
      <c r="T178" s="165">
        <f t="shared" si="37"/>
        <v>0.22958374331550807</v>
      </c>
      <c r="U178" s="165">
        <f t="shared" si="37"/>
        <v>0.18919401069518718</v>
      </c>
      <c r="V178" s="165">
        <f t="shared" si="37"/>
        <v>0.19557133689839573</v>
      </c>
      <c r="W178" s="165">
        <f t="shared" si="37"/>
        <v>0.18600534759358292</v>
      </c>
      <c r="X178" s="165">
        <f t="shared" si="37"/>
        <v>0.22958374331550807</v>
      </c>
      <c r="Y178" s="165">
        <f t="shared" si="37"/>
        <v>0.22426930481283425</v>
      </c>
      <c r="Z178" s="165">
        <f t="shared" si="37"/>
        <v>0.18919401069518718</v>
      </c>
      <c r="AA178" s="165">
        <f t="shared" si="37"/>
        <v>0.22426930481283425</v>
      </c>
      <c r="AB178" s="165">
        <f t="shared" si="37"/>
        <v>0.2497786096256685</v>
      </c>
      <c r="AC178" s="165">
        <f t="shared" si="37"/>
        <v>0.11160320855614975</v>
      </c>
      <c r="AD178" s="165">
        <f t="shared" si="37"/>
        <v>0.18494245989304814</v>
      </c>
      <c r="AE178" s="165">
        <f t="shared" si="37"/>
        <v>0.19238267379679147</v>
      </c>
      <c r="AF178" s="165">
        <f t="shared" si="37"/>
        <v>0.18919401069518718</v>
      </c>
      <c r="AG178" s="165">
        <f t="shared" si="37"/>
        <v>0.19344556149732622</v>
      </c>
      <c r="AH178" s="165">
        <f t="shared" si="37"/>
        <v>0.15093005347593585</v>
      </c>
      <c r="AI178" s="165">
        <f t="shared" si="37"/>
        <v>0.18919401069518718</v>
      </c>
      <c r="AJ178" s="165">
        <f t="shared" si="37"/>
        <v>0.16687336898395724</v>
      </c>
      <c r="AK178" s="165">
        <f t="shared" si="37"/>
        <v>0.15943315508021391</v>
      </c>
      <c r="AL178" s="165">
        <f t="shared" si="37"/>
        <v>0.17750224598930484</v>
      </c>
      <c r="AM178" s="165">
        <f t="shared" si="37"/>
        <v>0.16368470588235298</v>
      </c>
      <c r="AN178" s="165">
        <f t="shared" si="37"/>
        <v>0.22320641711229949</v>
      </c>
      <c r="AO178" s="165">
        <f t="shared" si="37"/>
        <v>0.22108064171122996</v>
      </c>
      <c r="AP178" s="165">
        <f t="shared" si="37"/>
        <v>0.21364042780748665</v>
      </c>
      <c r="AQ178" s="165">
        <f t="shared" si="37"/>
        <v>0.20832598930481289</v>
      </c>
      <c r="AR178" s="165">
        <f t="shared" si="37"/>
        <v>0.20194866310160431</v>
      </c>
      <c r="AS178" s="165">
        <f t="shared" si="37"/>
        <v>0.20301155080213906</v>
      </c>
      <c r="AT178" s="165">
        <f t="shared" si="37"/>
        <v>0.24127550802139039</v>
      </c>
      <c r="AU178" s="165">
        <f t="shared" si="37"/>
        <v>0.15093005347593585</v>
      </c>
      <c r="AV178" s="165">
        <f t="shared" si="37"/>
        <v>0.21576620320855619</v>
      </c>
      <c r="AW178" s="74">
        <v>178</v>
      </c>
    </row>
    <row r="179" spans="1:49" ht="13.5" thickBot="1" x14ac:dyDescent="0.25">
      <c r="A179" s="112" t="s">
        <v>54</v>
      </c>
      <c r="B179" s="167">
        <v>0.11069000000000001</v>
      </c>
      <c r="C179" s="165">
        <f>C$270*$B179</f>
        <v>0.10815852564292834</v>
      </c>
      <c r="D179" s="165">
        <f t="shared" si="36"/>
        <v>0.11910578608174974</v>
      </c>
      <c r="E179" s="165">
        <f t="shared" si="36"/>
        <v>0.10868496664364921</v>
      </c>
      <c r="F179" s="165">
        <f t="shared" si="36"/>
        <v>0.10695667654818879</v>
      </c>
      <c r="G179" s="165">
        <f t="shared" si="36"/>
        <v>0.11798632131653317</v>
      </c>
      <c r="H179" s="165">
        <f t="shared" si="36"/>
        <v>0.10339440002711177</v>
      </c>
      <c r="I179" s="165">
        <f t="shared" si="36"/>
        <v>0.10570391187065938</v>
      </c>
      <c r="J179" s="188">
        <f t="shared" si="36"/>
        <v>0.11452503460457006</v>
      </c>
      <c r="K179" s="165">
        <f t="shared" si="36"/>
        <v>0.11161661690033049</v>
      </c>
      <c r="L179" s="165">
        <f t="shared" si="36"/>
        <v>0.12739501148457275</v>
      </c>
      <c r="M179" s="165">
        <f t="shared" si="36"/>
        <v>9.1418368029375405E-2</v>
      </c>
      <c r="N179" s="165">
        <f t="shared" si="36"/>
        <v>0.11603729235886205</v>
      </c>
      <c r="O179" s="165">
        <f t="shared" si="36"/>
        <v>0.10213136260727221</v>
      </c>
      <c r="P179" s="165">
        <f t="shared" si="36"/>
        <v>6.1897095923602159E-2</v>
      </c>
      <c r="Q179" s="165">
        <f t="shared" si="37"/>
        <v>0.10773037433155082</v>
      </c>
      <c r="R179" s="165">
        <f t="shared" si="37"/>
        <v>0.10358689839572194</v>
      </c>
      <c r="S179" s="165">
        <f t="shared" si="37"/>
        <v>7.458256684491979E-2</v>
      </c>
      <c r="T179" s="165">
        <f t="shared" si="37"/>
        <v>0.12785582887700539</v>
      </c>
      <c r="U179" s="165">
        <f t="shared" si="37"/>
        <v>0.10536267379679146</v>
      </c>
      <c r="V179" s="165">
        <f t="shared" si="37"/>
        <v>0.10891422459893048</v>
      </c>
      <c r="W179" s="165">
        <f t="shared" si="37"/>
        <v>0.10358689839572194</v>
      </c>
      <c r="X179" s="165">
        <f t="shared" si="37"/>
        <v>0.12785582887700539</v>
      </c>
      <c r="Y179" s="165">
        <f t="shared" si="37"/>
        <v>0.12489620320855617</v>
      </c>
      <c r="Z179" s="165">
        <f t="shared" si="37"/>
        <v>0.10536267379679146</v>
      </c>
      <c r="AA179" s="165">
        <f t="shared" si="37"/>
        <v>0.12489620320855617</v>
      </c>
      <c r="AB179" s="165">
        <f t="shared" si="37"/>
        <v>0.13910240641711233</v>
      </c>
      <c r="AC179" s="165">
        <f t="shared" si="37"/>
        <v>6.2152139037433163E-2</v>
      </c>
      <c r="AD179" s="165">
        <f t="shared" si="37"/>
        <v>0.10299497326203209</v>
      </c>
      <c r="AE179" s="165">
        <f t="shared" si="37"/>
        <v>0.10713844919786099</v>
      </c>
      <c r="AF179" s="165">
        <f t="shared" si="37"/>
        <v>0.10536267379679146</v>
      </c>
      <c r="AG179" s="165">
        <f t="shared" si="37"/>
        <v>0.10773037433155082</v>
      </c>
      <c r="AH179" s="165">
        <f t="shared" si="37"/>
        <v>8.4053368983957225E-2</v>
      </c>
      <c r="AI179" s="165">
        <f t="shared" si="37"/>
        <v>0.10536267379679146</v>
      </c>
      <c r="AJ179" s="165">
        <f t="shared" si="37"/>
        <v>9.2932245989304829E-2</v>
      </c>
      <c r="AK179" s="165">
        <f t="shared" ref="AK179:AK184" si="38">AK$270*$B179</f>
        <v>8.8788770053475949E-2</v>
      </c>
      <c r="AL179" s="165">
        <f t="shared" si="37"/>
        <v>9.8851497326203214E-2</v>
      </c>
      <c r="AM179" s="165">
        <f t="shared" si="37"/>
        <v>9.1156470588235311E-2</v>
      </c>
      <c r="AN179" s="165">
        <f t="shared" si="37"/>
        <v>0.12430427807486633</v>
      </c>
      <c r="AO179" s="165">
        <f t="shared" si="37"/>
        <v>0.12312042780748664</v>
      </c>
      <c r="AP179" s="165">
        <f t="shared" si="37"/>
        <v>0.11897695187165777</v>
      </c>
      <c r="AQ179" s="165">
        <f t="shared" si="37"/>
        <v>0.11601732620320859</v>
      </c>
      <c r="AR179" s="165">
        <f t="shared" si="37"/>
        <v>0.11246577540106954</v>
      </c>
      <c r="AS179" s="165">
        <f t="shared" si="37"/>
        <v>0.11305770053475937</v>
      </c>
      <c r="AT179" s="165">
        <f t="shared" si="37"/>
        <v>0.1343670053475936</v>
      </c>
      <c r="AU179" s="165">
        <f t="shared" si="37"/>
        <v>8.4053368983957225E-2</v>
      </c>
      <c r="AV179" s="165">
        <f t="shared" si="37"/>
        <v>0.12016080213903746</v>
      </c>
      <c r="AW179" s="74">
        <v>179</v>
      </c>
    </row>
    <row r="180" spans="1:49" ht="13.5" thickBot="1" x14ac:dyDescent="0.25">
      <c r="A180" s="112" t="s">
        <v>55</v>
      </c>
      <c r="B180" s="167">
        <v>0.11069000000000001</v>
      </c>
      <c r="C180" s="165">
        <f t="shared" ref="C180:C184" si="39">C$270*$B180</f>
        <v>0.10815852564292834</v>
      </c>
      <c r="D180" s="165">
        <f t="shared" si="36"/>
        <v>0.11910578608174974</v>
      </c>
      <c r="E180" s="165">
        <f t="shared" si="36"/>
        <v>0.10868496664364921</v>
      </c>
      <c r="F180" s="165">
        <f t="shared" si="36"/>
        <v>0.10695667654818879</v>
      </c>
      <c r="G180" s="165">
        <f t="shared" si="36"/>
        <v>0.11798632131653317</v>
      </c>
      <c r="H180" s="165">
        <f t="shared" si="36"/>
        <v>0.10339440002711177</v>
      </c>
      <c r="I180" s="165">
        <f t="shared" si="36"/>
        <v>0.10570391187065938</v>
      </c>
      <c r="J180" s="188">
        <f t="shared" si="36"/>
        <v>0.11452503460457006</v>
      </c>
      <c r="K180" s="165">
        <f t="shared" si="36"/>
        <v>0.11161661690033049</v>
      </c>
      <c r="L180" s="165">
        <f t="shared" si="36"/>
        <v>0.12739501148457275</v>
      </c>
      <c r="M180" s="165">
        <f t="shared" si="36"/>
        <v>9.1418368029375405E-2</v>
      </c>
      <c r="N180" s="165">
        <f t="shared" si="36"/>
        <v>0.11603729235886205</v>
      </c>
      <c r="O180" s="165">
        <f t="shared" si="36"/>
        <v>0.10213136260727221</v>
      </c>
      <c r="P180" s="165">
        <f t="shared" si="36"/>
        <v>6.1897095923602159E-2</v>
      </c>
      <c r="Q180" s="165">
        <f t="shared" si="37"/>
        <v>0.10773037433155082</v>
      </c>
      <c r="R180" s="165">
        <f t="shared" si="37"/>
        <v>0.10358689839572194</v>
      </c>
      <c r="S180" s="165">
        <f t="shared" si="37"/>
        <v>7.458256684491979E-2</v>
      </c>
      <c r="T180" s="165">
        <f t="shared" si="37"/>
        <v>0.12785582887700539</v>
      </c>
      <c r="U180" s="165">
        <f t="shared" si="37"/>
        <v>0.10536267379679146</v>
      </c>
      <c r="V180" s="165">
        <f t="shared" si="37"/>
        <v>0.10891422459893048</v>
      </c>
      <c r="W180" s="165">
        <f t="shared" si="37"/>
        <v>0.10358689839572194</v>
      </c>
      <c r="X180" s="165">
        <f t="shared" si="37"/>
        <v>0.12785582887700539</v>
      </c>
      <c r="Y180" s="165">
        <f t="shared" si="37"/>
        <v>0.12489620320855617</v>
      </c>
      <c r="Z180" s="165">
        <f t="shared" si="37"/>
        <v>0.10536267379679146</v>
      </c>
      <c r="AA180" s="165">
        <f t="shared" si="37"/>
        <v>0.12489620320855617</v>
      </c>
      <c r="AB180" s="165">
        <f t="shared" si="37"/>
        <v>0.13910240641711233</v>
      </c>
      <c r="AC180" s="165">
        <f t="shared" si="37"/>
        <v>6.2152139037433163E-2</v>
      </c>
      <c r="AD180" s="165">
        <f t="shared" si="37"/>
        <v>0.10299497326203209</v>
      </c>
      <c r="AE180" s="165">
        <f t="shared" si="37"/>
        <v>0.10713844919786099</v>
      </c>
      <c r="AF180" s="165">
        <f t="shared" si="37"/>
        <v>0.10536267379679146</v>
      </c>
      <c r="AG180" s="165">
        <f t="shared" si="37"/>
        <v>0.10773037433155082</v>
      </c>
      <c r="AH180" s="165">
        <f t="shared" si="37"/>
        <v>8.4053368983957225E-2</v>
      </c>
      <c r="AI180" s="165">
        <f t="shared" si="37"/>
        <v>0.10536267379679146</v>
      </c>
      <c r="AJ180" s="165">
        <f t="shared" si="37"/>
        <v>9.2932245989304829E-2</v>
      </c>
      <c r="AK180" s="165">
        <f t="shared" si="38"/>
        <v>8.8788770053475949E-2</v>
      </c>
      <c r="AL180" s="165">
        <f t="shared" si="37"/>
        <v>9.8851497326203214E-2</v>
      </c>
      <c r="AM180" s="165">
        <f t="shared" si="37"/>
        <v>9.1156470588235311E-2</v>
      </c>
      <c r="AN180" s="165">
        <f t="shared" si="37"/>
        <v>0.12430427807486633</v>
      </c>
      <c r="AO180" s="165">
        <f t="shared" si="37"/>
        <v>0.12312042780748664</v>
      </c>
      <c r="AP180" s="165">
        <f t="shared" si="37"/>
        <v>0.11897695187165777</v>
      </c>
      <c r="AQ180" s="165">
        <f t="shared" si="37"/>
        <v>0.11601732620320859</v>
      </c>
      <c r="AR180" s="165">
        <f t="shared" si="37"/>
        <v>0.11246577540106954</v>
      </c>
      <c r="AS180" s="165">
        <f t="shared" si="37"/>
        <v>0.11305770053475937</v>
      </c>
      <c r="AT180" s="165">
        <f t="shared" si="37"/>
        <v>0.1343670053475936</v>
      </c>
      <c r="AU180" s="165">
        <f t="shared" si="37"/>
        <v>8.4053368983957225E-2</v>
      </c>
      <c r="AV180" s="165">
        <f t="shared" si="37"/>
        <v>0.12016080213903746</v>
      </c>
      <c r="AW180" s="74">
        <v>180</v>
      </c>
    </row>
    <row r="181" spans="1:49" ht="13.5" thickBot="1" x14ac:dyDescent="0.25">
      <c r="A181" s="112" t="s">
        <v>56</v>
      </c>
      <c r="B181" s="167">
        <v>6.8529999999999994E-2</v>
      </c>
      <c r="C181" s="165">
        <f t="shared" si="39"/>
        <v>6.6962722579364697E-2</v>
      </c>
      <c r="D181" s="165">
        <f t="shared" si="36"/>
        <v>7.3740351614258806E-2</v>
      </c>
      <c r="E181" s="165">
        <f t="shared" si="36"/>
        <v>6.7288650863576466E-2</v>
      </c>
      <c r="F181" s="165">
        <f t="shared" si="36"/>
        <v>6.6218638032770588E-2</v>
      </c>
      <c r="G181" s="165">
        <f t="shared" si="36"/>
        <v>7.3047272561405877E-2</v>
      </c>
      <c r="H181" s="165">
        <f t="shared" si="36"/>
        <v>6.4013174034311754E-2</v>
      </c>
      <c r="I181" s="165">
        <f t="shared" si="36"/>
        <v>6.5443030811241171E-2</v>
      </c>
      <c r="J181" s="188">
        <f t="shared" si="36"/>
        <v>7.0904333015188226E-2</v>
      </c>
      <c r="K181" s="165">
        <f t="shared" si="36"/>
        <v>6.910368376709411E-2</v>
      </c>
      <c r="L181" s="165">
        <f t="shared" si="36"/>
        <v>7.8872347430099993E-2</v>
      </c>
      <c r="M181" s="165">
        <f t="shared" si="36"/>
        <v>5.6598615602611757E-2</v>
      </c>
      <c r="N181" s="165">
        <f t="shared" si="36"/>
        <v>7.1840596669552947E-2</v>
      </c>
      <c r="O181" s="165">
        <f t="shared" si="36"/>
        <v>6.3231206789017641E-2</v>
      </c>
      <c r="P181" s="165">
        <f t="shared" si="36"/>
        <v>3.8321510377129414E-2</v>
      </c>
      <c r="Q181" s="165">
        <f t="shared" si="37"/>
        <v>6.6697647058823528E-2</v>
      </c>
      <c r="R181" s="165">
        <f t="shared" si="37"/>
        <v>6.4132352941176474E-2</v>
      </c>
      <c r="S181" s="165">
        <f t="shared" si="37"/>
        <v>4.6175294117647057E-2</v>
      </c>
      <c r="T181" s="165">
        <f t="shared" si="37"/>
        <v>7.9157647058823541E-2</v>
      </c>
      <c r="U181" s="165">
        <f t="shared" si="37"/>
        <v>6.523176470588235E-2</v>
      </c>
      <c r="V181" s="165">
        <f t="shared" si="37"/>
        <v>6.7430588235294103E-2</v>
      </c>
      <c r="W181" s="165">
        <f t="shared" si="37"/>
        <v>6.4132352941176474E-2</v>
      </c>
      <c r="X181" s="165">
        <f t="shared" si="37"/>
        <v>7.9157647058823541E-2</v>
      </c>
      <c r="Y181" s="165">
        <f t="shared" si="37"/>
        <v>7.7325294117647062E-2</v>
      </c>
      <c r="Z181" s="165">
        <f t="shared" si="37"/>
        <v>6.523176470588235E-2</v>
      </c>
      <c r="AA181" s="165">
        <f t="shared" si="37"/>
        <v>7.7325294117647062E-2</v>
      </c>
      <c r="AB181" s="165">
        <f t="shared" si="37"/>
        <v>8.6120588235294115E-2</v>
      </c>
      <c r="AC181" s="165">
        <f t="shared" si="37"/>
        <v>3.847941176470588E-2</v>
      </c>
      <c r="AD181" s="165">
        <f t="shared" si="37"/>
        <v>6.3765882352941172E-2</v>
      </c>
      <c r="AE181" s="165">
        <f t="shared" si="37"/>
        <v>6.6331176470588241E-2</v>
      </c>
      <c r="AF181" s="165">
        <f t="shared" si="37"/>
        <v>6.523176470588235E-2</v>
      </c>
      <c r="AG181" s="165">
        <f t="shared" si="37"/>
        <v>6.6697647058823528E-2</v>
      </c>
      <c r="AH181" s="165">
        <f t="shared" si="37"/>
        <v>5.2038823529411762E-2</v>
      </c>
      <c r="AI181" s="165">
        <f t="shared" si="37"/>
        <v>6.523176470588235E-2</v>
      </c>
      <c r="AJ181" s="165">
        <f t="shared" si="37"/>
        <v>5.7535882352941173E-2</v>
      </c>
      <c r="AK181" s="165">
        <f t="shared" si="38"/>
        <v>5.4970588235294111E-2</v>
      </c>
      <c r="AL181" s="165">
        <f t="shared" si="37"/>
        <v>6.1200588235294111E-2</v>
      </c>
      <c r="AM181" s="165">
        <f t="shared" si="37"/>
        <v>5.6436470588235296E-2</v>
      </c>
      <c r="AN181" s="165">
        <f t="shared" si="37"/>
        <v>7.695882352941176E-2</v>
      </c>
      <c r="AO181" s="165">
        <f t="shared" si="37"/>
        <v>7.6225882352941171E-2</v>
      </c>
      <c r="AP181" s="165">
        <f t="shared" si="37"/>
        <v>7.3660588235294117E-2</v>
      </c>
      <c r="AQ181" s="165">
        <f t="shared" si="37"/>
        <v>7.1828235294117651E-2</v>
      </c>
      <c r="AR181" s="165">
        <f t="shared" si="37"/>
        <v>6.9629411764705884E-2</v>
      </c>
      <c r="AS181" s="165">
        <f t="shared" si="37"/>
        <v>6.9995882352941172E-2</v>
      </c>
      <c r="AT181" s="165">
        <f t="shared" si="37"/>
        <v>8.318882352941176E-2</v>
      </c>
      <c r="AU181" s="165">
        <f t="shared" si="37"/>
        <v>5.2038823529411762E-2</v>
      </c>
      <c r="AV181" s="165">
        <f t="shared" si="37"/>
        <v>7.4393529411764706E-2</v>
      </c>
      <c r="AW181" s="74">
        <v>181</v>
      </c>
    </row>
    <row r="182" spans="1:49" ht="13.5" thickBot="1" x14ac:dyDescent="0.25">
      <c r="A182" s="112" t="s">
        <v>57</v>
      </c>
      <c r="B182" s="167">
        <v>6.8529999999999994E-2</v>
      </c>
      <c r="C182" s="165">
        <f t="shared" si="39"/>
        <v>6.6962722579364697E-2</v>
      </c>
      <c r="D182" s="165">
        <f t="shared" si="36"/>
        <v>7.3740351614258806E-2</v>
      </c>
      <c r="E182" s="165">
        <f t="shared" si="36"/>
        <v>6.7288650863576466E-2</v>
      </c>
      <c r="F182" s="165">
        <f t="shared" si="36"/>
        <v>6.6218638032770588E-2</v>
      </c>
      <c r="G182" s="165">
        <f t="shared" si="36"/>
        <v>7.3047272561405877E-2</v>
      </c>
      <c r="H182" s="165">
        <f t="shared" si="36"/>
        <v>6.4013174034311754E-2</v>
      </c>
      <c r="I182" s="165">
        <f t="shared" si="36"/>
        <v>6.5443030811241171E-2</v>
      </c>
      <c r="J182" s="188">
        <f t="shared" si="36"/>
        <v>7.0904333015188226E-2</v>
      </c>
      <c r="K182" s="165">
        <f t="shared" si="36"/>
        <v>6.910368376709411E-2</v>
      </c>
      <c r="L182" s="165">
        <f t="shared" si="36"/>
        <v>7.8872347430099993E-2</v>
      </c>
      <c r="M182" s="165">
        <f t="shared" si="36"/>
        <v>5.6598615602611757E-2</v>
      </c>
      <c r="N182" s="165">
        <f t="shared" si="36"/>
        <v>7.1840596669552947E-2</v>
      </c>
      <c r="O182" s="165">
        <f t="shared" si="36"/>
        <v>6.3231206789017641E-2</v>
      </c>
      <c r="P182" s="165">
        <f t="shared" si="36"/>
        <v>3.8321510377129414E-2</v>
      </c>
      <c r="Q182" s="165">
        <f t="shared" si="37"/>
        <v>6.6697647058823528E-2</v>
      </c>
      <c r="R182" s="165">
        <f t="shared" si="37"/>
        <v>6.4132352941176474E-2</v>
      </c>
      <c r="S182" s="165">
        <f t="shared" si="37"/>
        <v>4.6175294117647057E-2</v>
      </c>
      <c r="T182" s="165">
        <f t="shared" si="37"/>
        <v>7.9157647058823541E-2</v>
      </c>
      <c r="U182" s="165">
        <f t="shared" si="37"/>
        <v>6.523176470588235E-2</v>
      </c>
      <c r="V182" s="165">
        <f t="shared" si="37"/>
        <v>6.7430588235294103E-2</v>
      </c>
      <c r="W182" s="165">
        <f t="shared" si="37"/>
        <v>6.4132352941176474E-2</v>
      </c>
      <c r="X182" s="165">
        <f t="shared" si="37"/>
        <v>7.9157647058823541E-2</v>
      </c>
      <c r="Y182" s="165">
        <f t="shared" si="37"/>
        <v>7.7325294117647062E-2</v>
      </c>
      <c r="Z182" s="165">
        <f t="shared" si="37"/>
        <v>6.523176470588235E-2</v>
      </c>
      <c r="AA182" s="165">
        <f t="shared" si="37"/>
        <v>7.7325294117647062E-2</v>
      </c>
      <c r="AB182" s="165">
        <f t="shared" si="37"/>
        <v>8.6120588235294115E-2</v>
      </c>
      <c r="AC182" s="165">
        <f t="shared" si="37"/>
        <v>3.847941176470588E-2</v>
      </c>
      <c r="AD182" s="165">
        <f t="shared" si="37"/>
        <v>6.3765882352941172E-2</v>
      </c>
      <c r="AE182" s="165">
        <f t="shared" si="37"/>
        <v>6.6331176470588241E-2</v>
      </c>
      <c r="AF182" s="165">
        <f t="shared" si="37"/>
        <v>6.523176470588235E-2</v>
      </c>
      <c r="AG182" s="165">
        <f t="shared" si="37"/>
        <v>6.6697647058823528E-2</v>
      </c>
      <c r="AH182" s="165">
        <f t="shared" si="37"/>
        <v>5.2038823529411762E-2</v>
      </c>
      <c r="AI182" s="165">
        <f t="shared" si="37"/>
        <v>6.523176470588235E-2</v>
      </c>
      <c r="AJ182" s="165">
        <f t="shared" si="37"/>
        <v>5.7535882352941173E-2</v>
      </c>
      <c r="AK182" s="165">
        <f t="shared" si="38"/>
        <v>5.4970588235294111E-2</v>
      </c>
      <c r="AL182" s="165">
        <f t="shared" si="37"/>
        <v>6.1200588235294111E-2</v>
      </c>
      <c r="AM182" s="165">
        <f t="shared" si="37"/>
        <v>5.6436470588235296E-2</v>
      </c>
      <c r="AN182" s="165">
        <f t="shared" si="37"/>
        <v>7.695882352941176E-2</v>
      </c>
      <c r="AO182" s="165">
        <f t="shared" si="37"/>
        <v>7.6225882352941171E-2</v>
      </c>
      <c r="AP182" s="165">
        <f t="shared" si="37"/>
        <v>7.3660588235294117E-2</v>
      </c>
      <c r="AQ182" s="165">
        <f t="shared" si="37"/>
        <v>7.1828235294117651E-2</v>
      </c>
      <c r="AR182" s="165">
        <f t="shared" si="37"/>
        <v>6.9629411764705884E-2</v>
      </c>
      <c r="AS182" s="165">
        <f t="shared" si="37"/>
        <v>6.9995882352941172E-2</v>
      </c>
      <c r="AT182" s="165">
        <f t="shared" si="37"/>
        <v>8.318882352941176E-2</v>
      </c>
      <c r="AU182" s="165">
        <f t="shared" si="37"/>
        <v>5.2038823529411762E-2</v>
      </c>
      <c r="AV182" s="165">
        <f t="shared" si="37"/>
        <v>7.4393529411764706E-2</v>
      </c>
      <c r="AW182" s="74">
        <v>182</v>
      </c>
    </row>
    <row r="183" spans="1:49" ht="13.5" thickBot="1" x14ac:dyDescent="0.25">
      <c r="A183" s="112" t="s">
        <v>220</v>
      </c>
      <c r="B183" s="167">
        <v>6.8529999999999994E-2</v>
      </c>
      <c r="C183" s="165">
        <f t="shared" si="39"/>
        <v>6.6962722579364697E-2</v>
      </c>
      <c r="D183" s="165">
        <f t="shared" si="36"/>
        <v>7.3740351614258806E-2</v>
      </c>
      <c r="E183" s="165">
        <f t="shared" si="36"/>
        <v>6.7288650863576466E-2</v>
      </c>
      <c r="F183" s="165">
        <f t="shared" si="36"/>
        <v>6.6218638032770588E-2</v>
      </c>
      <c r="G183" s="165">
        <f t="shared" si="36"/>
        <v>7.3047272561405877E-2</v>
      </c>
      <c r="H183" s="165">
        <f t="shared" si="36"/>
        <v>6.4013174034311754E-2</v>
      </c>
      <c r="I183" s="165">
        <f t="shared" si="36"/>
        <v>6.5443030811241171E-2</v>
      </c>
      <c r="J183" s="188">
        <f t="shared" si="36"/>
        <v>7.0904333015188226E-2</v>
      </c>
      <c r="K183" s="165">
        <f t="shared" si="36"/>
        <v>6.910368376709411E-2</v>
      </c>
      <c r="L183" s="165">
        <f t="shared" si="36"/>
        <v>7.8872347430099993E-2</v>
      </c>
      <c r="M183" s="165">
        <f t="shared" si="36"/>
        <v>5.6598615602611757E-2</v>
      </c>
      <c r="N183" s="165">
        <f t="shared" si="36"/>
        <v>7.1840596669552947E-2</v>
      </c>
      <c r="O183" s="165">
        <f t="shared" si="36"/>
        <v>6.3231206789017641E-2</v>
      </c>
      <c r="P183" s="165">
        <f t="shared" si="36"/>
        <v>3.8321510377129414E-2</v>
      </c>
      <c r="Q183" s="165">
        <f t="shared" si="37"/>
        <v>6.6697647058823528E-2</v>
      </c>
      <c r="R183" s="165">
        <f t="shared" si="37"/>
        <v>6.4132352941176474E-2</v>
      </c>
      <c r="S183" s="165">
        <f t="shared" si="37"/>
        <v>4.6175294117647057E-2</v>
      </c>
      <c r="T183" s="165">
        <f t="shared" si="37"/>
        <v>7.9157647058823541E-2</v>
      </c>
      <c r="U183" s="165">
        <f t="shared" si="37"/>
        <v>6.523176470588235E-2</v>
      </c>
      <c r="V183" s="165">
        <f t="shared" si="37"/>
        <v>6.7430588235294103E-2</v>
      </c>
      <c r="W183" s="165">
        <f t="shared" si="37"/>
        <v>6.4132352941176474E-2</v>
      </c>
      <c r="X183" s="165">
        <f t="shared" si="37"/>
        <v>7.9157647058823541E-2</v>
      </c>
      <c r="Y183" s="165">
        <f t="shared" si="37"/>
        <v>7.7325294117647062E-2</v>
      </c>
      <c r="Z183" s="165">
        <f t="shared" si="37"/>
        <v>6.523176470588235E-2</v>
      </c>
      <c r="AA183" s="165">
        <f t="shared" si="37"/>
        <v>7.7325294117647062E-2</v>
      </c>
      <c r="AB183" s="165">
        <f t="shared" si="37"/>
        <v>8.6120588235294115E-2</v>
      </c>
      <c r="AC183" s="165">
        <f t="shared" si="37"/>
        <v>3.847941176470588E-2</v>
      </c>
      <c r="AD183" s="165">
        <f t="shared" si="37"/>
        <v>6.3765882352941172E-2</v>
      </c>
      <c r="AE183" s="165">
        <f t="shared" si="37"/>
        <v>6.6331176470588241E-2</v>
      </c>
      <c r="AF183" s="165">
        <f t="shared" si="37"/>
        <v>6.523176470588235E-2</v>
      </c>
      <c r="AG183" s="165">
        <f t="shared" si="37"/>
        <v>6.6697647058823528E-2</v>
      </c>
      <c r="AH183" s="165">
        <f t="shared" si="37"/>
        <v>5.2038823529411762E-2</v>
      </c>
      <c r="AI183" s="165">
        <f t="shared" si="37"/>
        <v>6.523176470588235E-2</v>
      </c>
      <c r="AJ183" s="165">
        <f t="shared" si="37"/>
        <v>5.7535882352941173E-2</v>
      </c>
      <c r="AK183" s="165">
        <f t="shared" si="38"/>
        <v>5.4970588235294111E-2</v>
      </c>
      <c r="AL183" s="165">
        <f t="shared" si="37"/>
        <v>6.1200588235294111E-2</v>
      </c>
      <c r="AM183" s="165">
        <f t="shared" si="37"/>
        <v>5.6436470588235296E-2</v>
      </c>
      <c r="AN183" s="165">
        <f t="shared" si="37"/>
        <v>7.695882352941176E-2</v>
      </c>
      <c r="AO183" s="165">
        <f t="shared" si="37"/>
        <v>7.6225882352941171E-2</v>
      </c>
      <c r="AP183" s="165">
        <f t="shared" si="37"/>
        <v>7.3660588235294117E-2</v>
      </c>
      <c r="AQ183" s="165">
        <f t="shared" si="37"/>
        <v>7.1828235294117651E-2</v>
      </c>
      <c r="AR183" s="165">
        <f t="shared" si="37"/>
        <v>6.9629411764705884E-2</v>
      </c>
      <c r="AS183" s="165">
        <f t="shared" si="37"/>
        <v>6.9995882352941172E-2</v>
      </c>
      <c r="AT183" s="165">
        <f t="shared" si="37"/>
        <v>8.318882352941176E-2</v>
      </c>
      <c r="AU183" s="165">
        <f t="shared" si="37"/>
        <v>5.2038823529411762E-2</v>
      </c>
      <c r="AV183" s="165">
        <f t="shared" si="37"/>
        <v>7.4393529411764706E-2</v>
      </c>
      <c r="AW183" s="74">
        <v>183</v>
      </c>
    </row>
    <row r="184" spans="1:49" ht="13.5" thickBot="1" x14ac:dyDescent="0.25">
      <c r="A184" s="112" t="s">
        <v>221</v>
      </c>
      <c r="B184" s="167">
        <v>6.8529999999999994E-2</v>
      </c>
      <c r="C184" s="165">
        <f t="shared" si="39"/>
        <v>6.6962722579364697E-2</v>
      </c>
      <c r="D184" s="165">
        <f t="shared" si="36"/>
        <v>7.3740351614258806E-2</v>
      </c>
      <c r="E184" s="165">
        <f t="shared" si="36"/>
        <v>6.7288650863576466E-2</v>
      </c>
      <c r="F184" s="165">
        <f t="shared" si="36"/>
        <v>6.6218638032770588E-2</v>
      </c>
      <c r="G184" s="165">
        <f t="shared" si="36"/>
        <v>7.3047272561405877E-2</v>
      </c>
      <c r="H184" s="165">
        <f t="shared" si="36"/>
        <v>6.4013174034311754E-2</v>
      </c>
      <c r="I184" s="165">
        <f t="shared" si="36"/>
        <v>6.5443030811241171E-2</v>
      </c>
      <c r="J184" s="188">
        <f t="shared" si="36"/>
        <v>7.0904333015188226E-2</v>
      </c>
      <c r="K184" s="165">
        <f t="shared" si="36"/>
        <v>6.910368376709411E-2</v>
      </c>
      <c r="L184" s="165">
        <f t="shared" si="36"/>
        <v>7.8872347430099993E-2</v>
      </c>
      <c r="M184" s="165">
        <f t="shared" si="36"/>
        <v>5.6598615602611757E-2</v>
      </c>
      <c r="N184" s="165">
        <f t="shared" si="36"/>
        <v>7.1840596669552947E-2</v>
      </c>
      <c r="O184" s="165">
        <f t="shared" si="36"/>
        <v>6.3231206789017641E-2</v>
      </c>
      <c r="P184" s="165">
        <f t="shared" si="36"/>
        <v>3.8321510377129414E-2</v>
      </c>
      <c r="Q184" s="165">
        <f t="shared" si="37"/>
        <v>6.6697647058823528E-2</v>
      </c>
      <c r="R184" s="165">
        <f t="shared" si="37"/>
        <v>6.4132352941176474E-2</v>
      </c>
      <c r="S184" s="165">
        <f t="shared" si="37"/>
        <v>4.6175294117647057E-2</v>
      </c>
      <c r="T184" s="165">
        <f t="shared" si="37"/>
        <v>7.9157647058823541E-2</v>
      </c>
      <c r="U184" s="165">
        <f t="shared" si="37"/>
        <v>6.523176470588235E-2</v>
      </c>
      <c r="V184" s="165">
        <f t="shared" si="37"/>
        <v>6.7430588235294103E-2</v>
      </c>
      <c r="W184" s="165">
        <f t="shared" si="37"/>
        <v>6.4132352941176474E-2</v>
      </c>
      <c r="X184" s="165">
        <f t="shared" si="37"/>
        <v>7.9157647058823541E-2</v>
      </c>
      <c r="Y184" s="165">
        <f t="shared" si="37"/>
        <v>7.7325294117647062E-2</v>
      </c>
      <c r="Z184" s="165">
        <f t="shared" si="37"/>
        <v>6.523176470588235E-2</v>
      </c>
      <c r="AA184" s="165">
        <f t="shared" si="37"/>
        <v>7.7325294117647062E-2</v>
      </c>
      <c r="AB184" s="165">
        <f t="shared" si="37"/>
        <v>8.6120588235294115E-2</v>
      </c>
      <c r="AC184" s="165">
        <f t="shared" si="37"/>
        <v>3.847941176470588E-2</v>
      </c>
      <c r="AD184" s="165">
        <f t="shared" si="37"/>
        <v>6.3765882352941172E-2</v>
      </c>
      <c r="AE184" s="165">
        <f t="shared" si="37"/>
        <v>6.6331176470588241E-2</v>
      </c>
      <c r="AF184" s="165">
        <f t="shared" si="37"/>
        <v>6.523176470588235E-2</v>
      </c>
      <c r="AG184" s="165">
        <f t="shared" si="37"/>
        <v>6.6697647058823528E-2</v>
      </c>
      <c r="AH184" s="165">
        <f t="shared" si="37"/>
        <v>5.2038823529411762E-2</v>
      </c>
      <c r="AI184" s="165">
        <f t="shared" si="37"/>
        <v>6.523176470588235E-2</v>
      </c>
      <c r="AJ184" s="165">
        <f t="shared" si="37"/>
        <v>5.7535882352941173E-2</v>
      </c>
      <c r="AK184" s="165">
        <f t="shared" si="38"/>
        <v>5.4970588235294111E-2</v>
      </c>
      <c r="AL184" s="165">
        <f t="shared" si="37"/>
        <v>6.1200588235294111E-2</v>
      </c>
      <c r="AM184" s="165">
        <f t="shared" si="37"/>
        <v>5.6436470588235296E-2</v>
      </c>
      <c r="AN184" s="165">
        <f t="shared" si="37"/>
        <v>7.695882352941176E-2</v>
      </c>
      <c r="AO184" s="165">
        <f t="shared" si="37"/>
        <v>7.6225882352941171E-2</v>
      </c>
      <c r="AP184" s="165">
        <f t="shared" ref="AP184:AV184" si="40">AP$270*$B184</f>
        <v>7.3660588235294117E-2</v>
      </c>
      <c r="AQ184" s="165">
        <f t="shared" si="40"/>
        <v>7.1828235294117651E-2</v>
      </c>
      <c r="AR184" s="165">
        <f t="shared" si="40"/>
        <v>6.9629411764705884E-2</v>
      </c>
      <c r="AS184" s="165">
        <f t="shared" si="40"/>
        <v>6.9995882352941172E-2</v>
      </c>
      <c r="AT184" s="165">
        <f t="shared" si="40"/>
        <v>8.318882352941176E-2</v>
      </c>
      <c r="AU184" s="165">
        <f t="shared" si="40"/>
        <v>5.2038823529411762E-2</v>
      </c>
      <c r="AV184" s="165">
        <f t="shared" si="40"/>
        <v>7.4393529411764706E-2</v>
      </c>
      <c r="AW184" s="74">
        <v>184</v>
      </c>
    </row>
    <row r="185" spans="1:49" ht="13.5" thickBot="1" x14ac:dyDescent="0.25">
      <c r="A185" s="102" t="s">
        <v>62</v>
      </c>
      <c r="B185" s="148"/>
      <c r="AW185" s="74">
        <v>185</v>
      </c>
    </row>
    <row r="186" spans="1:49" ht="13.5" thickBot="1" x14ac:dyDescent="0.25">
      <c r="A186" s="112" t="s">
        <v>21</v>
      </c>
      <c r="B186" s="150"/>
      <c r="AW186" s="74">
        <v>186</v>
      </c>
    </row>
    <row r="187" spans="1:49" ht="13.5" thickBot="1" x14ac:dyDescent="0.25">
      <c r="A187" s="112" t="s">
        <v>22</v>
      </c>
      <c r="B187" s="150"/>
      <c r="AW187" s="74">
        <v>187</v>
      </c>
    </row>
    <row r="188" spans="1:49" ht="13.5" thickBot="1" x14ac:dyDescent="0.25">
      <c r="A188" s="112" t="s">
        <v>23</v>
      </c>
      <c r="B188" s="150"/>
      <c r="AW188" s="74">
        <v>188</v>
      </c>
    </row>
    <row r="189" spans="1:49" ht="13.5" thickBot="1" x14ac:dyDescent="0.25">
      <c r="A189" s="112" t="s">
        <v>24</v>
      </c>
      <c r="B189" s="150"/>
      <c r="AW189" s="74">
        <v>189</v>
      </c>
    </row>
    <row r="190" spans="1:49" ht="13.5" thickBot="1" x14ac:dyDescent="0.25">
      <c r="A190" s="112" t="s">
        <v>229</v>
      </c>
      <c r="B190" s="167">
        <v>0.36068699999999998</v>
      </c>
      <c r="C190" s="165">
        <f>C$269*$B190</f>
        <v>0.34901352739502334</v>
      </c>
      <c r="D190" s="165">
        <f t="shared" ref="D190:AV197" si="41">D$269*$B190</f>
        <v>0.35914340346394125</v>
      </c>
      <c r="E190" s="165">
        <f t="shared" si="41"/>
        <v>0.31093968744613831</v>
      </c>
      <c r="F190" s="165">
        <f t="shared" si="41"/>
        <v>0.36983088029863176</v>
      </c>
      <c r="G190" s="165">
        <f t="shared" si="41"/>
        <v>0.37860114364460168</v>
      </c>
      <c r="H190" s="165">
        <f t="shared" si="41"/>
        <v>0.35107656844127899</v>
      </c>
      <c r="I190" s="165">
        <f t="shared" si="41"/>
        <v>0.35184479129333646</v>
      </c>
      <c r="J190" s="188">
        <f t="shared" si="41"/>
        <v>0.3574680079862198</v>
      </c>
      <c r="K190" s="165">
        <f t="shared" si="41"/>
        <v>0.35581844945980756</v>
      </c>
      <c r="L190" s="165">
        <f t="shared" si="41"/>
        <v>0.39476001998266802</v>
      </c>
      <c r="M190" s="165">
        <f t="shared" si="41"/>
        <v>0.37490798870810382</v>
      </c>
      <c r="N190" s="165">
        <f t="shared" si="41"/>
        <v>0.32144062901827009</v>
      </c>
      <c r="O190" s="165">
        <f t="shared" si="41"/>
        <v>0.36118813829237062</v>
      </c>
      <c r="P190" s="165">
        <f t="shared" si="41"/>
        <v>0.26462238907644003</v>
      </c>
      <c r="Q190" s="165">
        <f t="shared" si="41"/>
        <v>0.38853415808823527</v>
      </c>
      <c r="R190" s="165">
        <f t="shared" si="41"/>
        <v>0.32620956617647062</v>
      </c>
      <c r="S190" s="165">
        <f t="shared" si="41"/>
        <v>0.31427506985294118</v>
      </c>
      <c r="T190" s="165">
        <f t="shared" si="41"/>
        <v>0.38588204779411761</v>
      </c>
      <c r="U190" s="165">
        <f t="shared" si="41"/>
        <v>0.36996938602941171</v>
      </c>
      <c r="V190" s="165">
        <f t="shared" si="41"/>
        <v>0.31029690441176466</v>
      </c>
      <c r="W190" s="165">
        <f t="shared" si="41"/>
        <v>0.39914259926470591</v>
      </c>
      <c r="X190" s="165">
        <f t="shared" si="41"/>
        <v>0.35803488970588232</v>
      </c>
      <c r="Y190" s="165">
        <f t="shared" si="41"/>
        <v>0.41770737132352942</v>
      </c>
      <c r="Z190" s="165">
        <f t="shared" si="41"/>
        <v>0.34742644852941174</v>
      </c>
      <c r="AA190" s="165">
        <f t="shared" si="41"/>
        <v>0.41770737132352942</v>
      </c>
      <c r="AB190" s="165">
        <f t="shared" si="41"/>
        <v>0.4137292058823529</v>
      </c>
      <c r="AC190" s="165">
        <f t="shared" si="41"/>
        <v>0.26521102941176472</v>
      </c>
      <c r="AD190" s="165">
        <f t="shared" si="41"/>
        <v>0.37262149632352942</v>
      </c>
      <c r="AE190" s="165">
        <f t="shared" si="41"/>
        <v>0.36996938602941171</v>
      </c>
      <c r="AF190" s="165">
        <f t="shared" si="41"/>
        <v>0.32355745588235291</v>
      </c>
      <c r="AG190" s="165">
        <f t="shared" si="41"/>
        <v>0.33151378676470589</v>
      </c>
      <c r="AH190" s="165">
        <f t="shared" si="41"/>
        <v>0.29571029779411767</v>
      </c>
      <c r="AI190" s="165">
        <f t="shared" si="41"/>
        <v>0.34742644852941174</v>
      </c>
      <c r="AJ190" s="165">
        <f t="shared" si="41"/>
        <v>0.32488351102941176</v>
      </c>
      <c r="AK190" s="165">
        <f t="shared" si="41"/>
        <v>0.34344828308823527</v>
      </c>
      <c r="AL190" s="165">
        <f t="shared" si="41"/>
        <v>0.33549195220588235</v>
      </c>
      <c r="AM190" s="165">
        <f t="shared" si="41"/>
        <v>0.37527360661764708</v>
      </c>
      <c r="AN190" s="165">
        <f t="shared" si="41"/>
        <v>0.35936094485294118</v>
      </c>
      <c r="AO190" s="165">
        <f t="shared" si="41"/>
        <v>0.42301159191176468</v>
      </c>
      <c r="AP190" s="165">
        <f t="shared" si="41"/>
        <v>0.35936094485294118</v>
      </c>
      <c r="AQ190" s="165">
        <f t="shared" si="41"/>
        <v>0.32090534558823525</v>
      </c>
      <c r="AR190" s="165">
        <f t="shared" si="41"/>
        <v>0.34742644852941174</v>
      </c>
      <c r="AS190" s="165">
        <f t="shared" si="41"/>
        <v>0.37129544117647062</v>
      </c>
      <c r="AT190" s="165">
        <f t="shared" si="41"/>
        <v>0.37527360661764708</v>
      </c>
      <c r="AU190" s="165">
        <f t="shared" si="41"/>
        <v>0.29571029779411767</v>
      </c>
      <c r="AV190" s="165">
        <f t="shared" si="41"/>
        <v>0.39383837867647054</v>
      </c>
      <c r="AW190" s="74">
        <v>190</v>
      </c>
    </row>
    <row r="191" spans="1:49" ht="13.5" thickBot="1" x14ac:dyDescent="0.25">
      <c r="A191" s="112" t="s">
        <v>26</v>
      </c>
      <c r="B191" s="167">
        <v>0.36068699999999998</v>
      </c>
      <c r="C191" s="165">
        <f t="shared" ref="C191:R205" si="42">C$269*$B191</f>
        <v>0.34901352739502334</v>
      </c>
      <c r="D191" s="165">
        <f>D$269*$B191</f>
        <v>0.35914340346394125</v>
      </c>
      <c r="E191" s="165">
        <f t="shared" si="42"/>
        <v>0.31093968744613831</v>
      </c>
      <c r="F191" s="165">
        <f t="shared" si="42"/>
        <v>0.36983088029863176</v>
      </c>
      <c r="G191" s="165">
        <f t="shared" si="42"/>
        <v>0.37860114364460168</v>
      </c>
      <c r="H191" s="165">
        <f t="shared" si="42"/>
        <v>0.35107656844127899</v>
      </c>
      <c r="I191" s="165">
        <f t="shared" si="42"/>
        <v>0.35184479129333646</v>
      </c>
      <c r="J191" s="188">
        <f t="shared" si="42"/>
        <v>0.3574680079862198</v>
      </c>
      <c r="K191" s="165">
        <f t="shared" si="42"/>
        <v>0.35581844945980756</v>
      </c>
      <c r="L191" s="165">
        <f t="shared" si="42"/>
        <v>0.39476001998266802</v>
      </c>
      <c r="M191" s="165">
        <f t="shared" si="42"/>
        <v>0.37490798870810382</v>
      </c>
      <c r="N191" s="165">
        <f t="shared" si="42"/>
        <v>0.32144062901827009</v>
      </c>
      <c r="O191" s="165">
        <f t="shared" si="42"/>
        <v>0.36118813829237062</v>
      </c>
      <c r="P191" s="165">
        <f t="shared" si="42"/>
        <v>0.26462238907644003</v>
      </c>
      <c r="Q191" s="165">
        <f t="shared" si="42"/>
        <v>0.38853415808823527</v>
      </c>
      <c r="R191" s="165">
        <f t="shared" si="42"/>
        <v>0.32620956617647062</v>
      </c>
      <c r="S191" s="165">
        <f t="shared" si="41"/>
        <v>0.31427506985294118</v>
      </c>
      <c r="T191" s="165">
        <f t="shared" si="41"/>
        <v>0.38588204779411761</v>
      </c>
      <c r="U191" s="165">
        <f t="shared" si="41"/>
        <v>0.36996938602941171</v>
      </c>
      <c r="V191" s="165">
        <f t="shared" si="41"/>
        <v>0.31029690441176466</v>
      </c>
      <c r="W191" s="165">
        <f t="shared" si="41"/>
        <v>0.39914259926470591</v>
      </c>
      <c r="X191" s="165">
        <f t="shared" si="41"/>
        <v>0.35803488970588232</v>
      </c>
      <c r="Y191" s="165">
        <f t="shared" si="41"/>
        <v>0.41770737132352942</v>
      </c>
      <c r="Z191" s="165">
        <f t="shared" si="41"/>
        <v>0.34742644852941174</v>
      </c>
      <c r="AA191" s="165">
        <f t="shared" si="41"/>
        <v>0.41770737132352942</v>
      </c>
      <c r="AB191" s="165">
        <f t="shared" si="41"/>
        <v>0.4137292058823529</v>
      </c>
      <c r="AC191" s="165">
        <f t="shared" si="41"/>
        <v>0.26521102941176472</v>
      </c>
      <c r="AD191" s="165">
        <f t="shared" si="41"/>
        <v>0.37262149632352942</v>
      </c>
      <c r="AE191" s="165">
        <f t="shared" si="41"/>
        <v>0.36996938602941171</v>
      </c>
      <c r="AF191" s="165">
        <f t="shared" si="41"/>
        <v>0.32355745588235291</v>
      </c>
      <c r="AG191" s="165">
        <f t="shared" si="41"/>
        <v>0.33151378676470589</v>
      </c>
      <c r="AH191" s="165">
        <f t="shared" si="41"/>
        <v>0.29571029779411767</v>
      </c>
      <c r="AI191" s="165">
        <f t="shared" si="41"/>
        <v>0.34742644852941174</v>
      </c>
      <c r="AJ191" s="165">
        <f t="shared" si="41"/>
        <v>0.32488351102941176</v>
      </c>
      <c r="AK191" s="165">
        <f t="shared" si="41"/>
        <v>0.34344828308823527</v>
      </c>
      <c r="AL191" s="165">
        <f t="shared" si="41"/>
        <v>0.33549195220588235</v>
      </c>
      <c r="AM191" s="165">
        <f t="shared" si="41"/>
        <v>0.37527360661764708</v>
      </c>
      <c r="AN191" s="165">
        <f t="shared" si="41"/>
        <v>0.35936094485294118</v>
      </c>
      <c r="AO191" s="165">
        <f t="shared" si="41"/>
        <v>0.42301159191176468</v>
      </c>
      <c r="AP191" s="165">
        <f t="shared" si="41"/>
        <v>0.35936094485294118</v>
      </c>
      <c r="AQ191" s="165">
        <f t="shared" si="41"/>
        <v>0.32090534558823525</v>
      </c>
      <c r="AR191" s="165">
        <f t="shared" si="41"/>
        <v>0.34742644852941174</v>
      </c>
      <c r="AS191" s="165">
        <f t="shared" si="41"/>
        <v>0.37129544117647062</v>
      </c>
      <c r="AT191" s="165">
        <f t="shared" si="41"/>
        <v>0.37527360661764708</v>
      </c>
      <c r="AU191" s="165">
        <f t="shared" si="41"/>
        <v>0.29571029779411767</v>
      </c>
      <c r="AV191" s="165">
        <f t="shared" si="41"/>
        <v>0.39383837867647054</v>
      </c>
      <c r="AW191" s="74">
        <v>191</v>
      </c>
    </row>
    <row r="192" spans="1:49" ht="13.5" thickBot="1" x14ac:dyDescent="0.25">
      <c r="A192" s="112" t="s">
        <v>27</v>
      </c>
      <c r="B192" s="167">
        <v>0.248108</v>
      </c>
      <c r="C192" s="165">
        <f t="shared" si="42"/>
        <v>0.24007809611914058</v>
      </c>
      <c r="D192" s="165">
        <f t="shared" si="42"/>
        <v>0.24704619669306502</v>
      </c>
      <c r="E192" s="165">
        <f t="shared" si="42"/>
        <v>0.21388800808702971</v>
      </c>
      <c r="F192" s="165">
        <f t="shared" si="42"/>
        <v>0.25439785755830657</v>
      </c>
      <c r="G192" s="165">
        <f t="shared" si="42"/>
        <v>0.26043071291001574</v>
      </c>
      <c r="H192" s="165">
        <f t="shared" si="42"/>
        <v>0.24149721293761306</v>
      </c>
      <c r="I192" s="165">
        <f t="shared" si="42"/>
        <v>0.24202565514755764</v>
      </c>
      <c r="J192" s="188">
        <f t="shared" si="42"/>
        <v>0.24589373203205278</v>
      </c>
      <c r="K192" s="165">
        <f t="shared" si="42"/>
        <v>0.24475903999471546</v>
      </c>
      <c r="L192" s="165">
        <f t="shared" si="42"/>
        <v>0.27154601922958077</v>
      </c>
      <c r="M192" s="165">
        <f t="shared" si="42"/>
        <v>0.25789027955648591</v>
      </c>
      <c r="N192" s="165">
        <f t="shared" si="42"/>
        <v>0.22111135578622174</v>
      </c>
      <c r="O192" s="165">
        <f t="shared" si="42"/>
        <v>0.2484527211001325</v>
      </c>
      <c r="P192" s="165">
        <f t="shared" si="42"/>
        <v>0.18202744126896001</v>
      </c>
      <c r="Q192" s="165">
        <f t="shared" si="41"/>
        <v>0.26726339705882352</v>
      </c>
      <c r="R192" s="165">
        <f t="shared" si="41"/>
        <v>0.22439179411764709</v>
      </c>
      <c r="S192" s="165">
        <f t="shared" si="41"/>
        <v>0.21618233823529412</v>
      </c>
      <c r="T192" s="165">
        <f t="shared" si="41"/>
        <v>0.26543907352941176</v>
      </c>
      <c r="U192" s="165">
        <f t="shared" si="41"/>
        <v>0.25449313235294113</v>
      </c>
      <c r="V192" s="165">
        <f t="shared" si="41"/>
        <v>0.21344585294117646</v>
      </c>
      <c r="W192" s="165">
        <f t="shared" si="41"/>
        <v>0.27456069117647058</v>
      </c>
      <c r="X192" s="165">
        <f t="shared" si="41"/>
        <v>0.24628367647058824</v>
      </c>
      <c r="Y192" s="165">
        <f t="shared" si="41"/>
        <v>0.28733095588235297</v>
      </c>
      <c r="Z192" s="165">
        <f t="shared" si="41"/>
        <v>0.23898638235294117</v>
      </c>
      <c r="AA192" s="165">
        <f t="shared" si="41"/>
        <v>0.28733095588235297</v>
      </c>
      <c r="AB192" s="165">
        <f t="shared" si="41"/>
        <v>0.28459447058823528</v>
      </c>
      <c r="AC192" s="165">
        <f t="shared" si="41"/>
        <v>0.18243235294117649</v>
      </c>
      <c r="AD192" s="165">
        <f t="shared" si="41"/>
        <v>0.25631745588235294</v>
      </c>
      <c r="AE192" s="165">
        <f t="shared" si="41"/>
        <v>0.25449313235294113</v>
      </c>
      <c r="AF192" s="165">
        <f t="shared" si="41"/>
        <v>0.22256747058823528</v>
      </c>
      <c r="AG192" s="165">
        <f t="shared" si="41"/>
        <v>0.2280404411764706</v>
      </c>
      <c r="AH192" s="165">
        <f t="shared" si="41"/>
        <v>0.20341207352941179</v>
      </c>
      <c r="AI192" s="165">
        <f t="shared" si="41"/>
        <v>0.23898638235294117</v>
      </c>
      <c r="AJ192" s="165">
        <f t="shared" si="41"/>
        <v>0.22347963235294119</v>
      </c>
      <c r="AK192" s="165">
        <f t="shared" si="41"/>
        <v>0.23624989705882352</v>
      </c>
      <c r="AL192" s="165">
        <f t="shared" si="41"/>
        <v>0.23077692647058823</v>
      </c>
      <c r="AM192" s="165">
        <f t="shared" si="41"/>
        <v>0.25814177941176469</v>
      </c>
      <c r="AN192" s="165">
        <f t="shared" si="41"/>
        <v>0.24719583823529415</v>
      </c>
      <c r="AO192" s="165">
        <f t="shared" si="41"/>
        <v>0.29097960294117647</v>
      </c>
      <c r="AP192" s="165">
        <f t="shared" si="41"/>
        <v>0.24719583823529415</v>
      </c>
      <c r="AQ192" s="165">
        <f t="shared" si="41"/>
        <v>0.2207431470588235</v>
      </c>
      <c r="AR192" s="165">
        <f t="shared" si="41"/>
        <v>0.23898638235294117</v>
      </c>
      <c r="AS192" s="165">
        <f t="shared" si="41"/>
        <v>0.25540529411764706</v>
      </c>
      <c r="AT192" s="165">
        <f t="shared" si="41"/>
        <v>0.25814177941176469</v>
      </c>
      <c r="AU192" s="165">
        <f t="shared" si="41"/>
        <v>0.20341207352941179</v>
      </c>
      <c r="AV192" s="165">
        <f t="shared" si="41"/>
        <v>0.27091204411764702</v>
      </c>
      <c r="AW192" s="74">
        <v>192</v>
      </c>
    </row>
    <row r="193" spans="1:49" ht="13.5" thickBot="1" x14ac:dyDescent="0.25">
      <c r="A193" s="112" t="s">
        <v>28</v>
      </c>
      <c r="B193" s="167">
        <v>0.248108</v>
      </c>
      <c r="C193" s="165">
        <f t="shared" si="42"/>
        <v>0.24007809611914058</v>
      </c>
      <c r="D193" s="165">
        <f t="shared" si="42"/>
        <v>0.24704619669306502</v>
      </c>
      <c r="E193" s="165">
        <f t="shared" si="42"/>
        <v>0.21388800808702971</v>
      </c>
      <c r="F193" s="165">
        <f t="shared" si="42"/>
        <v>0.25439785755830657</v>
      </c>
      <c r="G193" s="165">
        <f t="shared" si="42"/>
        <v>0.26043071291001574</v>
      </c>
      <c r="H193" s="165">
        <f t="shared" si="42"/>
        <v>0.24149721293761306</v>
      </c>
      <c r="I193" s="165">
        <f t="shared" si="42"/>
        <v>0.24202565514755764</v>
      </c>
      <c r="J193" s="188">
        <f t="shared" si="42"/>
        <v>0.24589373203205278</v>
      </c>
      <c r="K193" s="165">
        <f t="shared" si="42"/>
        <v>0.24475903999471546</v>
      </c>
      <c r="L193" s="165">
        <f t="shared" si="42"/>
        <v>0.27154601922958077</v>
      </c>
      <c r="M193" s="165">
        <f t="shared" si="42"/>
        <v>0.25789027955648591</v>
      </c>
      <c r="N193" s="165">
        <f t="shared" si="42"/>
        <v>0.22111135578622174</v>
      </c>
      <c r="O193" s="165">
        <f t="shared" si="42"/>
        <v>0.2484527211001325</v>
      </c>
      <c r="P193" s="165">
        <f t="shared" si="42"/>
        <v>0.18202744126896001</v>
      </c>
      <c r="Q193" s="165">
        <f t="shared" si="41"/>
        <v>0.26726339705882352</v>
      </c>
      <c r="R193" s="165">
        <f t="shared" si="41"/>
        <v>0.22439179411764709</v>
      </c>
      <c r="S193" s="165">
        <f t="shared" si="41"/>
        <v>0.21618233823529412</v>
      </c>
      <c r="T193" s="165">
        <f t="shared" si="41"/>
        <v>0.26543907352941176</v>
      </c>
      <c r="U193" s="165">
        <f t="shared" si="41"/>
        <v>0.25449313235294113</v>
      </c>
      <c r="V193" s="165">
        <f t="shared" si="41"/>
        <v>0.21344585294117646</v>
      </c>
      <c r="W193" s="165">
        <f t="shared" si="41"/>
        <v>0.27456069117647058</v>
      </c>
      <c r="X193" s="165">
        <f t="shared" si="41"/>
        <v>0.24628367647058824</v>
      </c>
      <c r="Y193" s="165">
        <f t="shared" si="41"/>
        <v>0.28733095588235297</v>
      </c>
      <c r="Z193" s="165">
        <f t="shared" si="41"/>
        <v>0.23898638235294117</v>
      </c>
      <c r="AA193" s="165">
        <f t="shared" si="41"/>
        <v>0.28733095588235297</v>
      </c>
      <c r="AB193" s="165">
        <f t="shared" si="41"/>
        <v>0.28459447058823528</v>
      </c>
      <c r="AC193" s="165">
        <f t="shared" si="41"/>
        <v>0.18243235294117649</v>
      </c>
      <c r="AD193" s="165">
        <f t="shared" si="41"/>
        <v>0.25631745588235294</v>
      </c>
      <c r="AE193" s="165">
        <f t="shared" si="41"/>
        <v>0.25449313235294113</v>
      </c>
      <c r="AF193" s="165">
        <f t="shared" si="41"/>
        <v>0.22256747058823528</v>
      </c>
      <c r="AG193" s="165">
        <f t="shared" si="41"/>
        <v>0.2280404411764706</v>
      </c>
      <c r="AH193" s="165">
        <f t="shared" si="41"/>
        <v>0.20341207352941179</v>
      </c>
      <c r="AI193" s="165">
        <f t="shared" si="41"/>
        <v>0.23898638235294117</v>
      </c>
      <c r="AJ193" s="165">
        <f t="shared" si="41"/>
        <v>0.22347963235294119</v>
      </c>
      <c r="AK193" s="165">
        <f t="shared" si="41"/>
        <v>0.23624989705882352</v>
      </c>
      <c r="AL193" s="165">
        <f t="shared" si="41"/>
        <v>0.23077692647058823</v>
      </c>
      <c r="AM193" s="165">
        <f t="shared" si="41"/>
        <v>0.25814177941176469</v>
      </c>
      <c r="AN193" s="165">
        <f t="shared" si="41"/>
        <v>0.24719583823529415</v>
      </c>
      <c r="AO193" s="165">
        <f t="shared" si="41"/>
        <v>0.29097960294117647</v>
      </c>
      <c r="AP193" s="165">
        <f t="shared" si="41"/>
        <v>0.24719583823529415</v>
      </c>
      <c r="AQ193" s="165">
        <f t="shared" si="41"/>
        <v>0.2207431470588235</v>
      </c>
      <c r="AR193" s="165">
        <f t="shared" si="41"/>
        <v>0.23898638235294117</v>
      </c>
      <c r="AS193" s="165">
        <f t="shared" si="41"/>
        <v>0.25540529411764706</v>
      </c>
      <c r="AT193" s="165">
        <f t="shared" si="41"/>
        <v>0.25814177941176469</v>
      </c>
      <c r="AU193" s="165">
        <f t="shared" si="41"/>
        <v>0.20341207352941179</v>
      </c>
      <c r="AV193" s="165">
        <f t="shared" si="41"/>
        <v>0.27091204411764702</v>
      </c>
      <c r="AW193" s="74">
        <v>193</v>
      </c>
    </row>
    <row r="194" spans="1:49" ht="13.5" thickBot="1" x14ac:dyDescent="0.25">
      <c r="A194" s="112" t="s">
        <v>29</v>
      </c>
      <c r="B194" s="167">
        <v>0.28357500000000002</v>
      </c>
      <c r="C194" s="165">
        <f t="shared" si="42"/>
        <v>0.27439722260864341</v>
      </c>
      <c r="D194" s="165">
        <f t="shared" si="42"/>
        <v>0.28236141207553128</v>
      </c>
      <c r="E194" s="165">
        <f t="shared" si="42"/>
        <v>0.24446326556692832</v>
      </c>
      <c r="F194" s="165">
        <f t="shared" si="42"/>
        <v>0.29076399171770678</v>
      </c>
      <c r="G194" s="165">
        <f t="shared" si="42"/>
        <v>0.29765924280336675</v>
      </c>
      <c r="H194" s="165">
        <f t="shared" si="42"/>
        <v>0.27601920195553403</v>
      </c>
      <c r="I194" s="165">
        <f t="shared" si="42"/>
        <v>0.27662318489717647</v>
      </c>
      <c r="J194" s="188">
        <f t="shared" si="42"/>
        <v>0.28104420277052483</v>
      </c>
      <c r="K194" s="165">
        <f t="shared" si="42"/>
        <v>0.27974730668298259</v>
      </c>
      <c r="L194" s="165">
        <f t="shared" si="42"/>
        <v>0.31036348043202305</v>
      </c>
      <c r="M194" s="165">
        <f t="shared" si="42"/>
        <v>0.29475565489718386</v>
      </c>
      <c r="N194" s="165">
        <f t="shared" si="42"/>
        <v>0.25271918969593016</v>
      </c>
      <c r="O194" s="165">
        <f t="shared" si="42"/>
        <v>0.28396899892776567</v>
      </c>
      <c r="P194" s="165">
        <f t="shared" si="42"/>
        <v>0.20804823567900005</v>
      </c>
      <c r="Q194" s="165">
        <f t="shared" si="41"/>
        <v>0.30546865808823531</v>
      </c>
      <c r="R194" s="165">
        <f t="shared" si="41"/>
        <v>0.25646856617647062</v>
      </c>
      <c r="S194" s="165">
        <f t="shared" si="41"/>
        <v>0.24708556985294119</v>
      </c>
      <c r="T194" s="165">
        <f t="shared" si="41"/>
        <v>0.30338354779411764</v>
      </c>
      <c r="U194" s="165">
        <f t="shared" si="41"/>
        <v>0.29087288602941175</v>
      </c>
      <c r="V194" s="165">
        <f t="shared" si="41"/>
        <v>0.24395790441176471</v>
      </c>
      <c r="W194" s="165">
        <f t="shared" si="41"/>
        <v>0.3138090992647059</v>
      </c>
      <c r="X194" s="165">
        <f t="shared" si="41"/>
        <v>0.2814898897058824</v>
      </c>
      <c r="Y194" s="165">
        <f t="shared" si="41"/>
        <v>0.32840487132352947</v>
      </c>
      <c r="Z194" s="165">
        <f t="shared" si="41"/>
        <v>0.27314944852941181</v>
      </c>
      <c r="AA194" s="165">
        <f t="shared" si="41"/>
        <v>0.32840487132352947</v>
      </c>
      <c r="AB194" s="165">
        <f t="shared" si="41"/>
        <v>0.32527720588235293</v>
      </c>
      <c r="AC194" s="165">
        <f t="shared" si="41"/>
        <v>0.20851102941176475</v>
      </c>
      <c r="AD194" s="165">
        <f t="shared" si="41"/>
        <v>0.29295799632352948</v>
      </c>
      <c r="AE194" s="165">
        <f t="shared" si="41"/>
        <v>0.29087288602941175</v>
      </c>
      <c r="AF194" s="165">
        <f t="shared" si="41"/>
        <v>0.25438345588235295</v>
      </c>
      <c r="AG194" s="165">
        <f t="shared" si="41"/>
        <v>0.26063878676470592</v>
      </c>
      <c r="AH194" s="165">
        <f t="shared" si="41"/>
        <v>0.23248979779411769</v>
      </c>
      <c r="AI194" s="165">
        <f t="shared" si="41"/>
        <v>0.27314944852941181</v>
      </c>
      <c r="AJ194" s="165">
        <f t="shared" si="41"/>
        <v>0.25542601102941181</v>
      </c>
      <c r="AK194" s="165">
        <f t="shared" si="41"/>
        <v>0.27002178308823532</v>
      </c>
      <c r="AL194" s="165">
        <f t="shared" si="41"/>
        <v>0.26376645220588241</v>
      </c>
      <c r="AM194" s="165">
        <f t="shared" si="41"/>
        <v>0.2950431066176471</v>
      </c>
      <c r="AN194" s="165">
        <f t="shared" si="41"/>
        <v>0.28253244485294121</v>
      </c>
      <c r="AO194" s="165">
        <f t="shared" si="41"/>
        <v>0.33257509191176476</v>
      </c>
      <c r="AP194" s="165">
        <f t="shared" si="41"/>
        <v>0.28253244485294121</v>
      </c>
      <c r="AQ194" s="165">
        <f t="shared" si="41"/>
        <v>0.25229834558823527</v>
      </c>
      <c r="AR194" s="165">
        <f t="shared" si="41"/>
        <v>0.27314944852941181</v>
      </c>
      <c r="AS194" s="165">
        <f t="shared" si="41"/>
        <v>0.29191544117647067</v>
      </c>
      <c r="AT194" s="165">
        <f t="shared" si="41"/>
        <v>0.2950431066176471</v>
      </c>
      <c r="AU194" s="165">
        <f t="shared" si="41"/>
        <v>0.23248979779411769</v>
      </c>
      <c r="AV194" s="165">
        <f t="shared" si="41"/>
        <v>0.30963887867647061</v>
      </c>
      <c r="AW194" s="74">
        <v>194</v>
      </c>
    </row>
    <row r="195" spans="1:49" ht="13.5" thickBot="1" x14ac:dyDescent="0.25">
      <c r="A195" s="112" t="s">
        <v>30</v>
      </c>
      <c r="B195" s="167">
        <v>0.28357500000000002</v>
      </c>
      <c r="C195" s="165">
        <f t="shared" si="42"/>
        <v>0.27439722260864341</v>
      </c>
      <c r="D195" s="165">
        <f t="shared" si="42"/>
        <v>0.28236141207553128</v>
      </c>
      <c r="E195" s="165">
        <f t="shared" si="42"/>
        <v>0.24446326556692832</v>
      </c>
      <c r="F195" s="165">
        <f t="shared" si="42"/>
        <v>0.29076399171770678</v>
      </c>
      <c r="G195" s="165">
        <f t="shared" si="42"/>
        <v>0.29765924280336675</v>
      </c>
      <c r="H195" s="165">
        <f t="shared" si="42"/>
        <v>0.27601920195553403</v>
      </c>
      <c r="I195" s="165">
        <f t="shared" si="42"/>
        <v>0.27662318489717647</v>
      </c>
      <c r="J195" s="188">
        <f t="shared" si="42"/>
        <v>0.28104420277052483</v>
      </c>
      <c r="K195" s="165">
        <f t="shared" si="42"/>
        <v>0.27974730668298259</v>
      </c>
      <c r="L195" s="165">
        <f t="shared" si="42"/>
        <v>0.31036348043202305</v>
      </c>
      <c r="M195" s="165">
        <f t="shared" si="42"/>
        <v>0.29475565489718386</v>
      </c>
      <c r="N195" s="165">
        <f t="shared" si="42"/>
        <v>0.25271918969593016</v>
      </c>
      <c r="O195" s="165">
        <f t="shared" si="42"/>
        <v>0.28396899892776567</v>
      </c>
      <c r="P195" s="165">
        <f t="shared" si="42"/>
        <v>0.20804823567900005</v>
      </c>
      <c r="Q195" s="165">
        <f t="shared" si="41"/>
        <v>0.30546865808823531</v>
      </c>
      <c r="R195" s="165">
        <f t="shared" si="41"/>
        <v>0.25646856617647062</v>
      </c>
      <c r="S195" s="165">
        <f t="shared" si="41"/>
        <v>0.24708556985294119</v>
      </c>
      <c r="T195" s="165">
        <f t="shared" si="41"/>
        <v>0.30338354779411764</v>
      </c>
      <c r="U195" s="165">
        <f t="shared" si="41"/>
        <v>0.29087288602941175</v>
      </c>
      <c r="V195" s="165">
        <f t="shared" si="41"/>
        <v>0.24395790441176471</v>
      </c>
      <c r="W195" s="165">
        <f t="shared" si="41"/>
        <v>0.3138090992647059</v>
      </c>
      <c r="X195" s="165">
        <f t="shared" si="41"/>
        <v>0.2814898897058824</v>
      </c>
      <c r="Y195" s="165">
        <f t="shared" si="41"/>
        <v>0.32840487132352947</v>
      </c>
      <c r="Z195" s="165">
        <f t="shared" si="41"/>
        <v>0.27314944852941181</v>
      </c>
      <c r="AA195" s="165">
        <f t="shared" si="41"/>
        <v>0.32840487132352947</v>
      </c>
      <c r="AB195" s="165">
        <f t="shared" si="41"/>
        <v>0.32527720588235293</v>
      </c>
      <c r="AC195" s="165">
        <f t="shared" si="41"/>
        <v>0.20851102941176475</v>
      </c>
      <c r="AD195" s="165">
        <f t="shared" si="41"/>
        <v>0.29295799632352948</v>
      </c>
      <c r="AE195" s="165">
        <f t="shared" si="41"/>
        <v>0.29087288602941175</v>
      </c>
      <c r="AF195" s="165">
        <f t="shared" si="41"/>
        <v>0.25438345588235295</v>
      </c>
      <c r="AG195" s="165">
        <f t="shared" si="41"/>
        <v>0.26063878676470592</v>
      </c>
      <c r="AH195" s="165">
        <f t="shared" si="41"/>
        <v>0.23248979779411769</v>
      </c>
      <c r="AI195" s="165">
        <f t="shared" si="41"/>
        <v>0.27314944852941181</v>
      </c>
      <c r="AJ195" s="165">
        <f t="shared" si="41"/>
        <v>0.25542601102941181</v>
      </c>
      <c r="AK195" s="165">
        <f t="shared" si="41"/>
        <v>0.27002178308823532</v>
      </c>
      <c r="AL195" s="165">
        <f t="shared" si="41"/>
        <v>0.26376645220588241</v>
      </c>
      <c r="AM195" s="165">
        <f t="shared" si="41"/>
        <v>0.2950431066176471</v>
      </c>
      <c r="AN195" s="165">
        <f t="shared" si="41"/>
        <v>0.28253244485294121</v>
      </c>
      <c r="AO195" s="165">
        <f t="shared" si="41"/>
        <v>0.33257509191176476</v>
      </c>
      <c r="AP195" s="165">
        <f t="shared" si="41"/>
        <v>0.28253244485294121</v>
      </c>
      <c r="AQ195" s="165">
        <f t="shared" si="41"/>
        <v>0.25229834558823527</v>
      </c>
      <c r="AR195" s="165">
        <f t="shared" si="41"/>
        <v>0.27314944852941181</v>
      </c>
      <c r="AS195" s="165">
        <f t="shared" si="41"/>
        <v>0.29191544117647067</v>
      </c>
      <c r="AT195" s="165">
        <f t="shared" si="41"/>
        <v>0.2950431066176471</v>
      </c>
      <c r="AU195" s="165">
        <f t="shared" si="41"/>
        <v>0.23248979779411769</v>
      </c>
      <c r="AV195" s="165">
        <f t="shared" si="41"/>
        <v>0.30963887867647061</v>
      </c>
      <c r="AW195" s="74">
        <v>195</v>
      </c>
    </row>
    <row r="196" spans="1:49" ht="13.5" thickBot="1" x14ac:dyDescent="0.25">
      <c r="A196" s="112" t="s">
        <v>31</v>
      </c>
      <c r="B196" s="167">
        <v>0.27553899999999998</v>
      </c>
      <c r="C196" s="165">
        <f t="shared" si="42"/>
        <v>0.26662130413598867</v>
      </c>
      <c r="D196" s="165">
        <f t="shared" si="42"/>
        <v>0.27435980295117623</v>
      </c>
      <c r="E196" s="165">
        <f t="shared" si="42"/>
        <v>0.23753562102105563</v>
      </c>
      <c r="F196" s="165">
        <f t="shared" si="42"/>
        <v>0.28252426876101633</v>
      </c>
      <c r="G196" s="165">
        <f t="shared" si="42"/>
        <v>0.28922412096551831</v>
      </c>
      <c r="H196" s="165">
        <f t="shared" si="42"/>
        <v>0.26819731953672177</v>
      </c>
      <c r="I196" s="165">
        <f t="shared" si="42"/>
        <v>0.26878418669975529</v>
      </c>
      <c r="J196" s="188">
        <f t="shared" si="42"/>
        <v>0.27307992096336992</v>
      </c>
      <c r="K196" s="165">
        <f t="shared" si="42"/>
        <v>0.27181977655337153</v>
      </c>
      <c r="L196" s="165">
        <f t="shared" si="42"/>
        <v>0.30156834359431961</v>
      </c>
      <c r="M196" s="165">
        <f t="shared" si="42"/>
        <v>0.28640281546227675</v>
      </c>
      <c r="N196" s="165">
        <f t="shared" si="42"/>
        <v>0.24555758726836599</v>
      </c>
      <c r="O196" s="165">
        <f t="shared" si="42"/>
        <v>0.27592183371438811</v>
      </c>
      <c r="P196" s="165">
        <f t="shared" si="42"/>
        <v>0.20215252688268001</v>
      </c>
      <c r="Q196" s="165">
        <f t="shared" si="41"/>
        <v>0.29681223161764703</v>
      </c>
      <c r="R196" s="165">
        <f t="shared" si="41"/>
        <v>0.24920071323529414</v>
      </c>
      <c r="S196" s="165">
        <f t="shared" si="41"/>
        <v>0.24008361397058822</v>
      </c>
      <c r="T196" s="165">
        <f t="shared" si="41"/>
        <v>0.29478620955882351</v>
      </c>
      <c r="U196" s="165">
        <f t="shared" si="41"/>
        <v>0.28263007720588229</v>
      </c>
      <c r="V196" s="165">
        <f t="shared" si="41"/>
        <v>0.23704458088235292</v>
      </c>
      <c r="W196" s="165">
        <f t="shared" si="41"/>
        <v>0.30491631985294115</v>
      </c>
      <c r="X196" s="165">
        <f t="shared" si="41"/>
        <v>0.27351297794117646</v>
      </c>
      <c r="Y196" s="165">
        <f t="shared" si="41"/>
        <v>0.31909847426470589</v>
      </c>
      <c r="Z196" s="165">
        <f t="shared" si="41"/>
        <v>0.26540888970588233</v>
      </c>
      <c r="AA196" s="165">
        <f t="shared" si="41"/>
        <v>0.31909847426470589</v>
      </c>
      <c r="AB196" s="165">
        <f t="shared" si="41"/>
        <v>0.31605944117647056</v>
      </c>
      <c r="AC196" s="165">
        <f t="shared" si="41"/>
        <v>0.20260220588235295</v>
      </c>
      <c r="AD196" s="165">
        <f t="shared" si="41"/>
        <v>0.28465609926470586</v>
      </c>
      <c r="AE196" s="165">
        <f t="shared" si="41"/>
        <v>0.28263007720588229</v>
      </c>
      <c r="AF196" s="165">
        <f t="shared" si="41"/>
        <v>0.24717469117647053</v>
      </c>
      <c r="AG196" s="165">
        <f t="shared" si="41"/>
        <v>0.25325275735294117</v>
      </c>
      <c r="AH196" s="165">
        <f t="shared" si="41"/>
        <v>0.22590145955882354</v>
      </c>
      <c r="AI196" s="165">
        <f t="shared" si="41"/>
        <v>0.26540888970588233</v>
      </c>
      <c r="AJ196" s="165">
        <f t="shared" si="41"/>
        <v>0.24818770220588235</v>
      </c>
      <c r="AK196" s="165">
        <f t="shared" si="41"/>
        <v>0.262369856617647</v>
      </c>
      <c r="AL196" s="165">
        <f t="shared" si="41"/>
        <v>0.25629179044117645</v>
      </c>
      <c r="AM196" s="165">
        <f t="shared" si="41"/>
        <v>0.28668212132352944</v>
      </c>
      <c r="AN196" s="165">
        <f t="shared" si="41"/>
        <v>0.27452598897058827</v>
      </c>
      <c r="AO196" s="165">
        <f t="shared" si="41"/>
        <v>0.32315051838235292</v>
      </c>
      <c r="AP196" s="165">
        <f t="shared" si="41"/>
        <v>0.27452598897058827</v>
      </c>
      <c r="AQ196" s="165">
        <f t="shared" si="41"/>
        <v>0.24514866911764702</v>
      </c>
      <c r="AR196" s="165">
        <f t="shared" si="41"/>
        <v>0.26540888970588233</v>
      </c>
      <c r="AS196" s="165">
        <f t="shared" si="41"/>
        <v>0.28364308823529411</v>
      </c>
      <c r="AT196" s="165">
        <f t="shared" si="41"/>
        <v>0.28668212132352944</v>
      </c>
      <c r="AU196" s="165">
        <f t="shared" si="41"/>
        <v>0.22590145955882354</v>
      </c>
      <c r="AV196" s="165">
        <f t="shared" si="41"/>
        <v>0.30086427573529406</v>
      </c>
      <c r="AW196" s="74">
        <v>196</v>
      </c>
    </row>
    <row r="197" spans="1:49" ht="13.5" thickBot="1" x14ac:dyDescent="0.25">
      <c r="A197" s="112" t="s">
        <v>32</v>
      </c>
      <c r="B197" s="167">
        <v>0.27553899999999998</v>
      </c>
      <c r="C197" s="165">
        <f t="shared" si="42"/>
        <v>0.26662130413598867</v>
      </c>
      <c r="D197" s="165">
        <f t="shared" si="42"/>
        <v>0.27435980295117623</v>
      </c>
      <c r="E197" s="165">
        <f t="shared" si="42"/>
        <v>0.23753562102105563</v>
      </c>
      <c r="F197" s="165">
        <f t="shared" si="42"/>
        <v>0.28252426876101633</v>
      </c>
      <c r="G197" s="165">
        <f t="shared" si="42"/>
        <v>0.28922412096551831</v>
      </c>
      <c r="H197" s="165">
        <f t="shared" si="42"/>
        <v>0.26819731953672177</v>
      </c>
      <c r="I197" s="165">
        <f>I$269*$B197</f>
        <v>0.26878418669975529</v>
      </c>
      <c r="J197" s="188">
        <f t="shared" si="42"/>
        <v>0.27307992096336992</v>
      </c>
      <c r="K197" s="165">
        <f t="shared" si="42"/>
        <v>0.27181977655337153</v>
      </c>
      <c r="L197" s="165">
        <f t="shared" si="42"/>
        <v>0.30156834359431961</v>
      </c>
      <c r="M197" s="165">
        <f t="shared" si="42"/>
        <v>0.28640281546227675</v>
      </c>
      <c r="N197" s="165">
        <f t="shared" si="42"/>
        <v>0.24555758726836599</v>
      </c>
      <c r="O197" s="165">
        <f t="shared" si="42"/>
        <v>0.27592183371438811</v>
      </c>
      <c r="P197" s="165">
        <f t="shared" si="42"/>
        <v>0.20215252688268001</v>
      </c>
      <c r="Q197" s="165">
        <f t="shared" si="41"/>
        <v>0.29681223161764703</v>
      </c>
      <c r="R197" s="165">
        <f t="shared" si="41"/>
        <v>0.24920071323529414</v>
      </c>
      <c r="S197" s="165">
        <f t="shared" si="41"/>
        <v>0.24008361397058822</v>
      </c>
      <c r="T197" s="165">
        <f t="shared" si="41"/>
        <v>0.29478620955882351</v>
      </c>
      <c r="U197" s="165">
        <f t="shared" si="41"/>
        <v>0.28263007720588229</v>
      </c>
      <c r="V197" s="165">
        <f t="shared" si="41"/>
        <v>0.23704458088235292</v>
      </c>
      <c r="W197" s="165">
        <f t="shared" si="41"/>
        <v>0.30491631985294115</v>
      </c>
      <c r="X197" s="165">
        <f t="shared" si="41"/>
        <v>0.27351297794117646</v>
      </c>
      <c r="Y197" s="165">
        <f t="shared" si="41"/>
        <v>0.31909847426470589</v>
      </c>
      <c r="Z197" s="165">
        <f t="shared" si="41"/>
        <v>0.26540888970588233</v>
      </c>
      <c r="AA197" s="165">
        <f t="shared" si="41"/>
        <v>0.31909847426470589</v>
      </c>
      <c r="AB197" s="165">
        <f t="shared" si="41"/>
        <v>0.31605944117647056</v>
      </c>
      <c r="AC197" s="165">
        <f t="shared" si="41"/>
        <v>0.20260220588235295</v>
      </c>
      <c r="AD197" s="165">
        <f t="shared" si="41"/>
        <v>0.28465609926470586</v>
      </c>
      <c r="AE197" s="165">
        <f t="shared" si="41"/>
        <v>0.28263007720588229</v>
      </c>
      <c r="AF197" s="165">
        <f t="shared" si="41"/>
        <v>0.24717469117647053</v>
      </c>
      <c r="AG197" s="165">
        <f t="shared" si="41"/>
        <v>0.25325275735294117</v>
      </c>
      <c r="AH197" s="165">
        <f t="shared" si="41"/>
        <v>0.22590145955882354</v>
      </c>
      <c r="AI197" s="165">
        <f t="shared" si="41"/>
        <v>0.26540888970588233</v>
      </c>
      <c r="AJ197" s="165">
        <f t="shared" si="41"/>
        <v>0.24818770220588235</v>
      </c>
      <c r="AK197" s="165">
        <f t="shared" ref="Q197:AV205" si="43">AK$269*$B197</f>
        <v>0.262369856617647</v>
      </c>
      <c r="AL197" s="165">
        <f t="shared" si="43"/>
        <v>0.25629179044117645</v>
      </c>
      <c r="AM197" s="165">
        <f t="shared" si="43"/>
        <v>0.28668212132352944</v>
      </c>
      <c r="AN197" s="165">
        <f t="shared" si="43"/>
        <v>0.27452598897058827</v>
      </c>
      <c r="AO197" s="165">
        <f t="shared" si="43"/>
        <v>0.32315051838235292</v>
      </c>
      <c r="AP197" s="165">
        <f t="shared" si="43"/>
        <v>0.27452598897058827</v>
      </c>
      <c r="AQ197" s="165">
        <f t="shared" si="43"/>
        <v>0.24514866911764702</v>
      </c>
      <c r="AR197" s="165">
        <f t="shared" si="43"/>
        <v>0.26540888970588233</v>
      </c>
      <c r="AS197" s="165">
        <f t="shared" si="43"/>
        <v>0.28364308823529411</v>
      </c>
      <c r="AT197" s="165">
        <f t="shared" si="43"/>
        <v>0.28668212132352944</v>
      </c>
      <c r="AU197" s="165">
        <f t="shared" si="43"/>
        <v>0.22590145955882354</v>
      </c>
      <c r="AV197" s="165">
        <f t="shared" si="43"/>
        <v>0.30086427573529406</v>
      </c>
      <c r="AW197" s="74">
        <v>197</v>
      </c>
    </row>
    <row r="198" spans="1:49" ht="13.5" thickBot="1" x14ac:dyDescent="0.25">
      <c r="A198" s="112" t="s">
        <v>33</v>
      </c>
      <c r="B198" s="167">
        <v>0.29917300000000002</v>
      </c>
      <c r="C198" s="165">
        <f t="shared" si="42"/>
        <v>0.28949040035086193</v>
      </c>
      <c r="D198" s="165">
        <f t="shared" si="42"/>
        <v>0.29789265885523381</v>
      </c>
      <c r="E198" s="165">
        <f t="shared" si="42"/>
        <v>0.25790993052791905</v>
      </c>
      <c r="F198" s="165">
        <f t="shared" si="42"/>
        <v>0.30675742112020277</v>
      </c>
      <c r="G198" s="165">
        <f t="shared" si="42"/>
        <v>0.31403194444930488</v>
      </c>
      <c r="H198" s="165">
        <f t="shared" si="42"/>
        <v>0.29120159642649379</v>
      </c>
      <c r="I198" s="165">
        <f t="shared" si="42"/>
        <v>0.29183880135852236</v>
      </c>
      <c r="J198" s="188">
        <f t="shared" si="42"/>
        <v>0.29650299665156032</v>
      </c>
      <c r="K198" s="165">
        <f t="shared" si="42"/>
        <v>0.29513476499080649</v>
      </c>
      <c r="L198" s="165">
        <f t="shared" si="42"/>
        <v>0.32743497674791372</v>
      </c>
      <c r="M198" s="165">
        <f t="shared" si="42"/>
        <v>0.31096864512934919</v>
      </c>
      <c r="N198" s="165">
        <f t="shared" si="42"/>
        <v>0.26661997051538572</v>
      </c>
      <c r="O198" s="165">
        <f t="shared" si="42"/>
        <v>0.29958867077921691</v>
      </c>
      <c r="P198" s="165">
        <f t="shared" si="42"/>
        <v>0.21949189742676004</v>
      </c>
      <c r="Q198" s="165">
        <f t="shared" si="43"/>
        <v>0.32227091544117648</v>
      </c>
      <c r="R198" s="165">
        <f t="shared" si="43"/>
        <v>0.27057558088235301</v>
      </c>
      <c r="S198" s="165">
        <f t="shared" si="43"/>
        <v>0.26067647426470592</v>
      </c>
      <c r="T198" s="165">
        <f t="shared" si="43"/>
        <v>0.32007111397058824</v>
      </c>
      <c r="U198" s="165">
        <f t="shared" si="43"/>
        <v>0.30687230514705882</v>
      </c>
      <c r="V198" s="165">
        <f t="shared" si="43"/>
        <v>0.25737677205882353</v>
      </c>
      <c r="W198" s="165">
        <f t="shared" si="43"/>
        <v>0.33107012132352948</v>
      </c>
      <c r="X198" s="165">
        <f t="shared" si="43"/>
        <v>0.29697319852941179</v>
      </c>
      <c r="Y198" s="165">
        <f t="shared" si="43"/>
        <v>0.34646873161764713</v>
      </c>
      <c r="Z198" s="165">
        <f t="shared" si="43"/>
        <v>0.28817399264705884</v>
      </c>
      <c r="AA198" s="165">
        <f t="shared" si="43"/>
        <v>0.34646873161764713</v>
      </c>
      <c r="AB198" s="165">
        <f t="shared" si="43"/>
        <v>0.34316902941176469</v>
      </c>
      <c r="AC198" s="165">
        <f t="shared" si="43"/>
        <v>0.21998014705882357</v>
      </c>
      <c r="AD198" s="165">
        <f t="shared" si="43"/>
        <v>0.30907210661764711</v>
      </c>
      <c r="AE198" s="165">
        <f t="shared" si="43"/>
        <v>0.30687230514705882</v>
      </c>
      <c r="AF198" s="165">
        <f t="shared" si="43"/>
        <v>0.26837577941176471</v>
      </c>
      <c r="AG198" s="165">
        <f t="shared" si="43"/>
        <v>0.27497518382352948</v>
      </c>
      <c r="AH198" s="165">
        <f t="shared" si="43"/>
        <v>0.24527786397058829</v>
      </c>
      <c r="AI198" s="165">
        <f t="shared" si="43"/>
        <v>0.28817399264705884</v>
      </c>
      <c r="AJ198" s="165">
        <f t="shared" si="43"/>
        <v>0.26947568014705886</v>
      </c>
      <c r="AK198" s="165">
        <f t="shared" si="43"/>
        <v>0.28487429044117646</v>
      </c>
      <c r="AL198" s="165">
        <f t="shared" si="43"/>
        <v>0.27827488602941181</v>
      </c>
      <c r="AM198" s="165">
        <f t="shared" si="43"/>
        <v>0.31127190808823535</v>
      </c>
      <c r="AN198" s="165">
        <f t="shared" si="43"/>
        <v>0.29807309926470593</v>
      </c>
      <c r="AO198" s="165">
        <f t="shared" si="43"/>
        <v>0.35086833455882355</v>
      </c>
      <c r="AP198" s="165">
        <f t="shared" si="43"/>
        <v>0.29807309926470593</v>
      </c>
      <c r="AQ198" s="165">
        <f t="shared" si="43"/>
        <v>0.26617597794117648</v>
      </c>
      <c r="AR198" s="165">
        <f t="shared" si="43"/>
        <v>0.28817399264705884</v>
      </c>
      <c r="AS198" s="165">
        <f t="shared" si="43"/>
        <v>0.30797220588235302</v>
      </c>
      <c r="AT198" s="165">
        <f t="shared" si="43"/>
        <v>0.31127190808823535</v>
      </c>
      <c r="AU198" s="165">
        <f t="shared" si="43"/>
        <v>0.24527786397058829</v>
      </c>
      <c r="AV198" s="165">
        <f t="shared" si="43"/>
        <v>0.32667051838235295</v>
      </c>
      <c r="AW198" s="74">
        <v>198</v>
      </c>
    </row>
    <row r="199" spans="1:49" ht="13.5" thickBot="1" x14ac:dyDescent="0.25">
      <c r="A199" s="112" t="s">
        <v>34</v>
      </c>
      <c r="B199" s="167">
        <v>0.29917300000000002</v>
      </c>
      <c r="C199" s="165">
        <f t="shared" si="42"/>
        <v>0.28949040035086193</v>
      </c>
      <c r="D199" s="165">
        <f t="shared" si="42"/>
        <v>0.29789265885523381</v>
      </c>
      <c r="E199" s="165">
        <f t="shared" si="42"/>
        <v>0.25790993052791905</v>
      </c>
      <c r="F199" s="165">
        <f t="shared" si="42"/>
        <v>0.30675742112020277</v>
      </c>
      <c r="G199" s="165">
        <f t="shared" si="42"/>
        <v>0.31403194444930488</v>
      </c>
      <c r="H199" s="165">
        <f t="shared" si="42"/>
        <v>0.29120159642649379</v>
      </c>
      <c r="I199" s="165">
        <f t="shared" si="42"/>
        <v>0.29183880135852236</v>
      </c>
      <c r="J199" s="188">
        <f t="shared" si="42"/>
        <v>0.29650299665156032</v>
      </c>
      <c r="K199" s="165">
        <f t="shared" si="42"/>
        <v>0.29513476499080649</v>
      </c>
      <c r="L199" s="165">
        <f t="shared" si="42"/>
        <v>0.32743497674791372</v>
      </c>
      <c r="M199" s="165">
        <f t="shared" si="42"/>
        <v>0.31096864512934919</v>
      </c>
      <c r="N199" s="165">
        <f t="shared" si="42"/>
        <v>0.26661997051538572</v>
      </c>
      <c r="O199" s="165">
        <f t="shared" si="42"/>
        <v>0.29958867077921691</v>
      </c>
      <c r="P199" s="165">
        <f t="shared" si="42"/>
        <v>0.21949189742676004</v>
      </c>
      <c r="Q199" s="165">
        <f t="shared" si="43"/>
        <v>0.32227091544117648</v>
      </c>
      <c r="R199" s="165">
        <f t="shared" si="43"/>
        <v>0.27057558088235301</v>
      </c>
      <c r="S199" s="165">
        <f t="shared" si="43"/>
        <v>0.26067647426470592</v>
      </c>
      <c r="T199" s="165">
        <f t="shared" si="43"/>
        <v>0.32007111397058824</v>
      </c>
      <c r="U199" s="165">
        <f t="shared" si="43"/>
        <v>0.30687230514705882</v>
      </c>
      <c r="V199" s="165">
        <f t="shared" si="43"/>
        <v>0.25737677205882353</v>
      </c>
      <c r="W199" s="165">
        <f t="shared" si="43"/>
        <v>0.33107012132352948</v>
      </c>
      <c r="X199" s="165">
        <f t="shared" si="43"/>
        <v>0.29697319852941179</v>
      </c>
      <c r="Y199" s="165">
        <f t="shared" si="43"/>
        <v>0.34646873161764713</v>
      </c>
      <c r="Z199" s="165">
        <f t="shared" si="43"/>
        <v>0.28817399264705884</v>
      </c>
      <c r="AA199" s="165">
        <f t="shared" si="43"/>
        <v>0.34646873161764713</v>
      </c>
      <c r="AB199" s="165">
        <f t="shared" si="43"/>
        <v>0.34316902941176469</v>
      </c>
      <c r="AC199" s="165">
        <f t="shared" si="43"/>
        <v>0.21998014705882357</v>
      </c>
      <c r="AD199" s="165">
        <f t="shared" si="43"/>
        <v>0.30907210661764711</v>
      </c>
      <c r="AE199" s="165">
        <f t="shared" si="43"/>
        <v>0.30687230514705882</v>
      </c>
      <c r="AF199" s="165">
        <f t="shared" si="43"/>
        <v>0.26837577941176471</v>
      </c>
      <c r="AG199" s="165">
        <f t="shared" si="43"/>
        <v>0.27497518382352948</v>
      </c>
      <c r="AH199" s="165">
        <f t="shared" si="43"/>
        <v>0.24527786397058829</v>
      </c>
      <c r="AI199" s="165">
        <f t="shared" si="43"/>
        <v>0.28817399264705884</v>
      </c>
      <c r="AJ199" s="165">
        <f t="shared" si="43"/>
        <v>0.26947568014705886</v>
      </c>
      <c r="AK199" s="165">
        <f t="shared" si="43"/>
        <v>0.28487429044117646</v>
      </c>
      <c r="AL199" s="165">
        <f t="shared" si="43"/>
        <v>0.27827488602941181</v>
      </c>
      <c r="AM199" s="165">
        <f t="shared" si="43"/>
        <v>0.31127190808823535</v>
      </c>
      <c r="AN199" s="165">
        <f t="shared" si="43"/>
        <v>0.29807309926470593</v>
      </c>
      <c r="AO199" s="165">
        <f t="shared" si="43"/>
        <v>0.35086833455882355</v>
      </c>
      <c r="AP199" s="165">
        <f t="shared" si="43"/>
        <v>0.29807309926470593</v>
      </c>
      <c r="AQ199" s="165">
        <f t="shared" si="43"/>
        <v>0.26617597794117648</v>
      </c>
      <c r="AR199" s="165">
        <f t="shared" si="43"/>
        <v>0.28817399264705884</v>
      </c>
      <c r="AS199" s="165">
        <f t="shared" si="43"/>
        <v>0.30797220588235302</v>
      </c>
      <c r="AT199" s="165">
        <f t="shared" si="43"/>
        <v>0.31127190808823535</v>
      </c>
      <c r="AU199" s="165">
        <f t="shared" si="43"/>
        <v>0.24527786397058829</v>
      </c>
      <c r="AV199" s="165">
        <f t="shared" si="43"/>
        <v>0.32667051838235295</v>
      </c>
      <c r="AW199" s="74">
        <v>199</v>
      </c>
    </row>
    <row r="200" spans="1:49" ht="13.5" thickBot="1" x14ac:dyDescent="0.25">
      <c r="A200" s="112" t="s">
        <v>35</v>
      </c>
      <c r="B200" s="167">
        <v>0.25146200000000002</v>
      </c>
      <c r="C200" s="165">
        <f t="shared" si="42"/>
        <v>0.24332354541696091</v>
      </c>
      <c r="D200" s="165">
        <f t="shared" si="42"/>
        <v>0.25038584291047256</v>
      </c>
      <c r="E200" s="165">
        <f t="shared" si="42"/>
        <v>0.21677941174641957</v>
      </c>
      <c r="F200" s="165">
        <f t="shared" si="42"/>
        <v>0.25783688578089742</v>
      </c>
      <c r="G200" s="165">
        <f t="shared" si="42"/>
        <v>0.26395129512058613</v>
      </c>
      <c r="H200" s="165">
        <f t="shared" si="42"/>
        <v>0.24476184629160713</v>
      </c>
      <c r="I200" s="165">
        <f t="shared" si="42"/>
        <v>0.24529743214533647</v>
      </c>
      <c r="J200" s="188">
        <f t="shared" si="42"/>
        <v>0.2492177988788917</v>
      </c>
      <c r="K200" s="165">
        <f t="shared" si="42"/>
        <v>0.2480677677267607</v>
      </c>
      <c r="L200" s="165">
        <f t="shared" si="42"/>
        <v>0.27521686155830866</v>
      </c>
      <c r="M200" s="165">
        <f t="shared" si="42"/>
        <v>0.26137651941022888</v>
      </c>
      <c r="N200" s="165">
        <f t="shared" si="42"/>
        <v>0.22410040687408264</v>
      </c>
      <c r="O200" s="165">
        <f t="shared" si="42"/>
        <v>0.25181138114563628</v>
      </c>
      <c r="P200" s="165">
        <f t="shared" si="42"/>
        <v>0.18448814401944003</v>
      </c>
      <c r="Q200" s="165">
        <f t="shared" si="43"/>
        <v>0.27087634558823531</v>
      </c>
      <c r="R200" s="165">
        <f t="shared" si="43"/>
        <v>0.22742519117647064</v>
      </c>
      <c r="S200" s="165">
        <f t="shared" si="43"/>
        <v>0.21910475735294119</v>
      </c>
      <c r="T200" s="165">
        <f t="shared" si="43"/>
        <v>0.26902736029411767</v>
      </c>
      <c r="U200" s="165">
        <f t="shared" si="43"/>
        <v>0.25793344852941175</v>
      </c>
      <c r="V200" s="165">
        <f t="shared" si="43"/>
        <v>0.21633127941176472</v>
      </c>
      <c r="W200" s="165">
        <f t="shared" si="43"/>
        <v>0.27827228676470595</v>
      </c>
      <c r="X200" s="165">
        <f t="shared" si="43"/>
        <v>0.24961301470588237</v>
      </c>
      <c r="Y200" s="165">
        <f t="shared" si="43"/>
        <v>0.29121518382352946</v>
      </c>
      <c r="Z200" s="165">
        <f t="shared" si="43"/>
        <v>0.2422170735294118</v>
      </c>
      <c r="AA200" s="165">
        <f t="shared" si="43"/>
        <v>0.29121518382352946</v>
      </c>
      <c r="AB200" s="165">
        <f t="shared" si="43"/>
        <v>0.28844170588235296</v>
      </c>
      <c r="AC200" s="165">
        <f t="shared" si="43"/>
        <v>0.18489852941176474</v>
      </c>
      <c r="AD200" s="165">
        <f t="shared" si="43"/>
        <v>0.25978243382352945</v>
      </c>
      <c r="AE200" s="165">
        <f t="shared" si="43"/>
        <v>0.25793344852941175</v>
      </c>
      <c r="AF200" s="165">
        <f t="shared" si="43"/>
        <v>0.22557620588235294</v>
      </c>
      <c r="AG200" s="165">
        <f t="shared" si="43"/>
        <v>0.2311231617647059</v>
      </c>
      <c r="AH200" s="165">
        <f t="shared" si="43"/>
        <v>0.20616186029411768</v>
      </c>
      <c r="AI200" s="165">
        <f t="shared" si="43"/>
        <v>0.2422170735294118</v>
      </c>
      <c r="AJ200" s="165">
        <f t="shared" si="43"/>
        <v>0.22650069852941179</v>
      </c>
      <c r="AK200" s="165">
        <f t="shared" si="43"/>
        <v>0.2394435955882353</v>
      </c>
      <c r="AL200" s="165">
        <f t="shared" si="43"/>
        <v>0.23389663970588237</v>
      </c>
      <c r="AM200" s="165">
        <f t="shared" si="43"/>
        <v>0.26163141911764709</v>
      </c>
      <c r="AN200" s="165">
        <f t="shared" si="43"/>
        <v>0.25053750735294122</v>
      </c>
      <c r="AO200" s="165">
        <f t="shared" si="43"/>
        <v>0.29491315441176474</v>
      </c>
      <c r="AP200" s="165">
        <f t="shared" si="43"/>
        <v>0.25053750735294122</v>
      </c>
      <c r="AQ200" s="165">
        <f t="shared" si="43"/>
        <v>0.2237272205882353</v>
      </c>
      <c r="AR200" s="165">
        <f t="shared" si="43"/>
        <v>0.2422170735294118</v>
      </c>
      <c r="AS200" s="165">
        <f t="shared" si="43"/>
        <v>0.25885794117647065</v>
      </c>
      <c r="AT200" s="165">
        <f t="shared" si="43"/>
        <v>0.26163141911764709</v>
      </c>
      <c r="AU200" s="165">
        <f t="shared" si="43"/>
        <v>0.20616186029411768</v>
      </c>
      <c r="AV200" s="165">
        <f t="shared" si="43"/>
        <v>0.2745743161764706</v>
      </c>
      <c r="AW200" s="74">
        <v>200</v>
      </c>
    </row>
    <row r="201" spans="1:49" ht="13.5" thickBot="1" x14ac:dyDescent="0.25">
      <c r="A201" s="112" t="s">
        <v>36</v>
      </c>
      <c r="B201" s="167">
        <v>0.25146200000000002</v>
      </c>
      <c r="C201" s="165">
        <f t="shared" si="42"/>
        <v>0.24332354541696091</v>
      </c>
      <c r="D201" s="165">
        <f t="shared" si="42"/>
        <v>0.25038584291047256</v>
      </c>
      <c r="E201" s="165">
        <f t="shared" si="42"/>
        <v>0.21677941174641957</v>
      </c>
      <c r="F201" s="165">
        <f t="shared" si="42"/>
        <v>0.25783688578089742</v>
      </c>
      <c r="G201" s="165">
        <f t="shared" si="42"/>
        <v>0.26395129512058613</v>
      </c>
      <c r="H201" s="165">
        <f t="shared" si="42"/>
        <v>0.24476184629160713</v>
      </c>
      <c r="I201" s="165">
        <f t="shared" si="42"/>
        <v>0.24529743214533647</v>
      </c>
      <c r="J201" s="188">
        <f t="shared" si="42"/>
        <v>0.2492177988788917</v>
      </c>
      <c r="K201" s="165">
        <f t="shared" si="42"/>
        <v>0.2480677677267607</v>
      </c>
      <c r="L201" s="165">
        <f t="shared" si="42"/>
        <v>0.27521686155830866</v>
      </c>
      <c r="M201" s="165">
        <f t="shared" si="42"/>
        <v>0.26137651941022888</v>
      </c>
      <c r="N201" s="165">
        <f t="shared" si="42"/>
        <v>0.22410040687408264</v>
      </c>
      <c r="O201" s="165">
        <f t="shared" si="42"/>
        <v>0.25181138114563628</v>
      </c>
      <c r="P201" s="165">
        <f t="shared" si="42"/>
        <v>0.18448814401944003</v>
      </c>
      <c r="Q201" s="165">
        <f t="shared" si="43"/>
        <v>0.27087634558823531</v>
      </c>
      <c r="R201" s="165">
        <f t="shared" si="43"/>
        <v>0.22742519117647064</v>
      </c>
      <c r="S201" s="165">
        <f t="shared" si="43"/>
        <v>0.21910475735294119</v>
      </c>
      <c r="T201" s="165">
        <f t="shared" si="43"/>
        <v>0.26902736029411767</v>
      </c>
      <c r="U201" s="165">
        <f t="shared" si="43"/>
        <v>0.25793344852941175</v>
      </c>
      <c r="V201" s="165">
        <f t="shared" si="43"/>
        <v>0.21633127941176472</v>
      </c>
      <c r="W201" s="165">
        <f t="shared" si="43"/>
        <v>0.27827228676470595</v>
      </c>
      <c r="X201" s="165">
        <f t="shared" si="43"/>
        <v>0.24961301470588237</v>
      </c>
      <c r="Y201" s="165">
        <f t="shared" si="43"/>
        <v>0.29121518382352946</v>
      </c>
      <c r="Z201" s="165">
        <f t="shared" si="43"/>
        <v>0.2422170735294118</v>
      </c>
      <c r="AA201" s="165">
        <f t="shared" si="43"/>
        <v>0.29121518382352946</v>
      </c>
      <c r="AB201" s="165">
        <f t="shared" si="43"/>
        <v>0.28844170588235296</v>
      </c>
      <c r="AC201" s="165">
        <f t="shared" si="43"/>
        <v>0.18489852941176474</v>
      </c>
      <c r="AD201" s="165">
        <f t="shared" si="43"/>
        <v>0.25978243382352945</v>
      </c>
      <c r="AE201" s="165">
        <f t="shared" si="43"/>
        <v>0.25793344852941175</v>
      </c>
      <c r="AF201" s="165">
        <f t="shared" si="43"/>
        <v>0.22557620588235294</v>
      </c>
      <c r="AG201" s="165">
        <f t="shared" si="43"/>
        <v>0.2311231617647059</v>
      </c>
      <c r="AH201" s="165">
        <f t="shared" si="43"/>
        <v>0.20616186029411768</v>
      </c>
      <c r="AI201" s="165">
        <f t="shared" si="43"/>
        <v>0.2422170735294118</v>
      </c>
      <c r="AJ201" s="165">
        <f t="shared" si="43"/>
        <v>0.22650069852941179</v>
      </c>
      <c r="AK201" s="165">
        <f t="shared" si="43"/>
        <v>0.2394435955882353</v>
      </c>
      <c r="AL201" s="165">
        <f t="shared" si="43"/>
        <v>0.23389663970588237</v>
      </c>
      <c r="AM201" s="165">
        <f t="shared" si="43"/>
        <v>0.26163141911764709</v>
      </c>
      <c r="AN201" s="165">
        <f t="shared" si="43"/>
        <v>0.25053750735294122</v>
      </c>
      <c r="AO201" s="165">
        <f t="shared" si="43"/>
        <v>0.29491315441176474</v>
      </c>
      <c r="AP201" s="165">
        <f t="shared" si="43"/>
        <v>0.25053750735294122</v>
      </c>
      <c r="AQ201" s="165">
        <f t="shared" si="43"/>
        <v>0.2237272205882353</v>
      </c>
      <c r="AR201" s="165">
        <f t="shared" si="43"/>
        <v>0.2422170735294118</v>
      </c>
      <c r="AS201" s="165">
        <f t="shared" si="43"/>
        <v>0.25885794117647065</v>
      </c>
      <c r="AT201" s="165">
        <f t="shared" si="43"/>
        <v>0.26163141911764709</v>
      </c>
      <c r="AU201" s="165">
        <f t="shared" si="43"/>
        <v>0.20616186029411768</v>
      </c>
      <c r="AV201" s="165">
        <f t="shared" si="43"/>
        <v>0.2745743161764706</v>
      </c>
      <c r="AW201" s="74">
        <v>201</v>
      </c>
    </row>
    <row r="202" spans="1:49" ht="13.5" thickBot="1" x14ac:dyDescent="0.25">
      <c r="A202" s="112" t="s">
        <v>37</v>
      </c>
      <c r="B202" s="167">
        <v>0.19681899999999999</v>
      </c>
      <c r="C202" s="165">
        <f t="shared" si="42"/>
        <v>0.19044904154671807</v>
      </c>
      <c r="D202" s="165">
        <f t="shared" si="42"/>
        <v>0.19597669316157626</v>
      </c>
      <c r="E202" s="165">
        <f t="shared" si="42"/>
        <v>0.16967298057169095</v>
      </c>
      <c r="F202" s="165">
        <f t="shared" si="42"/>
        <v>0.20180861530772223</v>
      </c>
      <c r="G202" s="165">
        <f t="shared" si="42"/>
        <v>0.20659435602333009</v>
      </c>
      <c r="H202" s="165">
        <f t="shared" si="42"/>
        <v>0.19157479788305121</v>
      </c>
      <c r="I202" s="165">
        <f t="shared" si="42"/>
        <v>0.19199400027603764</v>
      </c>
      <c r="J202" s="188">
        <f t="shared" si="42"/>
        <v>0.19506246652593465</v>
      </c>
      <c r="K202" s="165">
        <f t="shared" si="42"/>
        <v>0.19416233854901857</v>
      </c>
      <c r="L202" s="165">
        <f t="shared" si="42"/>
        <v>0.21541190110253136</v>
      </c>
      <c r="M202" s="165">
        <f t="shared" si="42"/>
        <v>0.20457908222237089</v>
      </c>
      <c r="N202" s="165">
        <f t="shared" si="42"/>
        <v>0.17540311450855425</v>
      </c>
      <c r="O202" s="165">
        <f t="shared" si="42"/>
        <v>0.19709246019558813</v>
      </c>
      <c r="P202" s="165">
        <f t="shared" si="42"/>
        <v>0.14439864479628001</v>
      </c>
      <c r="Q202" s="165">
        <f t="shared" si="43"/>
        <v>0.21201458455882352</v>
      </c>
      <c r="R202" s="165">
        <f t="shared" si="43"/>
        <v>0.17800541911764708</v>
      </c>
      <c r="S202" s="165">
        <f t="shared" si="43"/>
        <v>0.17149302573529412</v>
      </c>
      <c r="T202" s="165">
        <f t="shared" si="43"/>
        <v>0.21056738602941175</v>
      </c>
      <c r="U202" s="165">
        <f t="shared" si="43"/>
        <v>0.20188419485294115</v>
      </c>
      <c r="V202" s="165">
        <f t="shared" si="43"/>
        <v>0.16932222794117646</v>
      </c>
      <c r="W202" s="165">
        <f t="shared" si="43"/>
        <v>0.21780337867647059</v>
      </c>
      <c r="X202" s="165">
        <f t="shared" si="43"/>
        <v>0.19537180147058825</v>
      </c>
      <c r="Y202" s="165">
        <f t="shared" si="43"/>
        <v>0.22793376838235296</v>
      </c>
      <c r="Z202" s="165">
        <f t="shared" si="43"/>
        <v>0.18958300735294117</v>
      </c>
      <c r="AA202" s="165">
        <f t="shared" si="43"/>
        <v>0.22793376838235296</v>
      </c>
      <c r="AB202" s="165">
        <f t="shared" si="43"/>
        <v>0.22576297058823527</v>
      </c>
      <c r="AC202" s="165">
        <f t="shared" si="43"/>
        <v>0.14471985294117648</v>
      </c>
      <c r="AD202" s="165">
        <f t="shared" si="43"/>
        <v>0.20333139338235295</v>
      </c>
      <c r="AE202" s="165">
        <f t="shared" si="43"/>
        <v>0.20188419485294115</v>
      </c>
      <c r="AF202" s="165">
        <f t="shared" si="43"/>
        <v>0.17655822058823528</v>
      </c>
      <c r="AG202" s="165">
        <f t="shared" si="43"/>
        <v>0.18089981617647061</v>
      </c>
      <c r="AH202" s="165">
        <f t="shared" si="43"/>
        <v>0.16136263602941178</v>
      </c>
      <c r="AI202" s="165">
        <f t="shared" si="43"/>
        <v>0.18958300735294117</v>
      </c>
      <c r="AJ202" s="165">
        <f t="shared" si="43"/>
        <v>0.17728181985294117</v>
      </c>
      <c r="AK202" s="165">
        <f t="shared" si="43"/>
        <v>0.18741220955882351</v>
      </c>
      <c r="AL202" s="165">
        <f t="shared" si="43"/>
        <v>0.18307061397058824</v>
      </c>
      <c r="AM202" s="165">
        <f t="shared" si="43"/>
        <v>0.2047785919117647</v>
      </c>
      <c r="AN202" s="165">
        <f t="shared" si="43"/>
        <v>0.19609540073529413</v>
      </c>
      <c r="AO202" s="165">
        <f t="shared" si="43"/>
        <v>0.23082816544117649</v>
      </c>
      <c r="AP202" s="165">
        <f t="shared" si="43"/>
        <v>0.19609540073529413</v>
      </c>
      <c r="AQ202" s="165">
        <f t="shared" si="43"/>
        <v>0.17511102205882351</v>
      </c>
      <c r="AR202" s="165">
        <f t="shared" si="43"/>
        <v>0.18958300735294117</v>
      </c>
      <c r="AS202" s="165">
        <f t="shared" si="43"/>
        <v>0.20260779411764707</v>
      </c>
      <c r="AT202" s="165">
        <f t="shared" si="43"/>
        <v>0.2047785919117647</v>
      </c>
      <c r="AU202" s="165">
        <f t="shared" si="43"/>
        <v>0.16136263602941178</v>
      </c>
      <c r="AV202" s="165">
        <f t="shared" si="43"/>
        <v>0.21490898161764704</v>
      </c>
      <c r="AW202" s="74">
        <v>202</v>
      </c>
    </row>
    <row r="203" spans="1:49" ht="13.5" thickBot="1" x14ac:dyDescent="0.25">
      <c r="A203" s="112" t="s">
        <v>38</v>
      </c>
      <c r="B203" s="167">
        <v>0.19681899999999999</v>
      </c>
      <c r="C203" s="165">
        <f t="shared" si="42"/>
        <v>0.19044904154671807</v>
      </c>
      <c r="D203" s="165">
        <f t="shared" si="42"/>
        <v>0.19597669316157626</v>
      </c>
      <c r="E203" s="165">
        <f t="shared" si="42"/>
        <v>0.16967298057169095</v>
      </c>
      <c r="F203" s="165">
        <f t="shared" si="42"/>
        <v>0.20180861530772223</v>
      </c>
      <c r="G203" s="165">
        <f t="shared" si="42"/>
        <v>0.20659435602333009</v>
      </c>
      <c r="H203" s="165">
        <f t="shared" si="42"/>
        <v>0.19157479788305121</v>
      </c>
      <c r="I203" s="165">
        <f t="shared" si="42"/>
        <v>0.19199400027603764</v>
      </c>
      <c r="J203" s="188">
        <f t="shared" si="42"/>
        <v>0.19506246652593465</v>
      </c>
      <c r="K203" s="165">
        <f t="shared" si="42"/>
        <v>0.19416233854901857</v>
      </c>
      <c r="L203" s="165">
        <f t="shared" si="42"/>
        <v>0.21541190110253136</v>
      </c>
      <c r="M203" s="165">
        <f t="shared" si="42"/>
        <v>0.20457908222237089</v>
      </c>
      <c r="N203" s="165">
        <f t="shared" si="42"/>
        <v>0.17540311450855425</v>
      </c>
      <c r="O203" s="165">
        <f t="shared" si="42"/>
        <v>0.19709246019558813</v>
      </c>
      <c r="P203" s="165">
        <f t="shared" si="42"/>
        <v>0.14439864479628001</v>
      </c>
      <c r="Q203" s="165">
        <f t="shared" si="43"/>
        <v>0.21201458455882352</v>
      </c>
      <c r="R203" s="165">
        <f t="shared" si="43"/>
        <v>0.17800541911764708</v>
      </c>
      <c r="S203" s="165">
        <f t="shared" si="43"/>
        <v>0.17149302573529412</v>
      </c>
      <c r="T203" s="165">
        <f t="shared" si="43"/>
        <v>0.21056738602941175</v>
      </c>
      <c r="U203" s="165">
        <f t="shared" si="43"/>
        <v>0.20188419485294115</v>
      </c>
      <c r="V203" s="165">
        <f t="shared" si="43"/>
        <v>0.16932222794117646</v>
      </c>
      <c r="W203" s="165">
        <f t="shared" si="43"/>
        <v>0.21780337867647059</v>
      </c>
      <c r="X203" s="165">
        <f t="shared" si="43"/>
        <v>0.19537180147058825</v>
      </c>
      <c r="Y203" s="165">
        <f t="shared" si="43"/>
        <v>0.22793376838235296</v>
      </c>
      <c r="Z203" s="165">
        <f t="shared" si="43"/>
        <v>0.18958300735294117</v>
      </c>
      <c r="AA203" s="165">
        <f t="shared" si="43"/>
        <v>0.22793376838235296</v>
      </c>
      <c r="AB203" s="165">
        <f t="shared" si="43"/>
        <v>0.22576297058823527</v>
      </c>
      <c r="AC203" s="165">
        <f t="shared" si="43"/>
        <v>0.14471985294117648</v>
      </c>
      <c r="AD203" s="165">
        <f t="shared" si="43"/>
        <v>0.20333139338235295</v>
      </c>
      <c r="AE203" s="165">
        <f t="shared" si="43"/>
        <v>0.20188419485294115</v>
      </c>
      <c r="AF203" s="165">
        <f t="shared" si="43"/>
        <v>0.17655822058823528</v>
      </c>
      <c r="AG203" s="165">
        <f t="shared" si="43"/>
        <v>0.18089981617647061</v>
      </c>
      <c r="AH203" s="165">
        <f t="shared" si="43"/>
        <v>0.16136263602941178</v>
      </c>
      <c r="AI203" s="165">
        <f t="shared" si="43"/>
        <v>0.18958300735294117</v>
      </c>
      <c r="AJ203" s="165">
        <f t="shared" si="43"/>
        <v>0.17728181985294117</v>
      </c>
      <c r="AK203" s="165">
        <f t="shared" si="43"/>
        <v>0.18741220955882351</v>
      </c>
      <c r="AL203" s="165">
        <f t="shared" si="43"/>
        <v>0.18307061397058824</v>
      </c>
      <c r="AM203" s="165">
        <f t="shared" si="43"/>
        <v>0.2047785919117647</v>
      </c>
      <c r="AN203" s="165">
        <f t="shared" si="43"/>
        <v>0.19609540073529413</v>
      </c>
      <c r="AO203" s="165">
        <f t="shared" si="43"/>
        <v>0.23082816544117649</v>
      </c>
      <c r="AP203" s="165">
        <f t="shared" si="43"/>
        <v>0.19609540073529413</v>
      </c>
      <c r="AQ203" s="165">
        <f t="shared" si="43"/>
        <v>0.17511102205882351</v>
      </c>
      <c r="AR203" s="165">
        <f t="shared" si="43"/>
        <v>0.18958300735294117</v>
      </c>
      <c r="AS203" s="165">
        <f t="shared" si="43"/>
        <v>0.20260779411764707</v>
      </c>
      <c r="AT203" s="165">
        <f t="shared" si="43"/>
        <v>0.2047785919117647</v>
      </c>
      <c r="AU203" s="165">
        <f t="shared" si="43"/>
        <v>0.16136263602941178</v>
      </c>
      <c r="AV203" s="165">
        <f t="shared" si="43"/>
        <v>0.21490898161764704</v>
      </c>
      <c r="AW203" s="74">
        <v>203</v>
      </c>
    </row>
    <row r="204" spans="1:49" ht="13.5" thickBot="1" x14ac:dyDescent="0.25">
      <c r="A204" s="112" t="s">
        <v>218</v>
      </c>
      <c r="B204" s="173">
        <v>0.19681899999999999</v>
      </c>
      <c r="C204" s="165">
        <f t="shared" si="42"/>
        <v>0.19044904154671807</v>
      </c>
      <c r="D204" s="165">
        <f t="shared" si="42"/>
        <v>0.19597669316157626</v>
      </c>
      <c r="E204" s="165">
        <f t="shared" si="42"/>
        <v>0.16967298057169095</v>
      </c>
      <c r="F204" s="165">
        <f t="shared" si="42"/>
        <v>0.20180861530772223</v>
      </c>
      <c r="G204" s="165">
        <f t="shared" si="42"/>
        <v>0.20659435602333009</v>
      </c>
      <c r="H204" s="165">
        <f t="shared" si="42"/>
        <v>0.19157479788305121</v>
      </c>
      <c r="I204" s="165">
        <f t="shared" si="42"/>
        <v>0.19199400027603764</v>
      </c>
      <c r="J204" s="188">
        <f t="shared" si="42"/>
        <v>0.19506246652593465</v>
      </c>
      <c r="K204" s="165">
        <f t="shared" si="42"/>
        <v>0.19416233854901857</v>
      </c>
      <c r="L204" s="165">
        <f t="shared" si="42"/>
        <v>0.21541190110253136</v>
      </c>
      <c r="M204" s="165">
        <f t="shared" si="42"/>
        <v>0.20457908222237089</v>
      </c>
      <c r="N204" s="165">
        <f t="shared" si="42"/>
        <v>0.17540311450855425</v>
      </c>
      <c r="O204" s="165">
        <f t="shared" si="42"/>
        <v>0.19709246019558813</v>
      </c>
      <c r="P204" s="165">
        <f t="shared" si="42"/>
        <v>0.14439864479628001</v>
      </c>
      <c r="Q204" s="165">
        <f t="shared" si="43"/>
        <v>0.21201458455882352</v>
      </c>
      <c r="R204" s="165">
        <f t="shared" si="43"/>
        <v>0.17800541911764708</v>
      </c>
      <c r="S204" s="165">
        <f t="shared" si="43"/>
        <v>0.17149302573529412</v>
      </c>
      <c r="T204" s="165">
        <f t="shared" si="43"/>
        <v>0.21056738602941175</v>
      </c>
      <c r="U204" s="165">
        <f t="shared" si="43"/>
        <v>0.20188419485294115</v>
      </c>
      <c r="V204" s="165">
        <f t="shared" si="43"/>
        <v>0.16932222794117646</v>
      </c>
      <c r="W204" s="165">
        <f t="shared" si="43"/>
        <v>0.21780337867647059</v>
      </c>
      <c r="X204" s="165">
        <f t="shared" si="43"/>
        <v>0.19537180147058825</v>
      </c>
      <c r="Y204" s="165">
        <f t="shared" si="43"/>
        <v>0.22793376838235296</v>
      </c>
      <c r="Z204" s="165">
        <f t="shared" si="43"/>
        <v>0.18958300735294117</v>
      </c>
      <c r="AA204" s="165">
        <f t="shared" si="43"/>
        <v>0.22793376838235296</v>
      </c>
      <c r="AB204" s="165">
        <f t="shared" si="43"/>
        <v>0.22576297058823527</v>
      </c>
      <c r="AC204" s="165">
        <f t="shared" si="43"/>
        <v>0.14471985294117648</v>
      </c>
      <c r="AD204" s="165">
        <f t="shared" si="43"/>
        <v>0.20333139338235295</v>
      </c>
      <c r="AE204" s="165">
        <f t="shared" si="43"/>
        <v>0.20188419485294115</v>
      </c>
      <c r="AF204" s="165">
        <f t="shared" si="43"/>
        <v>0.17655822058823528</v>
      </c>
      <c r="AG204" s="165">
        <f t="shared" si="43"/>
        <v>0.18089981617647061</v>
      </c>
      <c r="AH204" s="165">
        <f t="shared" si="43"/>
        <v>0.16136263602941178</v>
      </c>
      <c r="AI204" s="165">
        <f t="shared" si="43"/>
        <v>0.18958300735294117</v>
      </c>
      <c r="AJ204" s="165">
        <f t="shared" si="43"/>
        <v>0.17728181985294117</v>
      </c>
      <c r="AK204" s="165">
        <f t="shared" si="43"/>
        <v>0.18741220955882351</v>
      </c>
      <c r="AL204" s="165">
        <f t="shared" si="43"/>
        <v>0.18307061397058824</v>
      </c>
      <c r="AM204" s="165">
        <f t="shared" si="43"/>
        <v>0.2047785919117647</v>
      </c>
      <c r="AN204" s="165">
        <f t="shared" si="43"/>
        <v>0.19609540073529413</v>
      </c>
      <c r="AO204" s="165">
        <f t="shared" si="43"/>
        <v>0.23082816544117649</v>
      </c>
      <c r="AP204" s="165">
        <f t="shared" si="43"/>
        <v>0.19609540073529413</v>
      </c>
      <c r="AQ204" s="165">
        <f t="shared" si="43"/>
        <v>0.17511102205882351</v>
      </c>
      <c r="AR204" s="165">
        <f t="shared" si="43"/>
        <v>0.18958300735294117</v>
      </c>
      <c r="AS204" s="165">
        <f t="shared" si="43"/>
        <v>0.20260779411764707</v>
      </c>
      <c r="AT204" s="165">
        <f t="shared" si="43"/>
        <v>0.2047785919117647</v>
      </c>
      <c r="AU204" s="165">
        <f t="shared" si="43"/>
        <v>0.16136263602941178</v>
      </c>
      <c r="AV204" s="165">
        <f t="shared" si="43"/>
        <v>0.21490898161764704</v>
      </c>
      <c r="AW204" s="74">
        <v>204</v>
      </c>
    </row>
    <row r="205" spans="1:49" ht="13.5" thickBot="1" x14ac:dyDescent="0.25">
      <c r="A205" s="112" t="s">
        <v>219</v>
      </c>
      <c r="B205" s="173">
        <v>0.19681899999999999</v>
      </c>
      <c r="C205" s="165">
        <f t="shared" si="42"/>
        <v>0.19044904154671807</v>
      </c>
      <c r="D205" s="165">
        <f t="shared" si="42"/>
        <v>0.19597669316157626</v>
      </c>
      <c r="E205" s="165">
        <f t="shared" si="42"/>
        <v>0.16967298057169095</v>
      </c>
      <c r="F205" s="165">
        <f t="shared" si="42"/>
        <v>0.20180861530772223</v>
      </c>
      <c r="G205" s="165">
        <f t="shared" si="42"/>
        <v>0.20659435602333009</v>
      </c>
      <c r="H205" s="165">
        <f t="shared" si="42"/>
        <v>0.19157479788305121</v>
      </c>
      <c r="I205" s="165">
        <f t="shared" si="42"/>
        <v>0.19199400027603764</v>
      </c>
      <c r="J205" s="188">
        <f t="shared" si="42"/>
        <v>0.19506246652593465</v>
      </c>
      <c r="K205" s="165">
        <f t="shared" si="42"/>
        <v>0.19416233854901857</v>
      </c>
      <c r="L205" s="165">
        <f t="shared" si="42"/>
        <v>0.21541190110253136</v>
      </c>
      <c r="M205" s="165">
        <f t="shared" si="42"/>
        <v>0.20457908222237089</v>
      </c>
      <c r="N205" s="165">
        <f t="shared" si="42"/>
        <v>0.17540311450855425</v>
      </c>
      <c r="O205" s="165">
        <f t="shared" si="42"/>
        <v>0.19709246019558813</v>
      </c>
      <c r="P205" s="165">
        <f t="shared" si="42"/>
        <v>0.14439864479628001</v>
      </c>
      <c r="Q205" s="165">
        <f t="shared" si="43"/>
        <v>0.21201458455882352</v>
      </c>
      <c r="R205" s="165">
        <f t="shared" si="43"/>
        <v>0.17800541911764708</v>
      </c>
      <c r="S205" s="165">
        <f t="shared" si="43"/>
        <v>0.17149302573529412</v>
      </c>
      <c r="T205" s="165">
        <f t="shared" si="43"/>
        <v>0.21056738602941175</v>
      </c>
      <c r="U205" s="165">
        <f t="shared" si="43"/>
        <v>0.20188419485294115</v>
      </c>
      <c r="V205" s="165">
        <f t="shared" si="43"/>
        <v>0.16932222794117646</v>
      </c>
      <c r="W205" s="165">
        <f t="shared" si="43"/>
        <v>0.21780337867647059</v>
      </c>
      <c r="X205" s="165">
        <f t="shared" si="43"/>
        <v>0.19537180147058825</v>
      </c>
      <c r="Y205" s="165">
        <f t="shared" si="43"/>
        <v>0.22793376838235296</v>
      </c>
      <c r="Z205" s="165">
        <f t="shared" si="43"/>
        <v>0.18958300735294117</v>
      </c>
      <c r="AA205" s="165">
        <f t="shared" si="43"/>
        <v>0.22793376838235296</v>
      </c>
      <c r="AB205" s="165">
        <f t="shared" si="43"/>
        <v>0.22576297058823527</v>
      </c>
      <c r="AC205" s="165">
        <f t="shared" si="43"/>
        <v>0.14471985294117648</v>
      </c>
      <c r="AD205" s="165">
        <f t="shared" si="43"/>
        <v>0.20333139338235295</v>
      </c>
      <c r="AE205" s="165">
        <f t="shared" si="43"/>
        <v>0.20188419485294115</v>
      </c>
      <c r="AF205" s="165">
        <f t="shared" si="43"/>
        <v>0.17655822058823528</v>
      </c>
      <c r="AG205" s="165">
        <f t="shared" si="43"/>
        <v>0.18089981617647061</v>
      </c>
      <c r="AH205" s="165">
        <f t="shared" si="43"/>
        <v>0.16136263602941178</v>
      </c>
      <c r="AI205" s="165">
        <f t="shared" si="43"/>
        <v>0.18958300735294117</v>
      </c>
      <c r="AJ205" s="165">
        <f t="shared" ref="AJ205:AV205" si="44">AJ$269*$B205</f>
        <v>0.17728181985294117</v>
      </c>
      <c r="AK205" s="165">
        <f t="shared" si="44"/>
        <v>0.18741220955882351</v>
      </c>
      <c r="AL205" s="165">
        <f t="shared" si="44"/>
        <v>0.18307061397058824</v>
      </c>
      <c r="AM205" s="165">
        <f t="shared" si="44"/>
        <v>0.2047785919117647</v>
      </c>
      <c r="AN205" s="165">
        <f t="shared" si="44"/>
        <v>0.19609540073529413</v>
      </c>
      <c r="AO205" s="165">
        <f t="shared" si="44"/>
        <v>0.23082816544117649</v>
      </c>
      <c r="AP205" s="165">
        <f t="shared" si="44"/>
        <v>0.19609540073529413</v>
      </c>
      <c r="AQ205" s="165">
        <f t="shared" si="44"/>
        <v>0.17511102205882351</v>
      </c>
      <c r="AR205" s="165">
        <f t="shared" si="44"/>
        <v>0.18958300735294117</v>
      </c>
      <c r="AS205" s="165">
        <f t="shared" si="44"/>
        <v>0.20260779411764707</v>
      </c>
      <c r="AT205" s="165">
        <f t="shared" si="44"/>
        <v>0.2047785919117647</v>
      </c>
      <c r="AU205" s="165">
        <f t="shared" si="44"/>
        <v>0.16136263602941178</v>
      </c>
      <c r="AV205" s="165">
        <f t="shared" si="44"/>
        <v>0.21490898161764704</v>
      </c>
      <c r="AW205" s="74">
        <v>205</v>
      </c>
    </row>
    <row r="206" spans="1:49" ht="13.5" thickBot="1" x14ac:dyDescent="0.25">
      <c r="A206" s="112" t="s">
        <v>40</v>
      </c>
      <c r="B206" s="150"/>
      <c r="AW206" s="74">
        <v>206</v>
      </c>
    </row>
    <row r="207" spans="1:49" ht="13.5" thickBot="1" x14ac:dyDescent="0.25">
      <c r="A207" s="112" t="s">
        <v>41</v>
      </c>
      <c r="B207" s="150"/>
      <c r="AW207" s="74">
        <v>207</v>
      </c>
    </row>
    <row r="208" spans="1:49" ht="13.5" thickBot="1" x14ac:dyDescent="0.25">
      <c r="A208" s="112" t="s">
        <v>42</v>
      </c>
      <c r="B208" s="150"/>
      <c r="AW208" s="74">
        <v>208</v>
      </c>
    </row>
    <row r="209" spans="1:49" ht="13.5" thickBot="1" x14ac:dyDescent="0.25">
      <c r="A209" s="112" t="s">
        <v>43</v>
      </c>
      <c r="B209" s="150"/>
      <c r="AW209" s="74">
        <v>209</v>
      </c>
    </row>
    <row r="210" spans="1:49" ht="13.5" thickBot="1" x14ac:dyDescent="0.25">
      <c r="A210" s="112" t="s">
        <v>230</v>
      </c>
      <c r="B210" s="165">
        <v>0.30286299999999999</v>
      </c>
      <c r="C210" s="165">
        <f>C$270*$B210</f>
        <v>0.29593653945066584</v>
      </c>
      <c r="D210" s="165">
        <f t="shared" ref="D210:AV217" si="45">D$270*$B210</f>
        <v>0.32588974333794352</v>
      </c>
      <c r="E210" s="165">
        <f t="shared" si="45"/>
        <v>0.2973769541295106</v>
      </c>
      <c r="F210" s="165">
        <f t="shared" si="45"/>
        <v>0.29264811572331828</v>
      </c>
      <c r="G210" s="165">
        <f t="shared" si="45"/>
        <v>0.32282673441945237</v>
      </c>
      <c r="H210" s="165">
        <f t="shared" si="45"/>
        <v>0.28290123927555466</v>
      </c>
      <c r="I210" s="165">
        <f t="shared" si="45"/>
        <v>0.28922037998810646</v>
      </c>
      <c r="J210" s="188">
        <f t="shared" si="45"/>
        <v>0.31335617992089526</v>
      </c>
      <c r="K210" s="165">
        <f t="shared" si="45"/>
        <v>0.30539835074789762</v>
      </c>
      <c r="L210" s="165">
        <f t="shared" si="45"/>
        <v>0.34857019932471001</v>
      </c>
      <c r="M210" s="165">
        <f t="shared" si="45"/>
        <v>0.25013317550348468</v>
      </c>
      <c r="N210" s="165">
        <f t="shared" si="45"/>
        <v>0.3174939242540612</v>
      </c>
      <c r="O210" s="165">
        <f t="shared" si="45"/>
        <v>0.2794453959104371</v>
      </c>
      <c r="P210" s="165">
        <f t="shared" si="45"/>
        <v>0.16935893181597178</v>
      </c>
      <c r="Q210" s="165">
        <f t="shared" si="45"/>
        <v>0.29476505882352938</v>
      </c>
      <c r="R210" s="165">
        <f t="shared" si="45"/>
        <v>0.28342794117647063</v>
      </c>
      <c r="S210" s="165">
        <f t="shared" si="45"/>
        <v>0.20406811764705882</v>
      </c>
      <c r="T210" s="165">
        <f t="shared" si="45"/>
        <v>0.34983105882352944</v>
      </c>
      <c r="U210" s="165">
        <f t="shared" si="45"/>
        <v>0.28828670588235294</v>
      </c>
      <c r="V210" s="165">
        <f t="shared" si="45"/>
        <v>0.29800423529411763</v>
      </c>
      <c r="W210" s="165">
        <f t="shared" si="45"/>
        <v>0.28342794117647063</v>
      </c>
      <c r="X210" s="165">
        <f t="shared" si="45"/>
        <v>0.34983105882352944</v>
      </c>
      <c r="Y210" s="165">
        <f t="shared" si="45"/>
        <v>0.34173311764705883</v>
      </c>
      <c r="Z210" s="165">
        <f t="shared" si="45"/>
        <v>0.28828670588235294</v>
      </c>
      <c r="AA210" s="165">
        <f t="shared" si="45"/>
        <v>0.34173311764705883</v>
      </c>
      <c r="AB210" s="165">
        <f t="shared" si="45"/>
        <v>0.38060323529411766</v>
      </c>
      <c r="AC210" s="165">
        <f t="shared" si="45"/>
        <v>0.17005676470588235</v>
      </c>
      <c r="AD210" s="165">
        <f t="shared" si="45"/>
        <v>0.28180835294117645</v>
      </c>
      <c r="AE210" s="165">
        <f t="shared" si="45"/>
        <v>0.29314547058823531</v>
      </c>
      <c r="AF210" s="165">
        <f t="shared" si="45"/>
        <v>0.28828670588235294</v>
      </c>
      <c r="AG210" s="165">
        <f t="shared" si="45"/>
        <v>0.29476505882352938</v>
      </c>
      <c r="AH210" s="165">
        <f t="shared" si="45"/>
        <v>0.22998152941176472</v>
      </c>
      <c r="AI210" s="165">
        <f t="shared" si="45"/>
        <v>0.28828670588235294</v>
      </c>
      <c r="AJ210" s="165">
        <f t="shared" si="45"/>
        <v>0.25427535294117648</v>
      </c>
      <c r="AK210" s="165">
        <f t="shared" si="45"/>
        <v>0.24293823529411765</v>
      </c>
      <c r="AL210" s="165">
        <f t="shared" si="45"/>
        <v>0.27047123529411765</v>
      </c>
      <c r="AM210" s="165">
        <f t="shared" si="45"/>
        <v>0.24941658823529414</v>
      </c>
      <c r="AN210" s="165">
        <f t="shared" si="45"/>
        <v>0.3401135294117647</v>
      </c>
      <c r="AO210" s="165">
        <f t="shared" si="45"/>
        <v>0.33687435294117646</v>
      </c>
      <c r="AP210" s="165">
        <f t="shared" si="45"/>
        <v>0.32553723529411766</v>
      </c>
      <c r="AQ210" s="165">
        <f t="shared" si="45"/>
        <v>0.3174392941176471</v>
      </c>
      <c r="AR210" s="165">
        <f t="shared" si="45"/>
        <v>0.30772176470588236</v>
      </c>
      <c r="AS210" s="165">
        <f t="shared" si="45"/>
        <v>0.30934135294117648</v>
      </c>
      <c r="AT210" s="165">
        <f t="shared" si="45"/>
        <v>0.36764652941176468</v>
      </c>
      <c r="AU210" s="165">
        <f t="shared" si="45"/>
        <v>0.22998152941176472</v>
      </c>
      <c r="AV210" s="165">
        <f t="shared" si="45"/>
        <v>0.3287764117647059</v>
      </c>
      <c r="AW210" s="74">
        <v>210</v>
      </c>
    </row>
    <row r="211" spans="1:49" ht="13.5" thickBot="1" x14ac:dyDescent="0.25">
      <c r="A211" s="112" t="s">
        <v>45</v>
      </c>
      <c r="B211" s="165">
        <v>0.30286299999999999</v>
      </c>
      <c r="C211" s="165">
        <f t="shared" ref="C211:R225" si="46">C$270*$B211</f>
        <v>0.29593653945066584</v>
      </c>
      <c r="D211" s="165">
        <f t="shared" si="46"/>
        <v>0.32588974333794352</v>
      </c>
      <c r="E211" s="165">
        <f t="shared" si="46"/>
        <v>0.2973769541295106</v>
      </c>
      <c r="F211" s="165">
        <f t="shared" si="46"/>
        <v>0.29264811572331828</v>
      </c>
      <c r="G211" s="165">
        <f t="shared" si="46"/>
        <v>0.32282673441945237</v>
      </c>
      <c r="H211" s="165">
        <f t="shared" si="46"/>
        <v>0.28290123927555466</v>
      </c>
      <c r="I211" s="165">
        <f t="shared" si="46"/>
        <v>0.28922037998810646</v>
      </c>
      <c r="J211" s="188">
        <f t="shared" si="46"/>
        <v>0.31335617992089526</v>
      </c>
      <c r="K211" s="165">
        <f t="shared" si="46"/>
        <v>0.30539835074789762</v>
      </c>
      <c r="L211" s="165">
        <f t="shared" si="46"/>
        <v>0.34857019932471001</v>
      </c>
      <c r="M211" s="165">
        <f t="shared" si="46"/>
        <v>0.25013317550348468</v>
      </c>
      <c r="N211" s="165">
        <f t="shared" si="46"/>
        <v>0.3174939242540612</v>
      </c>
      <c r="O211" s="165">
        <f t="shared" si="46"/>
        <v>0.2794453959104371</v>
      </c>
      <c r="P211" s="165">
        <f t="shared" si="46"/>
        <v>0.16935893181597178</v>
      </c>
      <c r="Q211" s="165">
        <f t="shared" si="46"/>
        <v>0.29476505882352938</v>
      </c>
      <c r="R211" s="165">
        <f t="shared" si="46"/>
        <v>0.28342794117647063</v>
      </c>
      <c r="S211" s="165">
        <f t="shared" si="45"/>
        <v>0.20406811764705882</v>
      </c>
      <c r="T211" s="165">
        <f t="shared" si="45"/>
        <v>0.34983105882352944</v>
      </c>
      <c r="U211" s="165">
        <f t="shared" si="45"/>
        <v>0.28828670588235294</v>
      </c>
      <c r="V211" s="165">
        <f t="shared" si="45"/>
        <v>0.29800423529411763</v>
      </c>
      <c r="W211" s="165">
        <f t="shared" si="45"/>
        <v>0.28342794117647063</v>
      </c>
      <c r="X211" s="165">
        <f t="shared" si="45"/>
        <v>0.34983105882352944</v>
      </c>
      <c r="Y211" s="165">
        <f t="shared" si="45"/>
        <v>0.34173311764705883</v>
      </c>
      <c r="Z211" s="165">
        <f t="shared" si="45"/>
        <v>0.28828670588235294</v>
      </c>
      <c r="AA211" s="165">
        <f t="shared" si="45"/>
        <v>0.34173311764705883</v>
      </c>
      <c r="AB211" s="165">
        <f t="shared" si="45"/>
        <v>0.38060323529411766</v>
      </c>
      <c r="AC211" s="165">
        <f t="shared" si="45"/>
        <v>0.17005676470588235</v>
      </c>
      <c r="AD211" s="165">
        <f t="shared" si="45"/>
        <v>0.28180835294117645</v>
      </c>
      <c r="AE211" s="165">
        <f t="shared" si="45"/>
        <v>0.29314547058823531</v>
      </c>
      <c r="AF211" s="165">
        <f t="shared" si="45"/>
        <v>0.28828670588235294</v>
      </c>
      <c r="AG211" s="165">
        <f t="shared" si="45"/>
        <v>0.29476505882352938</v>
      </c>
      <c r="AH211" s="165">
        <f t="shared" si="45"/>
        <v>0.22998152941176472</v>
      </c>
      <c r="AI211" s="165">
        <f t="shared" si="45"/>
        <v>0.28828670588235294</v>
      </c>
      <c r="AJ211" s="165">
        <f t="shared" si="45"/>
        <v>0.25427535294117648</v>
      </c>
      <c r="AK211" s="165">
        <f t="shared" si="45"/>
        <v>0.24293823529411765</v>
      </c>
      <c r="AL211" s="165">
        <f t="shared" si="45"/>
        <v>0.27047123529411765</v>
      </c>
      <c r="AM211" s="165">
        <f t="shared" si="45"/>
        <v>0.24941658823529414</v>
      </c>
      <c r="AN211" s="165">
        <f t="shared" si="45"/>
        <v>0.3401135294117647</v>
      </c>
      <c r="AO211" s="165">
        <f t="shared" si="45"/>
        <v>0.33687435294117646</v>
      </c>
      <c r="AP211" s="165">
        <f t="shared" si="45"/>
        <v>0.32553723529411766</v>
      </c>
      <c r="AQ211" s="165">
        <f t="shared" si="45"/>
        <v>0.3174392941176471</v>
      </c>
      <c r="AR211" s="165">
        <f t="shared" si="45"/>
        <v>0.30772176470588236</v>
      </c>
      <c r="AS211" s="165">
        <f t="shared" si="45"/>
        <v>0.30934135294117648</v>
      </c>
      <c r="AT211" s="165">
        <f t="shared" si="45"/>
        <v>0.36764652941176468</v>
      </c>
      <c r="AU211" s="165">
        <f t="shared" si="45"/>
        <v>0.22998152941176472</v>
      </c>
      <c r="AV211" s="165">
        <f t="shared" si="45"/>
        <v>0.3287764117647059</v>
      </c>
      <c r="AW211" s="74">
        <v>211</v>
      </c>
    </row>
    <row r="212" spans="1:49" ht="13.5" thickBot="1" x14ac:dyDescent="0.25">
      <c r="A212" s="112" t="s">
        <v>46</v>
      </c>
      <c r="B212" s="165">
        <v>0.19367799999999999</v>
      </c>
      <c r="C212" s="165">
        <f t="shared" si="46"/>
        <v>0.18924859453854073</v>
      </c>
      <c r="D212" s="165">
        <f t="shared" si="46"/>
        <v>0.20840338275129752</v>
      </c>
      <c r="E212" s="165">
        <f t="shared" si="46"/>
        <v>0.19016972598797263</v>
      </c>
      <c r="F212" s="165">
        <f t="shared" si="46"/>
        <v>0.1871456789276367</v>
      </c>
      <c r="G212" s="165">
        <f t="shared" si="46"/>
        <v>0.20644461776080503</v>
      </c>
      <c r="H212" s="165">
        <f t="shared" si="46"/>
        <v>0.18091264439832822</v>
      </c>
      <c r="I212" s="165">
        <f t="shared" si="46"/>
        <v>0.18495367461636608</v>
      </c>
      <c r="J212" s="188">
        <f t="shared" si="46"/>
        <v>0.20038828848264448</v>
      </c>
      <c r="K212" s="165">
        <f t="shared" si="46"/>
        <v>0.19529933262284041</v>
      </c>
      <c r="L212" s="165">
        <f t="shared" si="46"/>
        <v>0.22290731804416908</v>
      </c>
      <c r="M212" s="165">
        <f t="shared" si="46"/>
        <v>0.15995778013545367</v>
      </c>
      <c r="N212" s="165">
        <f t="shared" si="46"/>
        <v>0.20303433652073069</v>
      </c>
      <c r="O212" s="165">
        <f t="shared" si="46"/>
        <v>0.17870266552580419</v>
      </c>
      <c r="P212" s="165">
        <f t="shared" si="46"/>
        <v>0.10830342166673969</v>
      </c>
      <c r="Q212" s="165">
        <f t="shared" si="45"/>
        <v>0.18849944385026737</v>
      </c>
      <c r="R212" s="165">
        <f t="shared" si="45"/>
        <v>0.18124946524064173</v>
      </c>
      <c r="S212" s="165">
        <f t="shared" si="45"/>
        <v>0.13049961497326204</v>
      </c>
      <c r="T212" s="165">
        <f t="shared" si="45"/>
        <v>0.22371362566844921</v>
      </c>
      <c r="U212" s="165">
        <f t="shared" si="45"/>
        <v>0.18435659893048129</v>
      </c>
      <c r="V212" s="165">
        <f t="shared" si="45"/>
        <v>0.1905708663101604</v>
      </c>
      <c r="W212" s="165">
        <f t="shared" si="45"/>
        <v>0.18124946524064173</v>
      </c>
      <c r="X212" s="165">
        <f t="shared" si="45"/>
        <v>0.22371362566844921</v>
      </c>
      <c r="Y212" s="165">
        <f t="shared" si="45"/>
        <v>0.21853506951871657</v>
      </c>
      <c r="Z212" s="165">
        <f t="shared" si="45"/>
        <v>0.18435659893048129</v>
      </c>
      <c r="AA212" s="165">
        <f t="shared" si="45"/>
        <v>0.21853506951871657</v>
      </c>
      <c r="AB212" s="165">
        <f t="shared" si="45"/>
        <v>0.24339213903743318</v>
      </c>
      <c r="AC212" s="165">
        <f t="shared" si="45"/>
        <v>0.10874967914438502</v>
      </c>
      <c r="AD212" s="165">
        <f t="shared" si="45"/>
        <v>0.18021375401069517</v>
      </c>
      <c r="AE212" s="165">
        <f t="shared" si="45"/>
        <v>0.18746373262032087</v>
      </c>
      <c r="AF212" s="165">
        <f t="shared" si="45"/>
        <v>0.18435659893048129</v>
      </c>
      <c r="AG212" s="165">
        <f t="shared" si="45"/>
        <v>0.18849944385026737</v>
      </c>
      <c r="AH212" s="165">
        <f t="shared" si="45"/>
        <v>0.14707099465240642</v>
      </c>
      <c r="AI212" s="165">
        <f t="shared" si="45"/>
        <v>0.18435659893048129</v>
      </c>
      <c r="AJ212" s="165">
        <f t="shared" si="45"/>
        <v>0.16260666310160427</v>
      </c>
      <c r="AK212" s="165">
        <f t="shared" si="45"/>
        <v>0.15535668449197859</v>
      </c>
      <c r="AL212" s="165">
        <f t="shared" si="45"/>
        <v>0.17296377540106952</v>
      </c>
      <c r="AM212" s="165">
        <f t="shared" si="45"/>
        <v>0.15949952941176471</v>
      </c>
      <c r="AN212" s="165">
        <f t="shared" si="45"/>
        <v>0.21749935828877004</v>
      </c>
      <c r="AO212" s="165">
        <f t="shared" si="45"/>
        <v>0.21542793582887698</v>
      </c>
      <c r="AP212" s="165">
        <f t="shared" si="45"/>
        <v>0.20817795721925134</v>
      </c>
      <c r="AQ212" s="165">
        <f t="shared" si="45"/>
        <v>0.20299940106951875</v>
      </c>
      <c r="AR212" s="165">
        <f t="shared" si="45"/>
        <v>0.19678513368983958</v>
      </c>
      <c r="AS212" s="165">
        <f t="shared" si="45"/>
        <v>0.1978208449197861</v>
      </c>
      <c r="AT212" s="165">
        <f t="shared" si="45"/>
        <v>0.23510644919786094</v>
      </c>
      <c r="AU212" s="165">
        <f t="shared" si="45"/>
        <v>0.14707099465240642</v>
      </c>
      <c r="AV212" s="165">
        <f t="shared" si="45"/>
        <v>0.21024937967914439</v>
      </c>
      <c r="AW212" s="74">
        <v>212</v>
      </c>
    </row>
    <row r="213" spans="1:49" ht="13.5" thickBot="1" x14ac:dyDescent="0.25">
      <c r="A213" s="112" t="s">
        <v>47</v>
      </c>
      <c r="B213" s="165">
        <v>0.19367799999999999</v>
      </c>
      <c r="C213" s="165">
        <f t="shared" si="46"/>
        <v>0.18924859453854073</v>
      </c>
      <c r="D213" s="165">
        <f t="shared" si="46"/>
        <v>0.20840338275129752</v>
      </c>
      <c r="E213" s="165">
        <f t="shared" si="46"/>
        <v>0.19016972598797263</v>
      </c>
      <c r="F213" s="165">
        <f t="shared" si="46"/>
        <v>0.1871456789276367</v>
      </c>
      <c r="G213" s="165">
        <f t="shared" si="46"/>
        <v>0.20644461776080503</v>
      </c>
      <c r="H213" s="165">
        <f t="shared" si="46"/>
        <v>0.18091264439832822</v>
      </c>
      <c r="I213" s="165">
        <f t="shared" si="46"/>
        <v>0.18495367461636608</v>
      </c>
      <c r="J213" s="188">
        <f t="shared" si="46"/>
        <v>0.20038828848264448</v>
      </c>
      <c r="K213" s="165">
        <f t="shared" si="46"/>
        <v>0.19529933262284041</v>
      </c>
      <c r="L213" s="165">
        <f t="shared" si="46"/>
        <v>0.22290731804416908</v>
      </c>
      <c r="M213" s="165">
        <f t="shared" si="46"/>
        <v>0.15995778013545367</v>
      </c>
      <c r="N213" s="165">
        <f t="shared" si="46"/>
        <v>0.20303433652073069</v>
      </c>
      <c r="O213" s="165">
        <f t="shared" si="46"/>
        <v>0.17870266552580419</v>
      </c>
      <c r="P213" s="165">
        <f t="shared" si="46"/>
        <v>0.10830342166673969</v>
      </c>
      <c r="Q213" s="165">
        <f t="shared" si="45"/>
        <v>0.18849944385026737</v>
      </c>
      <c r="R213" s="165">
        <f t="shared" si="45"/>
        <v>0.18124946524064173</v>
      </c>
      <c r="S213" s="165">
        <f t="shared" si="45"/>
        <v>0.13049961497326204</v>
      </c>
      <c r="T213" s="165">
        <f t="shared" si="45"/>
        <v>0.22371362566844921</v>
      </c>
      <c r="U213" s="165">
        <f t="shared" si="45"/>
        <v>0.18435659893048129</v>
      </c>
      <c r="V213" s="165">
        <f t="shared" si="45"/>
        <v>0.1905708663101604</v>
      </c>
      <c r="W213" s="165">
        <f t="shared" si="45"/>
        <v>0.18124946524064173</v>
      </c>
      <c r="X213" s="165">
        <f t="shared" si="45"/>
        <v>0.22371362566844921</v>
      </c>
      <c r="Y213" s="165">
        <f t="shared" si="45"/>
        <v>0.21853506951871657</v>
      </c>
      <c r="Z213" s="165">
        <f t="shared" si="45"/>
        <v>0.18435659893048129</v>
      </c>
      <c r="AA213" s="165">
        <f t="shared" si="45"/>
        <v>0.21853506951871657</v>
      </c>
      <c r="AB213" s="165">
        <f t="shared" si="45"/>
        <v>0.24339213903743318</v>
      </c>
      <c r="AC213" s="165">
        <f t="shared" si="45"/>
        <v>0.10874967914438502</v>
      </c>
      <c r="AD213" s="165">
        <f t="shared" si="45"/>
        <v>0.18021375401069517</v>
      </c>
      <c r="AE213" s="165">
        <f t="shared" si="45"/>
        <v>0.18746373262032087</v>
      </c>
      <c r="AF213" s="165">
        <f t="shared" si="45"/>
        <v>0.18435659893048129</v>
      </c>
      <c r="AG213" s="165">
        <f t="shared" si="45"/>
        <v>0.18849944385026737</v>
      </c>
      <c r="AH213" s="165">
        <f t="shared" si="45"/>
        <v>0.14707099465240642</v>
      </c>
      <c r="AI213" s="165">
        <f t="shared" si="45"/>
        <v>0.18435659893048129</v>
      </c>
      <c r="AJ213" s="165">
        <f t="shared" si="45"/>
        <v>0.16260666310160427</v>
      </c>
      <c r="AK213" s="165">
        <f t="shared" si="45"/>
        <v>0.15535668449197859</v>
      </c>
      <c r="AL213" s="165">
        <f t="shared" si="45"/>
        <v>0.17296377540106952</v>
      </c>
      <c r="AM213" s="165">
        <f t="shared" si="45"/>
        <v>0.15949952941176471</v>
      </c>
      <c r="AN213" s="165">
        <f t="shared" si="45"/>
        <v>0.21749935828877004</v>
      </c>
      <c r="AO213" s="165">
        <f t="shared" si="45"/>
        <v>0.21542793582887698</v>
      </c>
      <c r="AP213" s="165">
        <f t="shared" si="45"/>
        <v>0.20817795721925134</v>
      </c>
      <c r="AQ213" s="165">
        <f t="shared" si="45"/>
        <v>0.20299940106951875</v>
      </c>
      <c r="AR213" s="165">
        <f t="shared" si="45"/>
        <v>0.19678513368983958</v>
      </c>
      <c r="AS213" s="165">
        <f t="shared" si="45"/>
        <v>0.1978208449197861</v>
      </c>
      <c r="AT213" s="165">
        <f t="shared" si="45"/>
        <v>0.23510644919786094</v>
      </c>
      <c r="AU213" s="165">
        <f t="shared" si="45"/>
        <v>0.14707099465240642</v>
      </c>
      <c r="AV213" s="165">
        <f t="shared" si="45"/>
        <v>0.21024937967914439</v>
      </c>
      <c r="AW213" s="74">
        <v>213</v>
      </c>
    </row>
    <row r="214" spans="1:49" ht="13.5" thickBot="1" x14ac:dyDescent="0.25">
      <c r="A214" s="112" t="s">
        <v>48</v>
      </c>
      <c r="B214" s="165">
        <v>0.22983200000000001</v>
      </c>
      <c r="C214" s="165">
        <f t="shared" si="46"/>
        <v>0.2245757544996432</v>
      </c>
      <c r="D214" s="165">
        <f t="shared" si="46"/>
        <v>0.24730617966158372</v>
      </c>
      <c r="E214" s="165">
        <f t="shared" si="46"/>
        <v>0.22566883416427125</v>
      </c>
      <c r="F214" s="165">
        <f t="shared" si="46"/>
        <v>0.22208028624467724</v>
      </c>
      <c r="G214" s="165">
        <f t="shared" si="46"/>
        <v>0.24498177071841584</v>
      </c>
      <c r="H214" s="165">
        <f t="shared" si="46"/>
        <v>0.21468372704879529</v>
      </c>
      <c r="I214" s="165">
        <f t="shared" si="46"/>
        <v>0.21947909904288901</v>
      </c>
      <c r="J214" s="188">
        <f t="shared" si="46"/>
        <v>0.23779490245945925</v>
      </c>
      <c r="K214" s="165">
        <f t="shared" si="46"/>
        <v>0.23175598785289325</v>
      </c>
      <c r="L214" s="165">
        <f t="shared" si="46"/>
        <v>0.26451757412162186</v>
      </c>
      <c r="M214" s="165">
        <f t="shared" si="46"/>
        <v>0.18981720445322439</v>
      </c>
      <c r="N214" s="165">
        <f t="shared" si="46"/>
        <v>0.24093489003001159</v>
      </c>
      <c r="O214" s="165">
        <f t="shared" si="46"/>
        <v>0.21206120996254935</v>
      </c>
      <c r="P214" s="165">
        <f t="shared" si="46"/>
        <v>0.12852049282061009</v>
      </c>
      <c r="Q214" s="165">
        <f t="shared" si="45"/>
        <v>0.22368675935828877</v>
      </c>
      <c r="R214" s="165">
        <f t="shared" si="45"/>
        <v>0.21508342245989306</v>
      </c>
      <c r="S214" s="165">
        <f t="shared" si="45"/>
        <v>0.154860064171123</v>
      </c>
      <c r="T214" s="165">
        <f t="shared" si="45"/>
        <v>0.26547439572192516</v>
      </c>
      <c r="U214" s="165">
        <f t="shared" si="45"/>
        <v>0.2187705668449198</v>
      </c>
      <c r="V214" s="165">
        <f t="shared" si="45"/>
        <v>0.22614485561497324</v>
      </c>
      <c r="W214" s="165">
        <f t="shared" si="45"/>
        <v>0.21508342245989306</v>
      </c>
      <c r="X214" s="165">
        <f t="shared" si="45"/>
        <v>0.26547439572192516</v>
      </c>
      <c r="Y214" s="165">
        <f t="shared" si="45"/>
        <v>0.25932915508021392</v>
      </c>
      <c r="Z214" s="165">
        <f t="shared" si="45"/>
        <v>0.2187705668449198</v>
      </c>
      <c r="AA214" s="165">
        <f t="shared" si="45"/>
        <v>0.25932915508021392</v>
      </c>
      <c r="AB214" s="165">
        <f t="shared" si="45"/>
        <v>0.28882631016042787</v>
      </c>
      <c r="AC214" s="165">
        <f t="shared" si="45"/>
        <v>0.12905005347593584</v>
      </c>
      <c r="AD214" s="165">
        <f t="shared" si="45"/>
        <v>0.2138543743315508</v>
      </c>
      <c r="AE214" s="165">
        <f t="shared" si="45"/>
        <v>0.22245771122994656</v>
      </c>
      <c r="AF214" s="165">
        <f t="shared" si="45"/>
        <v>0.2187705668449198</v>
      </c>
      <c r="AG214" s="165">
        <f t="shared" si="45"/>
        <v>0.22368675935828877</v>
      </c>
      <c r="AH214" s="165">
        <f t="shared" si="45"/>
        <v>0.17452483422459894</v>
      </c>
      <c r="AI214" s="165">
        <f t="shared" si="45"/>
        <v>0.2187705668449198</v>
      </c>
      <c r="AJ214" s="165">
        <f t="shared" si="45"/>
        <v>0.19296055614973262</v>
      </c>
      <c r="AK214" s="165">
        <f t="shared" si="45"/>
        <v>0.18435721925133691</v>
      </c>
      <c r="AL214" s="165">
        <f t="shared" si="45"/>
        <v>0.20525103743315509</v>
      </c>
      <c r="AM214" s="165">
        <f t="shared" si="45"/>
        <v>0.18927341176470591</v>
      </c>
      <c r="AN214" s="165">
        <f t="shared" si="45"/>
        <v>0.25810010695187169</v>
      </c>
      <c r="AO214" s="165">
        <f t="shared" si="45"/>
        <v>0.25564201069518716</v>
      </c>
      <c r="AP214" s="165">
        <f t="shared" si="45"/>
        <v>0.24703867379679148</v>
      </c>
      <c r="AQ214" s="165">
        <f t="shared" si="45"/>
        <v>0.24089343315508027</v>
      </c>
      <c r="AR214" s="165">
        <f t="shared" si="45"/>
        <v>0.23351914438502677</v>
      </c>
      <c r="AS214" s="165">
        <f t="shared" si="45"/>
        <v>0.23474819251336901</v>
      </c>
      <c r="AT214" s="165">
        <f t="shared" si="45"/>
        <v>0.27899392513368987</v>
      </c>
      <c r="AU214" s="165">
        <f t="shared" si="45"/>
        <v>0.17452483422459894</v>
      </c>
      <c r="AV214" s="165">
        <f t="shared" si="45"/>
        <v>0.24949677005347598</v>
      </c>
      <c r="AW214" s="74">
        <v>214</v>
      </c>
    </row>
    <row r="215" spans="1:49" ht="13.5" thickBot="1" x14ac:dyDescent="0.25">
      <c r="A215" s="112" t="s">
        <v>49</v>
      </c>
      <c r="B215" s="165">
        <v>0.22983200000000001</v>
      </c>
      <c r="C215" s="165">
        <f t="shared" si="46"/>
        <v>0.2245757544996432</v>
      </c>
      <c r="D215" s="165">
        <f t="shared" si="46"/>
        <v>0.24730617966158372</v>
      </c>
      <c r="E215" s="165">
        <f t="shared" si="46"/>
        <v>0.22566883416427125</v>
      </c>
      <c r="F215" s="165">
        <f t="shared" si="46"/>
        <v>0.22208028624467724</v>
      </c>
      <c r="G215" s="165">
        <f t="shared" si="46"/>
        <v>0.24498177071841584</v>
      </c>
      <c r="H215" s="165">
        <f t="shared" si="46"/>
        <v>0.21468372704879529</v>
      </c>
      <c r="I215" s="165">
        <f t="shared" si="46"/>
        <v>0.21947909904288901</v>
      </c>
      <c r="J215" s="188">
        <f t="shared" si="46"/>
        <v>0.23779490245945925</v>
      </c>
      <c r="K215" s="165">
        <f t="shared" si="46"/>
        <v>0.23175598785289325</v>
      </c>
      <c r="L215" s="165">
        <f t="shared" si="46"/>
        <v>0.26451757412162186</v>
      </c>
      <c r="M215" s="165">
        <f t="shared" si="46"/>
        <v>0.18981720445322439</v>
      </c>
      <c r="N215" s="165">
        <f t="shared" si="46"/>
        <v>0.24093489003001159</v>
      </c>
      <c r="O215" s="165">
        <f t="shared" si="46"/>
        <v>0.21206120996254935</v>
      </c>
      <c r="P215" s="165">
        <f t="shared" si="46"/>
        <v>0.12852049282061009</v>
      </c>
      <c r="Q215" s="165">
        <f t="shared" si="45"/>
        <v>0.22368675935828877</v>
      </c>
      <c r="R215" s="165">
        <f t="shared" si="45"/>
        <v>0.21508342245989306</v>
      </c>
      <c r="S215" s="165">
        <f t="shared" si="45"/>
        <v>0.154860064171123</v>
      </c>
      <c r="T215" s="165">
        <f t="shared" si="45"/>
        <v>0.26547439572192516</v>
      </c>
      <c r="U215" s="165">
        <f t="shared" si="45"/>
        <v>0.2187705668449198</v>
      </c>
      <c r="V215" s="165">
        <f t="shared" si="45"/>
        <v>0.22614485561497324</v>
      </c>
      <c r="W215" s="165">
        <f t="shared" si="45"/>
        <v>0.21508342245989306</v>
      </c>
      <c r="X215" s="165">
        <f t="shared" si="45"/>
        <v>0.26547439572192516</v>
      </c>
      <c r="Y215" s="165">
        <f t="shared" si="45"/>
        <v>0.25932915508021392</v>
      </c>
      <c r="Z215" s="165">
        <f t="shared" si="45"/>
        <v>0.2187705668449198</v>
      </c>
      <c r="AA215" s="165">
        <f t="shared" si="45"/>
        <v>0.25932915508021392</v>
      </c>
      <c r="AB215" s="165">
        <f t="shared" si="45"/>
        <v>0.28882631016042787</v>
      </c>
      <c r="AC215" s="165">
        <f t="shared" si="45"/>
        <v>0.12905005347593584</v>
      </c>
      <c r="AD215" s="165">
        <f t="shared" si="45"/>
        <v>0.2138543743315508</v>
      </c>
      <c r="AE215" s="165">
        <f t="shared" si="45"/>
        <v>0.22245771122994656</v>
      </c>
      <c r="AF215" s="165">
        <f t="shared" si="45"/>
        <v>0.2187705668449198</v>
      </c>
      <c r="AG215" s="165">
        <f t="shared" si="45"/>
        <v>0.22368675935828877</v>
      </c>
      <c r="AH215" s="165">
        <f t="shared" si="45"/>
        <v>0.17452483422459894</v>
      </c>
      <c r="AI215" s="165">
        <f t="shared" si="45"/>
        <v>0.2187705668449198</v>
      </c>
      <c r="AJ215" s="165">
        <f t="shared" si="45"/>
        <v>0.19296055614973262</v>
      </c>
      <c r="AK215" s="165">
        <f t="shared" si="45"/>
        <v>0.18435721925133691</v>
      </c>
      <c r="AL215" s="165">
        <f t="shared" si="45"/>
        <v>0.20525103743315509</v>
      </c>
      <c r="AM215" s="165">
        <f t="shared" si="45"/>
        <v>0.18927341176470591</v>
      </c>
      <c r="AN215" s="165">
        <f t="shared" si="45"/>
        <v>0.25810010695187169</v>
      </c>
      <c r="AO215" s="165">
        <f t="shared" si="45"/>
        <v>0.25564201069518716</v>
      </c>
      <c r="AP215" s="165">
        <f t="shared" si="45"/>
        <v>0.24703867379679148</v>
      </c>
      <c r="AQ215" s="165">
        <f t="shared" si="45"/>
        <v>0.24089343315508027</v>
      </c>
      <c r="AR215" s="165">
        <f t="shared" si="45"/>
        <v>0.23351914438502677</v>
      </c>
      <c r="AS215" s="165">
        <f t="shared" si="45"/>
        <v>0.23474819251336901</v>
      </c>
      <c r="AT215" s="165">
        <f t="shared" si="45"/>
        <v>0.27899392513368987</v>
      </c>
      <c r="AU215" s="165">
        <f t="shared" si="45"/>
        <v>0.17452483422459894</v>
      </c>
      <c r="AV215" s="165">
        <f t="shared" si="45"/>
        <v>0.24949677005347598</v>
      </c>
      <c r="AW215" s="74">
        <v>215</v>
      </c>
    </row>
    <row r="216" spans="1:49" ht="13.5" thickBot="1" x14ac:dyDescent="0.25">
      <c r="A216" s="112" t="s">
        <v>50</v>
      </c>
      <c r="B216" s="165">
        <v>0.23773499999999997</v>
      </c>
      <c r="C216" s="165">
        <f t="shared" si="46"/>
        <v>0.23229801331395397</v>
      </c>
      <c r="D216" s="165">
        <f t="shared" si="46"/>
        <v>0.25581004656377965</v>
      </c>
      <c r="E216" s="165">
        <f t="shared" si="46"/>
        <v>0.23342867960093902</v>
      </c>
      <c r="F216" s="165">
        <f t="shared" si="46"/>
        <v>0.22971673592179653</v>
      </c>
      <c r="G216" s="165">
        <f t="shared" si="46"/>
        <v>0.25340571052656979</v>
      </c>
      <c r="H216" s="165">
        <f t="shared" si="46"/>
        <v>0.22206583874284408</v>
      </c>
      <c r="I216" s="165">
        <f t="shared" si="46"/>
        <v>0.22702610433256121</v>
      </c>
      <c r="J216" s="188">
        <f t="shared" si="46"/>
        <v>0.24597171471422402</v>
      </c>
      <c r="K216" s="165">
        <f t="shared" si="46"/>
        <v>0.23972514607281653</v>
      </c>
      <c r="L216" s="165">
        <f t="shared" si="46"/>
        <v>0.27361327179767725</v>
      </c>
      <c r="M216" s="165">
        <f t="shared" si="46"/>
        <v>0.19634425624233046</v>
      </c>
      <c r="N216" s="165">
        <f t="shared" si="46"/>
        <v>0.24921967385431443</v>
      </c>
      <c r="O216" s="165">
        <f t="shared" si="46"/>
        <v>0.21935314382003662</v>
      </c>
      <c r="P216" s="165">
        <f t="shared" si="46"/>
        <v>0.13293979672416259</v>
      </c>
      <c r="Q216" s="165">
        <f t="shared" si="45"/>
        <v>0.23137844919786094</v>
      </c>
      <c r="R216" s="165">
        <f t="shared" si="45"/>
        <v>0.22247927807486631</v>
      </c>
      <c r="S216" s="165">
        <f t="shared" si="45"/>
        <v>0.16018508021390374</v>
      </c>
      <c r="T216" s="165">
        <f t="shared" si="45"/>
        <v>0.27460299465240645</v>
      </c>
      <c r="U216" s="165">
        <f t="shared" si="45"/>
        <v>0.22629320855614971</v>
      </c>
      <c r="V216" s="165">
        <f t="shared" si="45"/>
        <v>0.23392106951871652</v>
      </c>
      <c r="W216" s="165">
        <f t="shared" si="45"/>
        <v>0.22247927807486631</v>
      </c>
      <c r="X216" s="165">
        <f t="shared" si="45"/>
        <v>0.27460299465240645</v>
      </c>
      <c r="Y216" s="165">
        <f t="shared" si="45"/>
        <v>0.26824644385026736</v>
      </c>
      <c r="Z216" s="165">
        <f t="shared" si="45"/>
        <v>0.22629320855614971</v>
      </c>
      <c r="AA216" s="165">
        <f t="shared" si="45"/>
        <v>0.26824644385026736</v>
      </c>
      <c r="AB216" s="165">
        <f t="shared" si="45"/>
        <v>0.29875788770053474</v>
      </c>
      <c r="AC216" s="165">
        <f t="shared" si="45"/>
        <v>0.13348756684491977</v>
      </c>
      <c r="AD216" s="165">
        <f t="shared" si="45"/>
        <v>0.22120796791443847</v>
      </c>
      <c r="AE216" s="165">
        <f t="shared" si="45"/>
        <v>0.23010713903743316</v>
      </c>
      <c r="AF216" s="165">
        <f t="shared" si="45"/>
        <v>0.22629320855614971</v>
      </c>
      <c r="AG216" s="165">
        <f t="shared" si="45"/>
        <v>0.23137844919786094</v>
      </c>
      <c r="AH216" s="165">
        <f t="shared" si="45"/>
        <v>0.18052604278074866</v>
      </c>
      <c r="AI216" s="165">
        <f t="shared" si="45"/>
        <v>0.22629320855614971</v>
      </c>
      <c r="AJ216" s="165">
        <f t="shared" si="45"/>
        <v>0.19959569518716577</v>
      </c>
      <c r="AK216" s="165">
        <f t="shared" si="45"/>
        <v>0.19069652406417109</v>
      </c>
      <c r="AL216" s="165">
        <f t="shared" si="45"/>
        <v>0.21230879679144382</v>
      </c>
      <c r="AM216" s="165">
        <f t="shared" si="45"/>
        <v>0.19578176470588235</v>
      </c>
      <c r="AN216" s="165">
        <f t="shared" si="45"/>
        <v>0.26697513368983955</v>
      </c>
      <c r="AO216" s="165">
        <f t="shared" si="45"/>
        <v>0.26443251336898393</v>
      </c>
      <c r="AP216" s="165">
        <f t="shared" si="45"/>
        <v>0.25553334224598928</v>
      </c>
      <c r="AQ216" s="165">
        <f t="shared" si="45"/>
        <v>0.2491767914438503</v>
      </c>
      <c r="AR216" s="165">
        <f t="shared" si="45"/>
        <v>0.24154893048128342</v>
      </c>
      <c r="AS216" s="165">
        <f t="shared" si="45"/>
        <v>0.24282024064171123</v>
      </c>
      <c r="AT216" s="165">
        <f t="shared" si="45"/>
        <v>0.28858740641711228</v>
      </c>
      <c r="AU216" s="165">
        <f t="shared" si="45"/>
        <v>0.18052604278074866</v>
      </c>
      <c r="AV216" s="165">
        <f t="shared" si="45"/>
        <v>0.2580759625668449</v>
      </c>
      <c r="AW216" s="74">
        <v>216</v>
      </c>
    </row>
    <row r="217" spans="1:49" ht="13.5" thickBot="1" x14ac:dyDescent="0.25">
      <c r="A217" s="112" t="s">
        <v>51</v>
      </c>
      <c r="B217" s="165">
        <v>0.23773499999999997</v>
      </c>
      <c r="C217" s="165">
        <f t="shared" si="46"/>
        <v>0.23229801331395397</v>
      </c>
      <c r="D217" s="165">
        <f t="shared" si="46"/>
        <v>0.25581004656377965</v>
      </c>
      <c r="E217" s="165">
        <f t="shared" si="46"/>
        <v>0.23342867960093902</v>
      </c>
      <c r="F217" s="165">
        <f t="shared" si="46"/>
        <v>0.22971673592179653</v>
      </c>
      <c r="G217" s="165">
        <f t="shared" si="46"/>
        <v>0.25340571052656979</v>
      </c>
      <c r="H217" s="165">
        <f t="shared" si="46"/>
        <v>0.22206583874284408</v>
      </c>
      <c r="I217" s="165">
        <f t="shared" si="46"/>
        <v>0.22702610433256121</v>
      </c>
      <c r="J217" s="188">
        <f t="shared" si="46"/>
        <v>0.24597171471422402</v>
      </c>
      <c r="K217" s="165">
        <f t="shared" si="46"/>
        <v>0.23972514607281653</v>
      </c>
      <c r="L217" s="165">
        <f t="shared" si="46"/>
        <v>0.27361327179767725</v>
      </c>
      <c r="M217" s="165">
        <f t="shared" si="46"/>
        <v>0.19634425624233046</v>
      </c>
      <c r="N217" s="165">
        <f t="shared" si="46"/>
        <v>0.24921967385431443</v>
      </c>
      <c r="O217" s="165">
        <f t="shared" si="46"/>
        <v>0.21935314382003662</v>
      </c>
      <c r="P217" s="165">
        <f t="shared" si="46"/>
        <v>0.13293979672416259</v>
      </c>
      <c r="Q217" s="165">
        <f t="shared" si="45"/>
        <v>0.23137844919786094</v>
      </c>
      <c r="R217" s="165">
        <f t="shared" si="45"/>
        <v>0.22247927807486631</v>
      </c>
      <c r="S217" s="165">
        <f t="shared" si="45"/>
        <v>0.16018508021390374</v>
      </c>
      <c r="T217" s="165">
        <f t="shared" si="45"/>
        <v>0.27460299465240645</v>
      </c>
      <c r="U217" s="165">
        <f t="shared" si="45"/>
        <v>0.22629320855614971</v>
      </c>
      <c r="V217" s="165">
        <f t="shared" si="45"/>
        <v>0.23392106951871652</v>
      </c>
      <c r="W217" s="165">
        <f t="shared" si="45"/>
        <v>0.22247927807486631</v>
      </c>
      <c r="X217" s="165">
        <f t="shared" si="45"/>
        <v>0.27460299465240645</v>
      </c>
      <c r="Y217" s="165">
        <f t="shared" si="45"/>
        <v>0.26824644385026736</v>
      </c>
      <c r="Z217" s="165">
        <f t="shared" si="45"/>
        <v>0.22629320855614971</v>
      </c>
      <c r="AA217" s="165">
        <f t="shared" si="45"/>
        <v>0.26824644385026736</v>
      </c>
      <c r="AB217" s="165">
        <f t="shared" si="45"/>
        <v>0.29875788770053474</v>
      </c>
      <c r="AC217" s="165">
        <f t="shared" si="45"/>
        <v>0.13348756684491977</v>
      </c>
      <c r="AD217" s="165">
        <f t="shared" si="45"/>
        <v>0.22120796791443847</v>
      </c>
      <c r="AE217" s="165">
        <f t="shared" si="45"/>
        <v>0.23010713903743316</v>
      </c>
      <c r="AF217" s="165">
        <f t="shared" si="45"/>
        <v>0.22629320855614971</v>
      </c>
      <c r="AG217" s="165">
        <f t="shared" si="45"/>
        <v>0.23137844919786094</v>
      </c>
      <c r="AH217" s="165">
        <f t="shared" si="45"/>
        <v>0.18052604278074866</v>
      </c>
      <c r="AI217" s="165">
        <f t="shared" si="45"/>
        <v>0.22629320855614971</v>
      </c>
      <c r="AJ217" s="165">
        <f t="shared" si="45"/>
        <v>0.19959569518716577</v>
      </c>
      <c r="AK217" s="165">
        <f t="shared" ref="Q217:AV225" si="47">AK$270*$B217</f>
        <v>0.19069652406417109</v>
      </c>
      <c r="AL217" s="165">
        <f t="shared" si="47"/>
        <v>0.21230879679144382</v>
      </c>
      <c r="AM217" s="165">
        <f t="shared" si="47"/>
        <v>0.19578176470588235</v>
      </c>
      <c r="AN217" s="165">
        <f t="shared" si="47"/>
        <v>0.26697513368983955</v>
      </c>
      <c r="AO217" s="165">
        <f t="shared" si="47"/>
        <v>0.26443251336898393</v>
      </c>
      <c r="AP217" s="165">
        <f t="shared" si="47"/>
        <v>0.25553334224598928</v>
      </c>
      <c r="AQ217" s="165">
        <f t="shared" si="47"/>
        <v>0.2491767914438503</v>
      </c>
      <c r="AR217" s="165">
        <f t="shared" si="47"/>
        <v>0.24154893048128342</v>
      </c>
      <c r="AS217" s="165">
        <f t="shared" si="47"/>
        <v>0.24282024064171123</v>
      </c>
      <c r="AT217" s="165">
        <f t="shared" si="47"/>
        <v>0.28858740641711228</v>
      </c>
      <c r="AU217" s="165">
        <f t="shared" si="47"/>
        <v>0.18052604278074866</v>
      </c>
      <c r="AV217" s="165">
        <f t="shared" si="47"/>
        <v>0.2580759625668449</v>
      </c>
      <c r="AW217" s="74">
        <v>217</v>
      </c>
    </row>
    <row r="218" spans="1:49" ht="13.5" thickBot="1" x14ac:dyDescent="0.25">
      <c r="A218" s="112" t="s">
        <v>52</v>
      </c>
      <c r="B218" s="165">
        <v>0.16911100000000001</v>
      </c>
      <c r="C218" s="165">
        <f t="shared" si="46"/>
        <v>0.16524344050954246</v>
      </c>
      <c r="D218" s="165">
        <f t="shared" si="46"/>
        <v>0.1819685481079662</v>
      </c>
      <c r="E218" s="165">
        <f t="shared" si="46"/>
        <v>0.16604773144885862</v>
      </c>
      <c r="F218" s="165">
        <f t="shared" si="46"/>
        <v>0.16340726829651056</v>
      </c>
      <c r="G218" s="165">
        <f t="shared" si="46"/>
        <v>0.18025824179384081</v>
      </c>
      <c r="H218" s="165">
        <f t="shared" si="46"/>
        <v>0.15796486026727705</v>
      </c>
      <c r="I218" s="165">
        <f t="shared" si="46"/>
        <v>0.1614933077997929</v>
      </c>
      <c r="J218" s="188">
        <f t="shared" si="46"/>
        <v>0.17497012491655475</v>
      </c>
      <c r="K218" s="165">
        <f t="shared" si="46"/>
        <v>0.17052667540547284</v>
      </c>
      <c r="L218" s="165">
        <f t="shared" si="46"/>
        <v>0.19463273816214274</v>
      </c>
      <c r="M218" s="165">
        <f t="shared" si="46"/>
        <v>0.13966800646685071</v>
      </c>
      <c r="N218" s="165">
        <f t="shared" si="46"/>
        <v>0.17728053616496089</v>
      </c>
      <c r="O218" s="165">
        <f t="shared" si="46"/>
        <v>0.15603520518455516</v>
      </c>
      <c r="P218" s="165">
        <f t="shared" si="46"/>
        <v>9.4565722185710396E-2</v>
      </c>
      <c r="Q218" s="165">
        <f t="shared" si="47"/>
        <v>0.16458931550802139</v>
      </c>
      <c r="R218" s="165">
        <f t="shared" si="47"/>
        <v>0.15825895721925137</v>
      </c>
      <c r="S218" s="165">
        <f t="shared" si="47"/>
        <v>0.11394644919786097</v>
      </c>
      <c r="T218" s="165">
        <f t="shared" si="47"/>
        <v>0.19533677005347597</v>
      </c>
      <c r="U218" s="165">
        <f t="shared" si="47"/>
        <v>0.16097196791443852</v>
      </c>
      <c r="V218" s="165">
        <f t="shared" si="47"/>
        <v>0.16639798930481284</v>
      </c>
      <c r="W218" s="165">
        <f t="shared" si="47"/>
        <v>0.15825895721925137</v>
      </c>
      <c r="X218" s="165">
        <f t="shared" si="47"/>
        <v>0.19533677005347597</v>
      </c>
      <c r="Y218" s="165">
        <f t="shared" si="47"/>
        <v>0.19081508556149734</v>
      </c>
      <c r="Z218" s="165">
        <f t="shared" si="47"/>
        <v>0.16097196791443852</v>
      </c>
      <c r="AA218" s="165">
        <f t="shared" si="47"/>
        <v>0.19081508556149734</v>
      </c>
      <c r="AB218" s="165">
        <f t="shared" si="47"/>
        <v>0.21251917112299468</v>
      </c>
      <c r="AC218" s="165">
        <f t="shared" si="47"/>
        <v>9.495537433155081E-2</v>
      </c>
      <c r="AD218" s="165">
        <f t="shared" si="47"/>
        <v>0.15735462032085562</v>
      </c>
      <c r="AE218" s="165">
        <f t="shared" si="47"/>
        <v>0.16368497860962569</v>
      </c>
      <c r="AF218" s="165">
        <f t="shared" si="47"/>
        <v>0.16097196791443852</v>
      </c>
      <c r="AG218" s="165">
        <f t="shared" si="47"/>
        <v>0.16458931550802139</v>
      </c>
      <c r="AH218" s="165">
        <f t="shared" si="47"/>
        <v>0.12841583957219252</v>
      </c>
      <c r="AI218" s="165">
        <f t="shared" si="47"/>
        <v>0.16097196791443852</v>
      </c>
      <c r="AJ218" s="165">
        <f t="shared" si="47"/>
        <v>0.14198089304812836</v>
      </c>
      <c r="AK218" s="165">
        <f t="shared" si="47"/>
        <v>0.13565053475935829</v>
      </c>
      <c r="AL218" s="165">
        <f t="shared" si="47"/>
        <v>0.15102426203208558</v>
      </c>
      <c r="AM218" s="165">
        <f t="shared" si="47"/>
        <v>0.13926788235294119</v>
      </c>
      <c r="AN218" s="165">
        <f t="shared" si="47"/>
        <v>0.18991074866310162</v>
      </c>
      <c r="AO218" s="165">
        <f t="shared" si="47"/>
        <v>0.18810207486631017</v>
      </c>
      <c r="AP218" s="165">
        <f t="shared" si="47"/>
        <v>0.18177171657754013</v>
      </c>
      <c r="AQ218" s="165">
        <f t="shared" si="47"/>
        <v>0.17725003208556153</v>
      </c>
      <c r="AR218" s="165">
        <f t="shared" si="47"/>
        <v>0.17182401069518718</v>
      </c>
      <c r="AS218" s="165">
        <f t="shared" si="47"/>
        <v>0.17272834759358291</v>
      </c>
      <c r="AT218" s="165">
        <f t="shared" si="47"/>
        <v>0.20528447593582888</v>
      </c>
      <c r="AU218" s="165">
        <f t="shared" si="47"/>
        <v>0.12841583957219252</v>
      </c>
      <c r="AV218" s="165">
        <f t="shared" si="47"/>
        <v>0.18358039037433158</v>
      </c>
      <c r="AW218" s="74">
        <v>218</v>
      </c>
    </row>
    <row r="219" spans="1:49" ht="13.5" thickBot="1" x14ac:dyDescent="0.25">
      <c r="A219" s="112" t="s">
        <v>53</v>
      </c>
      <c r="B219" s="165">
        <v>0.16911100000000001</v>
      </c>
      <c r="C219" s="165">
        <f t="shared" si="46"/>
        <v>0.16524344050954246</v>
      </c>
      <c r="D219" s="165">
        <f t="shared" si="46"/>
        <v>0.1819685481079662</v>
      </c>
      <c r="E219" s="165">
        <f t="shared" si="46"/>
        <v>0.16604773144885862</v>
      </c>
      <c r="F219" s="165">
        <f t="shared" si="46"/>
        <v>0.16340726829651056</v>
      </c>
      <c r="G219" s="165">
        <f t="shared" si="46"/>
        <v>0.18025824179384081</v>
      </c>
      <c r="H219" s="165">
        <f t="shared" si="46"/>
        <v>0.15796486026727705</v>
      </c>
      <c r="I219" s="165">
        <f t="shared" si="46"/>
        <v>0.1614933077997929</v>
      </c>
      <c r="J219" s="188">
        <f t="shared" si="46"/>
        <v>0.17497012491655475</v>
      </c>
      <c r="K219" s="165">
        <f t="shared" si="46"/>
        <v>0.17052667540547284</v>
      </c>
      <c r="L219" s="165">
        <f t="shared" si="46"/>
        <v>0.19463273816214274</v>
      </c>
      <c r="M219" s="165">
        <f t="shared" si="46"/>
        <v>0.13966800646685071</v>
      </c>
      <c r="N219" s="165">
        <f t="shared" si="46"/>
        <v>0.17728053616496089</v>
      </c>
      <c r="O219" s="165">
        <f t="shared" si="46"/>
        <v>0.15603520518455516</v>
      </c>
      <c r="P219" s="165">
        <f t="shared" si="46"/>
        <v>9.4565722185710396E-2</v>
      </c>
      <c r="Q219" s="165">
        <f t="shared" si="47"/>
        <v>0.16458931550802139</v>
      </c>
      <c r="R219" s="165">
        <f t="shared" si="47"/>
        <v>0.15825895721925137</v>
      </c>
      <c r="S219" s="165">
        <f t="shared" si="47"/>
        <v>0.11394644919786097</v>
      </c>
      <c r="T219" s="165">
        <f t="shared" si="47"/>
        <v>0.19533677005347597</v>
      </c>
      <c r="U219" s="165">
        <f t="shared" si="47"/>
        <v>0.16097196791443852</v>
      </c>
      <c r="V219" s="165">
        <f t="shared" si="47"/>
        <v>0.16639798930481284</v>
      </c>
      <c r="W219" s="165">
        <f t="shared" si="47"/>
        <v>0.15825895721925137</v>
      </c>
      <c r="X219" s="165">
        <f t="shared" si="47"/>
        <v>0.19533677005347597</v>
      </c>
      <c r="Y219" s="165">
        <f t="shared" si="47"/>
        <v>0.19081508556149734</v>
      </c>
      <c r="Z219" s="165">
        <f t="shared" si="47"/>
        <v>0.16097196791443852</v>
      </c>
      <c r="AA219" s="165">
        <f t="shared" si="47"/>
        <v>0.19081508556149734</v>
      </c>
      <c r="AB219" s="165">
        <f t="shared" si="47"/>
        <v>0.21251917112299468</v>
      </c>
      <c r="AC219" s="165">
        <f t="shared" si="47"/>
        <v>9.495537433155081E-2</v>
      </c>
      <c r="AD219" s="165">
        <f t="shared" si="47"/>
        <v>0.15735462032085562</v>
      </c>
      <c r="AE219" s="165">
        <f t="shared" si="47"/>
        <v>0.16368497860962569</v>
      </c>
      <c r="AF219" s="165">
        <f t="shared" si="47"/>
        <v>0.16097196791443852</v>
      </c>
      <c r="AG219" s="165">
        <f t="shared" si="47"/>
        <v>0.16458931550802139</v>
      </c>
      <c r="AH219" s="165">
        <f t="shared" si="47"/>
        <v>0.12841583957219252</v>
      </c>
      <c r="AI219" s="165">
        <f t="shared" si="47"/>
        <v>0.16097196791443852</v>
      </c>
      <c r="AJ219" s="165">
        <f t="shared" si="47"/>
        <v>0.14198089304812836</v>
      </c>
      <c r="AK219" s="165">
        <f t="shared" si="47"/>
        <v>0.13565053475935829</v>
      </c>
      <c r="AL219" s="165">
        <f t="shared" si="47"/>
        <v>0.15102426203208558</v>
      </c>
      <c r="AM219" s="165">
        <f t="shared" si="47"/>
        <v>0.13926788235294119</v>
      </c>
      <c r="AN219" s="165">
        <f t="shared" si="47"/>
        <v>0.18991074866310162</v>
      </c>
      <c r="AO219" s="165">
        <f t="shared" si="47"/>
        <v>0.18810207486631017</v>
      </c>
      <c r="AP219" s="165">
        <f t="shared" si="47"/>
        <v>0.18177171657754013</v>
      </c>
      <c r="AQ219" s="165">
        <f t="shared" si="47"/>
        <v>0.17725003208556153</v>
      </c>
      <c r="AR219" s="165">
        <f t="shared" si="47"/>
        <v>0.17182401069518718</v>
      </c>
      <c r="AS219" s="165">
        <f t="shared" si="47"/>
        <v>0.17272834759358291</v>
      </c>
      <c r="AT219" s="165">
        <f t="shared" si="47"/>
        <v>0.20528447593582888</v>
      </c>
      <c r="AU219" s="165">
        <f t="shared" si="47"/>
        <v>0.12841583957219252</v>
      </c>
      <c r="AV219" s="165">
        <f t="shared" si="47"/>
        <v>0.18358039037433158</v>
      </c>
      <c r="AW219" s="74">
        <v>219</v>
      </c>
    </row>
    <row r="220" spans="1:49" ht="13.5" thickBot="1" x14ac:dyDescent="0.25">
      <c r="A220" s="112" t="s">
        <v>54</v>
      </c>
      <c r="B220" s="165">
        <v>0.155192</v>
      </c>
      <c r="C220" s="165">
        <f>C$270*$B220</f>
        <v>0.15164276729223358</v>
      </c>
      <c r="D220" s="165">
        <f t="shared" si="46"/>
        <v>0.1669912833462725</v>
      </c>
      <c r="E220" s="165">
        <f t="shared" si="46"/>
        <v>0.15238085954793754</v>
      </c>
      <c r="F220" s="165">
        <f t="shared" si="46"/>
        <v>0.14995772469840557</v>
      </c>
      <c r="G220" s="165">
        <f t="shared" si="46"/>
        <v>0.16542174702100834</v>
      </c>
      <c r="H220" s="165">
        <f t="shared" si="46"/>
        <v>0.14496326433288939</v>
      </c>
      <c r="I220" s="165">
        <f t="shared" si="46"/>
        <v>0.14820129633238202</v>
      </c>
      <c r="J220" s="188">
        <f t="shared" si="46"/>
        <v>0.16056887858300148</v>
      </c>
      <c r="K220" s="165">
        <f t="shared" si="46"/>
        <v>0.15649115556957346</v>
      </c>
      <c r="L220" s="165">
        <f t="shared" si="46"/>
        <v>0.17861312333827636</v>
      </c>
      <c r="M220" s="165">
        <f t="shared" si="46"/>
        <v>0.12817236761419121</v>
      </c>
      <c r="N220" s="165">
        <f t="shared" si="46"/>
        <v>0.1626891270734169</v>
      </c>
      <c r="O220" s="165">
        <f t="shared" si="46"/>
        <v>0.1431924331533814</v>
      </c>
      <c r="P220" s="165">
        <f t="shared" si="46"/>
        <v>8.6782311957499914E-2</v>
      </c>
      <c r="Q220" s="165">
        <f t="shared" si="47"/>
        <v>0.15104248128342246</v>
      </c>
      <c r="R220" s="165">
        <f t="shared" si="47"/>
        <v>0.14523315508021392</v>
      </c>
      <c r="S220" s="165">
        <f t="shared" si="47"/>
        <v>0.10456787165775401</v>
      </c>
      <c r="T220" s="165">
        <f t="shared" si="47"/>
        <v>0.17925920855614977</v>
      </c>
      <c r="U220" s="165">
        <f t="shared" si="47"/>
        <v>0.14772286631016043</v>
      </c>
      <c r="V220" s="165">
        <f t="shared" si="47"/>
        <v>0.15270228877005346</v>
      </c>
      <c r="W220" s="165">
        <f t="shared" si="47"/>
        <v>0.14523315508021392</v>
      </c>
      <c r="X220" s="165">
        <f t="shared" si="47"/>
        <v>0.17925920855614977</v>
      </c>
      <c r="Y220" s="165">
        <f t="shared" si="47"/>
        <v>0.1751096898395722</v>
      </c>
      <c r="Z220" s="165">
        <f t="shared" si="47"/>
        <v>0.14772286631016043</v>
      </c>
      <c r="AA220" s="165">
        <f t="shared" si="47"/>
        <v>0.1751096898395722</v>
      </c>
      <c r="AB220" s="165">
        <f t="shared" si="47"/>
        <v>0.19502737967914441</v>
      </c>
      <c r="AC220" s="165">
        <f t="shared" si="47"/>
        <v>8.7139893048128345E-2</v>
      </c>
      <c r="AD220" s="165">
        <f t="shared" si="47"/>
        <v>0.14440325133689838</v>
      </c>
      <c r="AE220" s="165">
        <f t="shared" si="47"/>
        <v>0.15021257754010697</v>
      </c>
      <c r="AF220" s="165">
        <f t="shared" si="47"/>
        <v>0.14772286631016043</v>
      </c>
      <c r="AG220" s="165">
        <f t="shared" si="47"/>
        <v>0.15104248128342246</v>
      </c>
      <c r="AH220" s="165">
        <f t="shared" si="47"/>
        <v>0.11784633155080214</v>
      </c>
      <c r="AI220" s="165">
        <f t="shared" si="47"/>
        <v>0.14772286631016043</v>
      </c>
      <c r="AJ220" s="165">
        <f t="shared" si="47"/>
        <v>0.13029488770053477</v>
      </c>
      <c r="AK220" s="165">
        <f t="shared" si="47"/>
        <v>0.1244855614973262</v>
      </c>
      <c r="AL220" s="165">
        <f t="shared" si="47"/>
        <v>0.13859392513368984</v>
      </c>
      <c r="AM220" s="165">
        <f t="shared" si="47"/>
        <v>0.12780517647058826</v>
      </c>
      <c r="AN220" s="165">
        <f t="shared" si="47"/>
        <v>0.17427978609625669</v>
      </c>
      <c r="AO220" s="165">
        <f t="shared" si="47"/>
        <v>0.17261997860962566</v>
      </c>
      <c r="AP220" s="165">
        <f t="shared" si="47"/>
        <v>0.16681065240641713</v>
      </c>
      <c r="AQ220" s="165">
        <f t="shared" si="47"/>
        <v>0.16266113368983959</v>
      </c>
      <c r="AR220" s="165">
        <f t="shared" si="47"/>
        <v>0.15768171122994654</v>
      </c>
      <c r="AS220" s="165">
        <f t="shared" si="47"/>
        <v>0.15851161497326205</v>
      </c>
      <c r="AT220" s="165">
        <f t="shared" si="47"/>
        <v>0.1883881497326203</v>
      </c>
      <c r="AU220" s="165">
        <f t="shared" si="47"/>
        <v>0.11784633155080214</v>
      </c>
      <c r="AV220" s="165">
        <f t="shared" si="47"/>
        <v>0.16847045989304815</v>
      </c>
      <c r="AW220" s="74">
        <v>220</v>
      </c>
    </row>
    <row r="221" spans="1:49" ht="13.5" thickBot="1" x14ac:dyDescent="0.25">
      <c r="A221" s="112" t="s">
        <v>55</v>
      </c>
      <c r="B221" s="165">
        <v>0.155192</v>
      </c>
      <c r="C221" s="165">
        <f t="shared" ref="C221:C225" si="48">C$270*$B221</f>
        <v>0.15164276729223358</v>
      </c>
      <c r="D221" s="165">
        <f t="shared" si="46"/>
        <v>0.1669912833462725</v>
      </c>
      <c r="E221" s="165">
        <f t="shared" si="46"/>
        <v>0.15238085954793754</v>
      </c>
      <c r="F221" s="165">
        <f t="shared" si="46"/>
        <v>0.14995772469840557</v>
      </c>
      <c r="G221" s="165">
        <f t="shared" si="46"/>
        <v>0.16542174702100834</v>
      </c>
      <c r="H221" s="165">
        <f t="shared" si="46"/>
        <v>0.14496326433288939</v>
      </c>
      <c r="I221" s="165">
        <f t="shared" si="46"/>
        <v>0.14820129633238202</v>
      </c>
      <c r="J221" s="188">
        <f t="shared" si="46"/>
        <v>0.16056887858300148</v>
      </c>
      <c r="K221" s="165">
        <f t="shared" si="46"/>
        <v>0.15649115556957346</v>
      </c>
      <c r="L221" s="165">
        <f t="shared" si="46"/>
        <v>0.17861312333827636</v>
      </c>
      <c r="M221" s="165">
        <f t="shared" si="46"/>
        <v>0.12817236761419121</v>
      </c>
      <c r="N221" s="165">
        <f t="shared" si="46"/>
        <v>0.1626891270734169</v>
      </c>
      <c r="O221" s="165">
        <f t="shared" si="46"/>
        <v>0.1431924331533814</v>
      </c>
      <c r="P221" s="165">
        <f t="shared" si="46"/>
        <v>8.6782311957499914E-2</v>
      </c>
      <c r="Q221" s="165">
        <f t="shared" si="47"/>
        <v>0.15104248128342246</v>
      </c>
      <c r="R221" s="165">
        <f t="shared" si="47"/>
        <v>0.14523315508021392</v>
      </c>
      <c r="S221" s="165">
        <f t="shared" si="47"/>
        <v>0.10456787165775401</v>
      </c>
      <c r="T221" s="165">
        <f t="shared" si="47"/>
        <v>0.17925920855614977</v>
      </c>
      <c r="U221" s="165">
        <f t="shared" si="47"/>
        <v>0.14772286631016043</v>
      </c>
      <c r="V221" s="165">
        <f t="shared" si="47"/>
        <v>0.15270228877005346</v>
      </c>
      <c r="W221" s="165">
        <f t="shared" si="47"/>
        <v>0.14523315508021392</v>
      </c>
      <c r="X221" s="165">
        <f t="shared" si="47"/>
        <v>0.17925920855614977</v>
      </c>
      <c r="Y221" s="165">
        <f t="shared" si="47"/>
        <v>0.1751096898395722</v>
      </c>
      <c r="Z221" s="165">
        <f t="shared" si="47"/>
        <v>0.14772286631016043</v>
      </c>
      <c r="AA221" s="165">
        <f t="shared" si="47"/>
        <v>0.1751096898395722</v>
      </c>
      <c r="AB221" s="165">
        <f t="shared" si="47"/>
        <v>0.19502737967914441</v>
      </c>
      <c r="AC221" s="165">
        <f t="shared" si="47"/>
        <v>8.7139893048128345E-2</v>
      </c>
      <c r="AD221" s="165">
        <f t="shared" si="47"/>
        <v>0.14440325133689838</v>
      </c>
      <c r="AE221" s="165">
        <f t="shared" si="47"/>
        <v>0.15021257754010697</v>
      </c>
      <c r="AF221" s="165">
        <f t="shared" si="47"/>
        <v>0.14772286631016043</v>
      </c>
      <c r="AG221" s="165">
        <f t="shared" si="47"/>
        <v>0.15104248128342246</v>
      </c>
      <c r="AH221" s="165">
        <f t="shared" si="47"/>
        <v>0.11784633155080214</v>
      </c>
      <c r="AI221" s="165">
        <f t="shared" si="47"/>
        <v>0.14772286631016043</v>
      </c>
      <c r="AJ221" s="165">
        <f t="shared" si="47"/>
        <v>0.13029488770053477</v>
      </c>
      <c r="AK221" s="165">
        <f t="shared" si="47"/>
        <v>0.1244855614973262</v>
      </c>
      <c r="AL221" s="165">
        <f t="shared" si="47"/>
        <v>0.13859392513368984</v>
      </c>
      <c r="AM221" s="165">
        <f t="shared" si="47"/>
        <v>0.12780517647058826</v>
      </c>
      <c r="AN221" s="165">
        <f t="shared" si="47"/>
        <v>0.17427978609625669</v>
      </c>
      <c r="AO221" s="165">
        <f t="shared" si="47"/>
        <v>0.17261997860962566</v>
      </c>
      <c r="AP221" s="165">
        <f t="shared" si="47"/>
        <v>0.16681065240641713</v>
      </c>
      <c r="AQ221" s="165">
        <f t="shared" si="47"/>
        <v>0.16266113368983959</v>
      </c>
      <c r="AR221" s="165">
        <f t="shared" si="47"/>
        <v>0.15768171122994654</v>
      </c>
      <c r="AS221" s="165">
        <f t="shared" si="47"/>
        <v>0.15851161497326205</v>
      </c>
      <c r="AT221" s="165">
        <f t="shared" si="47"/>
        <v>0.1883881497326203</v>
      </c>
      <c r="AU221" s="165">
        <f t="shared" si="47"/>
        <v>0.11784633155080214</v>
      </c>
      <c r="AV221" s="165">
        <f t="shared" si="47"/>
        <v>0.16847045989304815</v>
      </c>
      <c r="AW221" s="74">
        <v>221</v>
      </c>
    </row>
    <row r="222" spans="1:49" ht="13.5" thickBot="1" x14ac:dyDescent="0.25">
      <c r="A222" s="112" t="s">
        <v>56</v>
      </c>
      <c r="B222" s="165">
        <v>7.9158999999999993E-2</v>
      </c>
      <c r="C222" s="165">
        <f t="shared" si="48"/>
        <v>7.7348637920034005E-2</v>
      </c>
      <c r="D222" s="165">
        <f t="shared" si="46"/>
        <v>8.5177476921539666E-2</v>
      </c>
      <c r="E222" s="165">
        <f t="shared" si="46"/>
        <v>7.7725117666859037E-2</v>
      </c>
      <c r="F222" s="165">
        <f t="shared" si="46"/>
        <v>7.6489145892836521E-2</v>
      </c>
      <c r="G222" s="165">
        <f t="shared" si="46"/>
        <v>8.4376901337929786E-2</v>
      </c>
      <c r="H222" s="165">
        <f t="shared" si="46"/>
        <v>7.394161452476411E-2</v>
      </c>
      <c r="I222" s="165">
        <f t="shared" si="46"/>
        <v>7.5593242025201221E-2</v>
      </c>
      <c r="J222" s="188">
        <f t="shared" si="46"/>
        <v>8.1901591961904052E-2</v>
      </c>
      <c r="K222" s="165">
        <f t="shared" si="46"/>
        <v>7.9821662094256562E-2</v>
      </c>
      <c r="L222" s="165">
        <f t="shared" si="46"/>
        <v>9.110544506375727E-2</v>
      </c>
      <c r="M222" s="165">
        <f t="shared" si="46"/>
        <v>6.537705840489047E-2</v>
      </c>
      <c r="N222" s="165">
        <f t="shared" si="46"/>
        <v>8.2983070068074441E-2</v>
      </c>
      <c r="O222" s="165">
        <f t="shared" si="46"/>
        <v>7.3038364193956637E-2</v>
      </c>
      <c r="P222" s="165">
        <f t="shared" si="46"/>
        <v>4.4265174959042572E-2</v>
      </c>
      <c r="Q222" s="165">
        <f t="shared" si="47"/>
        <v>7.7042449197860963E-2</v>
      </c>
      <c r="R222" s="165">
        <f t="shared" si="47"/>
        <v>7.4079278074866306E-2</v>
      </c>
      <c r="S222" s="165">
        <f t="shared" si="47"/>
        <v>5.3337080213903744E-2</v>
      </c>
      <c r="T222" s="165">
        <f t="shared" si="47"/>
        <v>9.1434994652406426E-2</v>
      </c>
      <c r="U222" s="165">
        <f t="shared" si="47"/>
        <v>7.5349208556149724E-2</v>
      </c>
      <c r="V222" s="165">
        <f t="shared" si="47"/>
        <v>7.7889069518716561E-2</v>
      </c>
      <c r="W222" s="165">
        <f t="shared" si="47"/>
        <v>7.4079278074866306E-2</v>
      </c>
      <c r="X222" s="165">
        <f t="shared" si="47"/>
        <v>9.1434994652406426E-2</v>
      </c>
      <c r="Y222" s="165">
        <f t="shared" si="47"/>
        <v>8.9318443850267382E-2</v>
      </c>
      <c r="Z222" s="165">
        <f t="shared" si="47"/>
        <v>7.5349208556149724E-2</v>
      </c>
      <c r="AA222" s="165">
        <f t="shared" si="47"/>
        <v>8.9318443850267382E-2</v>
      </c>
      <c r="AB222" s="165">
        <f t="shared" si="47"/>
        <v>9.9477887700534756E-2</v>
      </c>
      <c r="AC222" s="165">
        <f t="shared" si="47"/>
        <v>4.4447566844919781E-2</v>
      </c>
      <c r="AD222" s="165">
        <f t="shared" si="47"/>
        <v>7.3655967914438486E-2</v>
      </c>
      <c r="AE222" s="165">
        <f t="shared" si="47"/>
        <v>7.6619139037433157E-2</v>
      </c>
      <c r="AF222" s="165">
        <f t="shared" si="47"/>
        <v>7.5349208556149724E-2</v>
      </c>
      <c r="AG222" s="165">
        <f t="shared" si="47"/>
        <v>7.7042449197860963E-2</v>
      </c>
      <c r="AH222" s="165">
        <f t="shared" si="47"/>
        <v>6.0110042780748663E-2</v>
      </c>
      <c r="AI222" s="165">
        <f t="shared" si="47"/>
        <v>7.5349208556149724E-2</v>
      </c>
      <c r="AJ222" s="165">
        <f t="shared" si="47"/>
        <v>6.6459695187165768E-2</v>
      </c>
      <c r="AK222" s="165">
        <f t="shared" si="47"/>
        <v>6.3496524064171112E-2</v>
      </c>
      <c r="AL222" s="165">
        <f t="shared" si="47"/>
        <v>7.0692796791443843E-2</v>
      </c>
      <c r="AM222" s="165">
        <f t="shared" si="47"/>
        <v>6.518976470588235E-2</v>
      </c>
      <c r="AN222" s="165">
        <f t="shared" si="47"/>
        <v>8.8895133689839562E-2</v>
      </c>
      <c r="AO222" s="165">
        <f t="shared" si="47"/>
        <v>8.8048513368983949E-2</v>
      </c>
      <c r="AP222" s="165">
        <f t="shared" si="47"/>
        <v>8.5085342245989307E-2</v>
      </c>
      <c r="AQ222" s="165">
        <f t="shared" si="47"/>
        <v>8.2968791443850276E-2</v>
      </c>
      <c r="AR222" s="165">
        <f t="shared" si="47"/>
        <v>8.0428930481283425E-2</v>
      </c>
      <c r="AS222" s="165">
        <f t="shared" si="47"/>
        <v>8.0852240641711232E-2</v>
      </c>
      <c r="AT222" s="165">
        <f t="shared" si="47"/>
        <v>9.6091406417112293E-2</v>
      </c>
      <c r="AU222" s="165">
        <f t="shared" si="47"/>
        <v>6.0110042780748663E-2</v>
      </c>
      <c r="AV222" s="165">
        <f t="shared" si="47"/>
        <v>8.5931962566844919E-2</v>
      </c>
      <c r="AW222" s="74">
        <v>222</v>
      </c>
    </row>
    <row r="223" spans="1:49" ht="13.5" thickBot="1" x14ac:dyDescent="0.25">
      <c r="A223" s="112" t="s">
        <v>57</v>
      </c>
      <c r="B223" s="165">
        <v>7.9158999999999993E-2</v>
      </c>
      <c r="C223" s="165">
        <f t="shared" si="48"/>
        <v>7.7348637920034005E-2</v>
      </c>
      <c r="D223" s="165">
        <f t="shared" si="46"/>
        <v>8.5177476921539666E-2</v>
      </c>
      <c r="E223" s="165">
        <f t="shared" si="46"/>
        <v>7.7725117666859037E-2</v>
      </c>
      <c r="F223" s="165">
        <f t="shared" si="46"/>
        <v>7.6489145892836521E-2</v>
      </c>
      <c r="G223" s="165">
        <f t="shared" si="46"/>
        <v>8.4376901337929786E-2</v>
      </c>
      <c r="H223" s="165">
        <f t="shared" si="46"/>
        <v>7.394161452476411E-2</v>
      </c>
      <c r="I223" s="165">
        <f t="shared" si="46"/>
        <v>7.5593242025201221E-2</v>
      </c>
      <c r="J223" s="188">
        <f t="shared" si="46"/>
        <v>8.1901591961904052E-2</v>
      </c>
      <c r="K223" s="165">
        <f t="shared" si="46"/>
        <v>7.9821662094256562E-2</v>
      </c>
      <c r="L223" s="165">
        <f t="shared" si="46"/>
        <v>9.110544506375727E-2</v>
      </c>
      <c r="M223" s="165">
        <f t="shared" si="46"/>
        <v>6.537705840489047E-2</v>
      </c>
      <c r="N223" s="165">
        <f t="shared" si="46"/>
        <v>8.2983070068074441E-2</v>
      </c>
      <c r="O223" s="165">
        <f t="shared" si="46"/>
        <v>7.3038364193956637E-2</v>
      </c>
      <c r="P223" s="165">
        <f t="shared" si="46"/>
        <v>4.4265174959042572E-2</v>
      </c>
      <c r="Q223" s="165">
        <f t="shared" si="47"/>
        <v>7.7042449197860963E-2</v>
      </c>
      <c r="R223" s="165">
        <f t="shared" si="47"/>
        <v>7.4079278074866306E-2</v>
      </c>
      <c r="S223" s="165">
        <f t="shared" si="47"/>
        <v>5.3337080213903744E-2</v>
      </c>
      <c r="T223" s="165">
        <f t="shared" si="47"/>
        <v>9.1434994652406426E-2</v>
      </c>
      <c r="U223" s="165">
        <f t="shared" si="47"/>
        <v>7.5349208556149724E-2</v>
      </c>
      <c r="V223" s="165">
        <f t="shared" si="47"/>
        <v>7.7889069518716561E-2</v>
      </c>
      <c r="W223" s="165">
        <f t="shared" si="47"/>
        <v>7.4079278074866306E-2</v>
      </c>
      <c r="X223" s="165">
        <f t="shared" si="47"/>
        <v>9.1434994652406426E-2</v>
      </c>
      <c r="Y223" s="165">
        <f t="shared" si="47"/>
        <v>8.9318443850267382E-2</v>
      </c>
      <c r="Z223" s="165">
        <f t="shared" si="47"/>
        <v>7.5349208556149724E-2</v>
      </c>
      <c r="AA223" s="165">
        <f t="shared" si="47"/>
        <v>8.9318443850267382E-2</v>
      </c>
      <c r="AB223" s="165">
        <f t="shared" si="47"/>
        <v>9.9477887700534756E-2</v>
      </c>
      <c r="AC223" s="165">
        <f t="shared" si="47"/>
        <v>4.4447566844919781E-2</v>
      </c>
      <c r="AD223" s="165">
        <f t="shared" si="47"/>
        <v>7.3655967914438486E-2</v>
      </c>
      <c r="AE223" s="165">
        <f t="shared" si="47"/>
        <v>7.6619139037433157E-2</v>
      </c>
      <c r="AF223" s="165">
        <f t="shared" si="47"/>
        <v>7.5349208556149724E-2</v>
      </c>
      <c r="AG223" s="165">
        <f t="shared" si="47"/>
        <v>7.7042449197860963E-2</v>
      </c>
      <c r="AH223" s="165">
        <f t="shared" si="47"/>
        <v>6.0110042780748663E-2</v>
      </c>
      <c r="AI223" s="165">
        <f t="shared" si="47"/>
        <v>7.5349208556149724E-2</v>
      </c>
      <c r="AJ223" s="165">
        <f t="shared" si="47"/>
        <v>6.6459695187165768E-2</v>
      </c>
      <c r="AK223" s="165">
        <f t="shared" si="47"/>
        <v>6.3496524064171112E-2</v>
      </c>
      <c r="AL223" s="165">
        <f t="shared" si="47"/>
        <v>7.0692796791443843E-2</v>
      </c>
      <c r="AM223" s="165">
        <f t="shared" si="47"/>
        <v>6.518976470588235E-2</v>
      </c>
      <c r="AN223" s="165">
        <f t="shared" si="47"/>
        <v>8.8895133689839562E-2</v>
      </c>
      <c r="AO223" s="165">
        <f t="shared" si="47"/>
        <v>8.8048513368983949E-2</v>
      </c>
      <c r="AP223" s="165">
        <f t="shared" si="47"/>
        <v>8.5085342245989307E-2</v>
      </c>
      <c r="AQ223" s="165">
        <f t="shared" si="47"/>
        <v>8.2968791443850276E-2</v>
      </c>
      <c r="AR223" s="165">
        <f t="shared" si="47"/>
        <v>8.0428930481283425E-2</v>
      </c>
      <c r="AS223" s="165">
        <f t="shared" si="47"/>
        <v>8.0852240641711232E-2</v>
      </c>
      <c r="AT223" s="165">
        <f t="shared" si="47"/>
        <v>9.6091406417112293E-2</v>
      </c>
      <c r="AU223" s="165">
        <f t="shared" si="47"/>
        <v>6.0110042780748663E-2</v>
      </c>
      <c r="AV223" s="165">
        <f t="shared" si="47"/>
        <v>8.5931962566844919E-2</v>
      </c>
      <c r="AW223" s="74">
        <v>223</v>
      </c>
    </row>
    <row r="224" spans="1:49" ht="13.5" thickBot="1" x14ac:dyDescent="0.25">
      <c r="A224" s="112" t="s">
        <v>220</v>
      </c>
      <c r="B224" s="165">
        <v>7.9158999999999993E-2</v>
      </c>
      <c r="C224" s="165">
        <f t="shared" si="48"/>
        <v>7.7348637920034005E-2</v>
      </c>
      <c r="D224" s="165">
        <f t="shared" si="46"/>
        <v>8.5177476921539666E-2</v>
      </c>
      <c r="E224" s="165">
        <f t="shared" si="46"/>
        <v>7.7725117666859037E-2</v>
      </c>
      <c r="F224" s="165">
        <f t="shared" si="46"/>
        <v>7.6489145892836521E-2</v>
      </c>
      <c r="G224" s="165">
        <f t="shared" si="46"/>
        <v>8.4376901337929786E-2</v>
      </c>
      <c r="H224" s="165">
        <f t="shared" si="46"/>
        <v>7.394161452476411E-2</v>
      </c>
      <c r="I224" s="165">
        <f t="shared" si="46"/>
        <v>7.5593242025201221E-2</v>
      </c>
      <c r="J224" s="188">
        <f t="shared" si="46"/>
        <v>8.1901591961904052E-2</v>
      </c>
      <c r="K224" s="165">
        <f t="shared" si="46"/>
        <v>7.9821662094256562E-2</v>
      </c>
      <c r="L224" s="165">
        <f t="shared" si="46"/>
        <v>9.110544506375727E-2</v>
      </c>
      <c r="M224" s="165">
        <f t="shared" si="46"/>
        <v>6.537705840489047E-2</v>
      </c>
      <c r="N224" s="165">
        <f t="shared" si="46"/>
        <v>8.2983070068074441E-2</v>
      </c>
      <c r="O224" s="165">
        <f t="shared" si="46"/>
        <v>7.3038364193956637E-2</v>
      </c>
      <c r="P224" s="165">
        <f t="shared" si="46"/>
        <v>4.4265174959042572E-2</v>
      </c>
      <c r="Q224" s="165">
        <f t="shared" si="47"/>
        <v>7.7042449197860963E-2</v>
      </c>
      <c r="R224" s="165">
        <f t="shared" si="47"/>
        <v>7.4079278074866306E-2</v>
      </c>
      <c r="S224" s="165">
        <f t="shared" si="47"/>
        <v>5.3337080213903744E-2</v>
      </c>
      <c r="T224" s="165">
        <f t="shared" si="47"/>
        <v>9.1434994652406426E-2</v>
      </c>
      <c r="U224" s="165">
        <f t="shared" si="47"/>
        <v>7.5349208556149724E-2</v>
      </c>
      <c r="V224" s="165">
        <f t="shared" si="47"/>
        <v>7.7889069518716561E-2</v>
      </c>
      <c r="W224" s="165">
        <f t="shared" si="47"/>
        <v>7.4079278074866306E-2</v>
      </c>
      <c r="X224" s="165">
        <f t="shared" si="47"/>
        <v>9.1434994652406426E-2</v>
      </c>
      <c r="Y224" s="165">
        <f t="shared" si="47"/>
        <v>8.9318443850267382E-2</v>
      </c>
      <c r="Z224" s="165">
        <f t="shared" si="47"/>
        <v>7.5349208556149724E-2</v>
      </c>
      <c r="AA224" s="165">
        <f t="shared" si="47"/>
        <v>8.9318443850267382E-2</v>
      </c>
      <c r="AB224" s="165">
        <f t="shared" si="47"/>
        <v>9.9477887700534756E-2</v>
      </c>
      <c r="AC224" s="165">
        <f t="shared" si="47"/>
        <v>4.4447566844919781E-2</v>
      </c>
      <c r="AD224" s="165">
        <f t="shared" si="47"/>
        <v>7.3655967914438486E-2</v>
      </c>
      <c r="AE224" s="165">
        <f t="shared" si="47"/>
        <v>7.6619139037433157E-2</v>
      </c>
      <c r="AF224" s="165">
        <f t="shared" si="47"/>
        <v>7.5349208556149724E-2</v>
      </c>
      <c r="AG224" s="165">
        <f t="shared" si="47"/>
        <v>7.7042449197860963E-2</v>
      </c>
      <c r="AH224" s="165">
        <f t="shared" si="47"/>
        <v>6.0110042780748663E-2</v>
      </c>
      <c r="AI224" s="165">
        <f t="shared" si="47"/>
        <v>7.5349208556149724E-2</v>
      </c>
      <c r="AJ224" s="165">
        <f t="shared" si="47"/>
        <v>6.6459695187165768E-2</v>
      </c>
      <c r="AK224" s="165">
        <f t="shared" ref="AK224:AV225" si="49">AK$270*$B224</f>
        <v>6.3496524064171112E-2</v>
      </c>
      <c r="AL224" s="165">
        <f t="shared" si="49"/>
        <v>7.0692796791443843E-2</v>
      </c>
      <c r="AM224" s="165">
        <f t="shared" si="49"/>
        <v>6.518976470588235E-2</v>
      </c>
      <c r="AN224" s="165">
        <f t="shared" si="49"/>
        <v>8.8895133689839562E-2</v>
      </c>
      <c r="AO224" s="165">
        <f t="shared" si="49"/>
        <v>8.8048513368983949E-2</v>
      </c>
      <c r="AP224" s="165">
        <f t="shared" si="49"/>
        <v>8.5085342245989307E-2</v>
      </c>
      <c r="AQ224" s="165">
        <f t="shared" si="49"/>
        <v>8.2968791443850276E-2</v>
      </c>
      <c r="AR224" s="165">
        <f t="shared" si="49"/>
        <v>8.0428930481283425E-2</v>
      </c>
      <c r="AS224" s="165">
        <f t="shared" si="49"/>
        <v>8.0852240641711232E-2</v>
      </c>
      <c r="AT224" s="165">
        <f t="shared" si="49"/>
        <v>9.6091406417112293E-2</v>
      </c>
      <c r="AU224" s="165">
        <f t="shared" si="49"/>
        <v>6.0110042780748663E-2</v>
      </c>
      <c r="AV224" s="165">
        <f t="shared" si="49"/>
        <v>8.5931962566844919E-2</v>
      </c>
      <c r="AW224" s="74">
        <v>224</v>
      </c>
    </row>
    <row r="225" spans="1:49" ht="13.5" thickBot="1" x14ac:dyDescent="0.25">
      <c r="A225" s="112" t="s">
        <v>221</v>
      </c>
      <c r="B225" s="165">
        <v>7.9158999999999993E-2</v>
      </c>
      <c r="C225" s="165">
        <f t="shared" si="48"/>
        <v>7.7348637920034005E-2</v>
      </c>
      <c r="D225" s="165">
        <f t="shared" si="46"/>
        <v>8.5177476921539666E-2</v>
      </c>
      <c r="E225" s="165">
        <f t="shared" si="46"/>
        <v>7.7725117666859037E-2</v>
      </c>
      <c r="F225" s="165">
        <f t="shared" si="46"/>
        <v>7.6489145892836521E-2</v>
      </c>
      <c r="G225" s="165">
        <f t="shared" si="46"/>
        <v>8.4376901337929786E-2</v>
      </c>
      <c r="H225" s="165">
        <f t="shared" si="46"/>
        <v>7.394161452476411E-2</v>
      </c>
      <c r="I225" s="165">
        <f t="shared" si="46"/>
        <v>7.5593242025201221E-2</v>
      </c>
      <c r="J225" s="188">
        <f t="shared" si="46"/>
        <v>8.1901591961904052E-2</v>
      </c>
      <c r="K225" s="165">
        <f t="shared" si="46"/>
        <v>7.9821662094256562E-2</v>
      </c>
      <c r="L225" s="165">
        <f t="shared" si="46"/>
        <v>9.110544506375727E-2</v>
      </c>
      <c r="M225" s="165">
        <f t="shared" si="46"/>
        <v>6.537705840489047E-2</v>
      </c>
      <c r="N225" s="165">
        <f t="shared" si="46"/>
        <v>8.2983070068074441E-2</v>
      </c>
      <c r="O225" s="165">
        <f t="shared" si="46"/>
        <v>7.3038364193956637E-2</v>
      </c>
      <c r="P225" s="165">
        <f t="shared" si="46"/>
        <v>4.4265174959042572E-2</v>
      </c>
      <c r="Q225" s="165">
        <f t="shared" si="47"/>
        <v>7.7042449197860963E-2</v>
      </c>
      <c r="R225" s="165">
        <f t="shared" si="47"/>
        <v>7.4079278074866306E-2</v>
      </c>
      <c r="S225" s="165">
        <f t="shared" si="47"/>
        <v>5.3337080213903744E-2</v>
      </c>
      <c r="T225" s="165">
        <f t="shared" ref="T225:AJ225" si="50">T$270*$B225</f>
        <v>9.1434994652406426E-2</v>
      </c>
      <c r="U225" s="165">
        <f t="shared" si="50"/>
        <v>7.5349208556149724E-2</v>
      </c>
      <c r="V225" s="165">
        <f t="shared" si="50"/>
        <v>7.7889069518716561E-2</v>
      </c>
      <c r="W225" s="165">
        <f t="shared" si="50"/>
        <v>7.4079278074866306E-2</v>
      </c>
      <c r="X225" s="165">
        <f t="shared" si="50"/>
        <v>9.1434994652406426E-2</v>
      </c>
      <c r="Y225" s="165">
        <f t="shared" si="50"/>
        <v>8.9318443850267382E-2</v>
      </c>
      <c r="Z225" s="165">
        <f t="shared" si="50"/>
        <v>7.5349208556149724E-2</v>
      </c>
      <c r="AA225" s="165">
        <f t="shared" si="50"/>
        <v>8.9318443850267382E-2</v>
      </c>
      <c r="AB225" s="165">
        <f t="shared" si="50"/>
        <v>9.9477887700534756E-2</v>
      </c>
      <c r="AC225" s="165">
        <f t="shared" si="50"/>
        <v>4.4447566844919781E-2</v>
      </c>
      <c r="AD225" s="165">
        <f t="shared" si="50"/>
        <v>7.3655967914438486E-2</v>
      </c>
      <c r="AE225" s="165">
        <f t="shared" si="50"/>
        <v>7.6619139037433157E-2</v>
      </c>
      <c r="AF225" s="165">
        <f t="shared" si="50"/>
        <v>7.5349208556149724E-2</v>
      </c>
      <c r="AG225" s="165">
        <f t="shared" si="50"/>
        <v>7.7042449197860963E-2</v>
      </c>
      <c r="AH225" s="165">
        <f t="shared" si="50"/>
        <v>6.0110042780748663E-2</v>
      </c>
      <c r="AI225" s="165">
        <f t="shared" si="50"/>
        <v>7.5349208556149724E-2</v>
      </c>
      <c r="AJ225" s="165">
        <f t="shared" si="50"/>
        <v>6.6459695187165768E-2</v>
      </c>
      <c r="AK225" s="165">
        <f t="shared" si="49"/>
        <v>6.3496524064171112E-2</v>
      </c>
      <c r="AL225" s="165">
        <f t="shared" si="49"/>
        <v>7.0692796791443843E-2</v>
      </c>
      <c r="AM225" s="165">
        <f t="shared" si="49"/>
        <v>6.518976470588235E-2</v>
      </c>
      <c r="AN225" s="165">
        <f t="shared" si="49"/>
        <v>8.8895133689839562E-2</v>
      </c>
      <c r="AO225" s="165">
        <f t="shared" si="49"/>
        <v>8.8048513368983949E-2</v>
      </c>
      <c r="AP225" s="165">
        <f t="shared" si="49"/>
        <v>8.5085342245989307E-2</v>
      </c>
      <c r="AQ225" s="165">
        <f t="shared" si="49"/>
        <v>8.2968791443850276E-2</v>
      </c>
      <c r="AR225" s="165">
        <f t="shared" si="49"/>
        <v>8.0428930481283425E-2</v>
      </c>
      <c r="AS225" s="165">
        <f t="shared" si="49"/>
        <v>8.0852240641711232E-2</v>
      </c>
      <c r="AT225" s="165">
        <f t="shared" si="49"/>
        <v>9.6091406417112293E-2</v>
      </c>
      <c r="AU225" s="165">
        <f t="shared" si="49"/>
        <v>6.0110042780748663E-2</v>
      </c>
      <c r="AV225" s="165">
        <f t="shared" si="49"/>
        <v>8.5931962566844919E-2</v>
      </c>
      <c r="AW225" s="74">
        <v>225</v>
      </c>
    </row>
    <row r="226" spans="1:49" ht="13.5" thickBot="1" x14ac:dyDescent="0.25">
      <c r="A226" s="102" t="s">
        <v>63</v>
      </c>
      <c r="B226" s="148"/>
      <c r="AW226" s="74">
        <v>226</v>
      </c>
    </row>
    <row r="227" spans="1:49" ht="13.5" thickBot="1" x14ac:dyDescent="0.25">
      <c r="A227" s="112" t="s">
        <v>21</v>
      </c>
      <c r="B227" s="150"/>
      <c r="AW227" s="74">
        <v>227</v>
      </c>
    </row>
    <row r="228" spans="1:49" ht="13.5" thickBot="1" x14ac:dyDescent="0.25">
      <c r="A228" s="112" t="s">
        <v>22</v>
      </c>
      <c r="B228" s="150"/>
      <c r="AW228" s="74">
        <v>228</v>
      </c>
    </row>
    <row r="229" spans="1:49" ht="13.5" thickBot="1" x14ac:dyDescent="0.25">
      <c r="A229" s="112" t="s">
        <v>23</v>
      </c>
      <c r="B229" s="150"/>
      <c r="AW229" s="74">
        <v>229</v>
      </c>
    </row>
    <row r="230" spans="1:49" ht="13.5" thickBot="1" x14ac:dyDescent="0.25">
      <c r="A230" s="112" t="s">
        <v>24</v>
      </c>
      <c r="B230" s="150"/>
      <c r="AW230" s="74">
        <v>230</v>
      </c>
    </row>
    <row r="231" spans="1:49" ht="13.5" thickBot="1" x14ac:dyDescent="0.25">
      <c r="A231" s="112" t="s">
        <v>229</v>
      </c>
      <c r="B231" s="167">
        <v>0.31251499999999999</v>
      </c>
      <c r="C231" s="165">
        <f>C$269*$B231</f>
        <v>0.30240059251887574</v>
      </c>
      <c r="D231" s="165">
        <f t="shared" ref="D231:AV238" si="51">D$269*$B231</f>
        <v>0.31117756041535627</v>
      </c>
      <c r="E231" s="165">
        <f t="shared" si="51"/>
        <v>0.26941175152481212</v>
      </c>
      <c r="F231" s="165">
        <f t="shared" si="51"/>
        <v>0.32043765801519575</v>
      </c>
      <c r="G231" s="165">
        <f t="shared" si="51"/>
        <v>0.32803659795360712</v>
      </c>
      <c r="H231" s="165">
        <f t="shared" si="51"/>
        <v>0.30418810155737885</v>
      </c>
      <c r="I231" s="165">
        <f t="shared" si="51"/>
        <v>0.30485372345284706</v>
      </c>
      <c r="J231" s="188">
        <f t="shared" si="51"/>
        <v>0.30972592446030345</v>
      </c>
      <c r="K231" s="165">
        <f t="shared" si="51"/>
        <v>0.3082966747704568</v>
      </c>
      <c r="L231" s="165">
        <f t="shared" si="51"/>
        <v>0.34203735550458841</v>
      </c>
      <c r="M231" s="165">
        <f t="shared" si="51"/>
        <v>0.32483668690890738</v>
      </c>
      <c r="N231" s="165">
        <f t="shared" si="51"/>
        <v>0.27851022681062715</v>
      </c>
      <c r="O231" s="165">
        <f t="shared" si="51"/>
        <v>0.31294920814567811</v>
      </c>
      <c r="P231" s="165">
        <f t="shared" si="51"/>
        <v>0.22928041743180003</v>
      </c>
      <c r="Q231" s="165">
        <f t="shared" si="51"/>
        <v>0.3366429963235294</v>
      </c>
      <c r="R231" s="165">
        <f t="shared" si="51"/>
        <v>0.28264224264705884</v>
      </c>
      <c r="S231" s="165">
        <f t="shared" si="51"/>
        <v>0.27230167279411766</v>
      </c>
      <c r="T231" s="165">
        <f t="shared" si="51"/>
        <v>0.3343450919117647</v>
      </c>
      <c r="U231" s="165">
        <f t="shared" si="51"/>
        <v>0.32055766544117642</v>
      </c>
      <c r="V231" s="165">
        <f t="shared" si="51"/>
        <v>0.26885481617647056</v>
      </c>
      <c r="W231" s="165">
        <f t="shared" si="51"/>
        <v>0.34583461397058823</v>
      </c>
      <c r="X231" s="165">
        <f t="shared" si="51"/>
        <v>0.31021709558823529</v>
      </c>
      <c r="Y231" s="165">
        <f t="shared" si="51"/>
        <v>0.36191994485294121</v>
      </c>
      <c r="Z231" s="165">
        <f t="shared" si="51"/>
        <v>0.30102547794117646</v>
      </c>
      <c r="AA231" s="165">
        <f t="shared" si="51"/>
        <v>0.36191994485294121</v>
      </c>
      <c r="AB231" s="165">
        <f t="shared" si="51"/>
        <v>0.35847308823529406</v>
      </c>
      <c r="AC231" s="165">
        <f t="shared" si="51"/>
        <v>0.2297904411764706</v>
      </c>
      <c r="AD231" s="165">
        <f t="shared" si="51"/>
        <v>0.32285556985294117</v>
      </c>
      <c r="AE231" s="165">
        <f t="shared" si="51"/>
        <v>0.32055766544117642</v>
      </c>
      <c r="AF231" s="165">
        <f t="shared" si="51"/>
        <v>0.28034433823529409</v>
      </c>
      <c r="AG231" s="165">
        <f t="shared" si="51"/>
        <v>0.28723805147058823</v>
      </c>
      <c r="AH231" s="165">
        <f t="shared" si="51"/>
        <v>0.25621634191176473</v>
      </c>
      <c r="AI231" s="165">
        <f t="shared" si="51"/>
        <v>0.30102547794117646</v>
      </c>
      <c r="AJ231" s="165">
        <f t="shared" si="51"/>
        <v>0.28149329044117649</v>
      </c>
      <c r="AK231" s="165">
        <f t="shared" si="51"/>
        <v>0.29757862132352936</v>
      </c>
      <c r="AL231" s="165">
        <f t="shared" si="51"/>
        <v>0.29068490808823527</v>
      </c>
      <c r="AM231" s="165">
        <f t="shared" si="51"/>
        <v>0.32515347426470587</v>
      </c>
      <c r="AN231" s="165">
        <f t="shared" si="51"/>
        <v>0.3113660477941177</v>
      </c>
      <c r="AO231" s="165">
        <f t="shared" si="51"/>
        <v>0.3665157536764706</v>
      </c>
      <c r="AP231" s="165">
        <f t="shared" si="51"/>
        <v>0.3113660477941177</v>
      </c>
      <c r="AQ231" s="165">
        <f t="shared" si="51"/>
        <v>0.27804643382352939</v>
      </c>
      <c r="AR231" s="165">
        <f t="shared" si="51"/>
        <v>0.30102547794117646</v>
      </c>
      <c r="AS231" s="165">
        <f t="shared" si="51"/>
        <v>0.32170661764705882</v>
      </c>
      <c r="AT231" s="165">
        <f t="shared" si="51"/>
        <v>0.32515347426470587</v>
      </c>
      <c r="AU231" s="165">
        <f t="shared" si="51"/>
        <v>0.25621634191176473</v>
      </c>
      <c r="AV231" s="165">
        <f t="shared" si="51"/>
        <v>0.34123880514705879</v>
      </c>
      <c r="AW231" s="74">
        <v>231</v>
      </c>
    </row>
    <row r="232" spans="1:49" ht="13.5" thickBot="1" x14ac:dyDescent="0.25">
      <c r="A232" s="112" t="s">
        <v>26</v>
      </c>
      <c r="B232" s="167">
        <v>0.31251499999999999</v>
      </c>
      <c r="C232" s="165">
        <f t="shared" ref="C232:R246" si="52">C$269*$B232</f>
        <v>0.30240059251887574</v>
      </c>
      <c r="D232" s="165">
        <f>D$269*$B232</f>
        <v>0.31117756041535627</v>
      </c>
      <c r="E232" s="165">
        <f t="shared" si="52"/>
        <v>0.26941175152481212</v>
      </c>
      <c r="F232" s="165">
        <f t="shared" si="52"/>
        <v>0.32043765801519575</v>
      </c>
      <c r="G232" s="165">
        <f t="shared" si="52"/>
        <v>0.32803659795360712</v>
      </c>
      <c r="H232" s="165">
        <f t="shared" si="52"/>
        <v>0.30418810155737885</v>
      </c>
      <c r="I232" s="165">
        <f t="shared" si="52"/>
        <v>0.30485372345284706</v>
      </c>
      <c r="J232" s="188">
        <f t="shared" si="52"/>
        <v>0.30972592446030345</v>
      </c>
      <c r="K232" s="165">
        <f t="shared" si="52"/>
        <v>0.3082966747704568</v>
      </c>
      <c r="L232" s="165">
        <f t="shared" si="52"/>
        <v>0.34203735550458841</v>
      </c>
      <c r="M232" s="165">
        <f t="shared" si="52"/>
        <v>0.32483668690890738</v>
      </c>
      <c r="N232" s="165">
        <f t="shared" si="52"/>
        <v>0.27851022681062715</v>
      </c>
      <c r="O232" s="165">
        <f t="shared" si="52"/>
        <v>0.31294920814567811</v>
      </c>
      <c r="P232" s="165">
        <f t="shared" si="52"/>
        <v>0.22928041743180003</v>
      </c>
      <c r="Q232" s="165">
        <f t="shared" si="52"/>
        <v>0.3366429963235294</v>
      </c>
      <c r="R232" s="165">
        <f t="shared" si="52"/>
        <v>0.28264224264705884</v>
      </c>
      <c r="S232" s="165">
        <f t="shared" si="51"/>
        <v>0.27230167279411766</v>
      </c>
      <c r="T232" s="165">
        <f t="shared" si="51"/>
        <v>0.3343450919117647</v>
      </c>
      <c r="U232" s="165">
        <f t="shared" si="51"/>
        <v>0.32055766544117642</v>
      </c>
      <c r="V232" s="165">
        <f t="shared" si="51"/>
        <v>0.26885481617647056</v>
      </c>
      <c r="W232" s="165">
        <f t="shared" si="51"/>
        <v>0.34583461397058823</v>
      </c>
      <c r="X232" s="165">
        <f t="shared" si="51"/>
        <v>0.31021709558823529</v>
      </c>
      <c r="Y232" s="165">
        <f t="shared" si="51"/>
        <v>0.36191994485294121</v>
      </c>
      <c r="Z232" s="165">
        <f t="shared" si="51"/>
        <v>0.30102547794117646</v>
      </c>
      <c r="AA232" s="165">
        <f t="shared" si="51"/>
        <v>0.36191994485294121</v>
      </c>
      <c r="AB232" s="165">
        <f t="shared" si="51"/>
        <v>0.35847308823529406</v>
      </c>
      <c r="AC232" s="165">
        <f t="shared" si="51"/>
        <v>0.2297904411764706</v>
      </c>
      <c r="AD232" s="165">
        <f t="shared" si="51"/>
        <v>0.32285556985294117</v>
      </c>
      <c r="AE232" s="165">
        <f t="shared" si="51"/>
        <v>0.32055766544117642</v>
      </c>
      <c r="AF232" s="165">
        <f t="shared" si="51"/>
        <v>0.28034433823529409</v>
      </c>
      <c r="AG232" s="165">
        <f t="shared" si="51"/>
        <v>0.28723805147058823</v>
      </c>
      <c r="AH232" s="165">
        <f t="shared" si="51"/>
        <v>0.25621634191176473</v>
      </c>
      <c r="AI232" s="165">
        <f t="shared" si="51"/>
        <v>0.30102547794117646</v>
      </c>
      <c r="AJ232" s="165">
        <f t="shared" si="51"/>
        <v>0.28149329044117649</v>
      </c>
      <c r="AK232" s="165">
        <f t="shared" si="51"/>
        <v>0.29757862132352936</v>
      </c>
      <c r="AL232" s="165">
        <f t="shared" si="51"/>
        <v>0.29068490808823527</v>
      </c>
      <c r="AM232" s="165">
        <f t="shared" si="51"/>
        <v>0.32515347426470587</v>
      </c>
      <c r="AN232" s="165">
        <f t="shared" si="51"/>
        <v>0.3113660477941177</v>
      </c>
      <c r="AO232" s="165">
        <f t="shared" si="51"/>
        <v>0.3665157536764706</v>
      </c>
      <c r="AP232" s="165">
        <f t="shared" si="51"/>
        <v>0.3113660477941177</v>
      </c>
      <c r="AQ232" s="165">
        <f t="shared" si="51"/>
        <v>0.27804643382352939</v>
      </c>
      <c r="AR232" s="165">
        <f t="shared" si="51"/>
        <v>0.30102547794117646</v>
      </c>
      <c r="AS232" s="165">
        <f t="shared" si="51"/>
        <v>0.32170661764705882</v>
      </c>
      <c r="AT232" s="165">
        <f t="shared" si="51"/>
        <v>0.32515347426470587</v>
      </c>
      <c r="AU232" s="165">
        <f t="shared" si="51"/>
        <v>0.25621634191176473</v>
      </c>
      <c r="AV232" s="165">
        <f t="shared" si="51"/>
        <v>0.34123880514705879</v>
      </c>
      <c r="AW232" s="74">
        <v>232</v>
      </c>
    </row>
    <row r="233" spans="1:49" ht="13.5" thickBot="1" x14ac:dyDescent="0.25">
      <c r="A233" s="112" t="s">
        <v>27</v>
      </c>
      <c r="B233" s="167">
        <v>0.26441500000000001</v>
      </c>
      <c r="C233" s="165">
        <f t="shared" si="52"/>
        <v>0.25585732739509631</v>
      </c>
      <c r="D233" s="165">
        <f t="shared" si="52"/>
        <v>0.26328340923548127</v>
      </c>
      <c r="E233" s="165">
        <f t="shared" si="52"/>
        <v>0.22794588509170186</v>
      </c>
      <c r="F233" s="165">
        <f t="shared" si="52"/>
        <v>0.27111826102455239</v>
      </c>
      <c r="G233" s="165">
        <f t="shared" si="52"/>
        <v>0.27754762826713292</v>
      </c>
      <c r="H233" s="165">
        <f t="shared" si="52"/>
        <v>0.25736971624816196</v>
      </c>
      <c r="I233" s="165">
        <f t="shared" si="52"/>
        <v>0.25793289053896473</v>
      </c>
      <c r="J233" s="188">
        <f t="shared" si="52"/>
        <v>0.26205519836222629</v>
      </c>
      <c r="K233" s="165">
        <f t="shared" si="52"/>
        <v>0.2608459282256223</v>
      </c>
      <c r="L233" s="165">
        <f t="shared" si="52"/>
        <v>0.28939349265073921</v>
      </c>
      <c r="M233" s="165">
        <f t="shared" si="52"/>
        <v>0.27484022389011326</v>
      </c>
      <c r="N233" s="165">
        <f t="shared" si="52"/>
        <v>0.23564399027928895</v>
      </c>
      <c r="O233" s="165">
        <f t="shared" si="52"/>
        <v>0.26478237803574067</v>
      </c>
      <c r="P233" s="165">
        <f t="shared" si="52"/>
        <v>0.19399126945980003</v>
      </c>
      <c r="Q233" s="165">
        <f t="shared" si="51"/>
        <v>0.28482939338235291</v>
      </c>
      <c r="R233" s="165">
        <f t="shared" si="51"/>
        <v>0.23914003676470591</v>
      </c>
      <c r="S233" s="165">
        <f t="shared" si="51"/>
        <v>0.23039101102941179</v>
      </c>
      <c r="T233" s="165">
        <f t="shared" si="51"/>
        <v>0.28288516544117648</v>
      </c>
      <c r="U233" s="165">
        <f t="shared" si="51"/>
        <v>0.27121979779411765</v>
      </c>
      <c r="V233" s="165">
        <f t="shared" si="51"/>
        <v>0.22747466911764705</v>
      </c>
      <c r="W233" s="165">
        <f t="shared" si="51"/>
        <v>0.29260630514705888</v>
      </c>
      <c r="X233" s="165">
        <f t="shared" si="51"/>
        <v>0.26247077205882352</v>
      </c>
      <c r="Y233" s="165">
        <f t="shared" si="51"/>
        <v>0.30621590073529414</v>
      </c>
      <c r="Z233" s="165">
        <f t="shared" si="51"/>
        <v>0.25469386029411767</v>
      </c>
      <c r="AA233" s="165">
        <f t="shared" si="51"/>
        <v>0.30621590073529414</v>
      </c>
      <c r="AB233" s="165">
        <f t="shared" si="51"/>
        <v>0.30329955882352938</v>
      </c>
      <c r="AC233" s="165">
        <f t="shared" si="51"/>
        <v>0.19442279411764707</v>
      </c>
      <c r="AD233" s="165">
        <f t="shared" si="51"/>
        <v>0.27316402573529414</v>
      </c>
      <c r="AE233" s="165">
        <f t="shared" si="51"/>
        <v>0.27121979779411765</v>
      </c>
      <c r="AF233" s="165">
        <f t="shared" si="51"/>
        <v>0.23719580882352939</v>
      </c>
      <c r="AG233" s="165">
        <f t="shared" si="51"/>
        <v>0.24302849264705886</v>
      </c>
      <c r="AH233" s="165">
        <f t="shared" si="51"/>
        <v>0.21678141544117649</v>
      </c>
      <c r="AI233" s="165">
        <f t="shared" si="51"/>
        <v>0.25469386029411767</v>
      </c>
      <c r="AJ233" s="165">
        <f t="shared" si="51"/>
        <v>0.23816792279411766</v>
      </c>
      <c r="AK233" s="165">
        <f t="shared" si="51"/>
        <v>0.25177751838235296</v>
      </c>
      <c r="AL233" s="165">
        <f t="shared" si="51"/>
        <v>0.24594483455882354</v>
      </c>
      <c r="AM233" s="165">
        <f t="shared" si="51"/>
        <v>0.27510825367647063</v>
      </c>
      <c r="AN233" s="165">
        <f t="shared" si="51"/>
        <v>0.26344288602941179</v>
      </c>
      <c r="AO233" s="165">
        <f t="shared" si="51"/>
        <v>0.31010435661764707</v>
      </c>
      <c r="AP233" s="165">
        <f t="shared" si="51"/>
        <v>0.26344288602941179</v>
      </c>
      <c r="AQ233" s="165">
        <f t="shared" si="51"/>
        <v>0.23525158088235293</v>
      </c>
      <c r="AR233" s="165">
        <f t="shared" si="51"/>
        <v>0.25469386029411767</v>
      </c>
      <c r="AS233" s="165">
        <f t="shared" si="51"/>
        <v>0.27219191176470592</v>
      </c>
      <c r="AT233" s="165">
        <f t="shared" si="51"/>
        <v>0.27510825367647063</v>
      </c>
      <c r="AU233" s="165">
        <f t="shared" si="51"/>
        <v>0.21678141544117649</v>
      </c>
      <c r="AV233" s="165">
        <f t="shared" si="51"/>
        <v>0.28871784926470584</v>
      </c>
      <c r="AW233" s="74">
        <v>233</v>
      </c>
    </row>
    <row r="234" spans="1:49" ht="13.5" thickBot="1" x14ac:dyDescent="0.25">
      <c r="A234" s="112" t="s">
        <v>28</v>
      </c>
      <c r="B234" s="167">
        <v>0.26441500000000001</v>
      </c>
      <c r="C234" s="165">
        <f t="shared" si="52"/>
        <v>0.25585732739509631</v>
      </c>
      <c r="D234" s="165">
        <f t="shared" si="52"/>
        <v>0.26328340923548127</v>
      </c>
      <c r="E234" s="165">
        <f t="shared" si="52"/>
        <v>0.22794588509170186</v>
      </c>
      <c r="F234" s="165">
        <f t="shared" si="52"/>
        <v>0.27111826102455239</v>
      </c>
      <c r="G234" s="165">
        <f t="shared" si="52"/>
        <v>0.27754762826713292</v>
      </c>
      <c r="H234" s="165">
        <f t="shared" si="52"/>
        <v>0.25736971624816196</v>
      </c>
      <c r="I234" s="165">
        <f t="shared" si="52"/>
        <v>0.25793289053896473</v>
      </c>
      <c r="J234" s="188">
        <f t="shared" si="52"/>
        <v>0.26205519836222629</v>
      </c>
      <c r="K234" s="165">
        <f t="shared" si="52"/>
        <v>0.2608459282256223</v>
      </c>
      <c r="L234" s="165">
        <f t="shared" si="52"/>
        <v>0.28939349265073921</v>
      </c>
      <c r="M234" s="165">
        <f t="shared" si="52"/>
        <v>0.27484022389011326</v>
      </c>
      <c r="N234" s="165">
        <f t="shared" si="52"/>
        <v>0.23564399027928895</v>
      </c>
      <c r="O234" s="165">
        <f t="shared" si="52"/>
        <v>0.26478237803574067</v>
      </c>
      <c r="P234" s="165">
        <f t="shared" si="52"/>
        <v>0.19399126945980003</v>
      </c>
      <c r="Q234" s="165">
        <f t="shared" si="51"/>
        <v>0.28482939338235291</v>
      </c>
      <c r="R234" s="165">
        <f t="shared" si="51"/>
        <v>0.23914003676470591</v>
      </c>
      <c r="S234" s="165">
        <f t="shared" si="51"/>
        <v>0.23039101102941179</v>
      </c>
      <c r="T234" s="165">
        <f t="shared" si="51"/>
        <v>0.28288516544117648</v>
      </c>
      <c r="U234" s="165">
        <f t="shared" si="51"/>
        <v>0.27121979779411765</v>
      </c>
      <c r="V234" s="165">
        <f t="shared" si="51"/>
        <v>0.22747466911764705</v>
      </c>
      <c r="W234" s="165">
        <f t="shared" si="51"/>
        <v>0.29260630514705888</v>
      </c>
      <c r="X234" s="165">
        <f t="shared" si="51"/>
        <v>0.26247077205882352</v>
      </c>
      <c r="Y234" s="165">
        <f t="shared" si="51"/>
        <v>0.30621590073529414</v>
      </c>
      <c r="Z234" s="165">
        <f t="shared" si="51"/>
        <v>0.25469386029411767</v>
      </c>
      <c r="AA234" s="165">
        <f t="shared" si="51"/>
        <v>0.30621590073529414</v>
      </c>
      <c r="AB234" s="165">
        <f t="shared" si="51"/>
        <v>0.30329955882352938</v>
      </c>
      <c r="AC234" s="165">
        <f t="shared" si="51"/>
        <v>0.19442279411764707</v>
      </c>
      <c r="AD234" s="165">
        <f t="shared" si="51"/>
        <v>0.27316402573529414</v>
      </c>
      <c r="AE234" s="165">
        <f t="shared" si="51"/>
        <v>0.27121979779411765</v>
      </c>
      <c r="AF234" s="165">
        <f t="shared" si="51"/>
        <v>0.23719580882352939</v>
      </c>
      <c r="AG234" s="165">
        <f t="shared" si="51"/>
        <v>0.24302849264705886</v>
      </c>
      <c r="AH234" s="165">
        <f t="shared" si="51"/>
        <v>0.21678141544117649</v>
      </c>
      <c r="AI234" s="165">
        <f t="shared" si="51"/>
        <v>0.25469386029411767</v>
      </c>
      <c r="AJ234" s="165">
        <f t="shared" si="51"/>
        <v>0.23816792279411766</v>
      </c>
      <c r="AK234" s="165">
        <f t="shared" si="51"/>
        <v>0.25177751838235296</v>
      </c>
      <c r="AL234" s="165">
        <f t="shared" si="51"/>
        <v>0.24594483455882354</v>
      </c>
      <c r="AM234" s="165">
        <f t="shared" si="51"/>
        <v>0.27510825367647063</v>
      </c>
      <c r="AN234" s="165">
        <f t="shared" si="51"/>
        <v>0.26344288602941179</v>
      </c>
      <c r="AO234" s="165">
        <f t="shared" si="51"/>
        <v>0.31010435661764707</v>
      </c>
      <c r="AP234" s="165">
        <f t="shared" si="51"/>
        <v>0.26344288602941179</v>
      </c>
      <c r="AQ234" s="165">
        <f t="shared" si="51"/>
        <v>0.23525158088235293</v>
      </c>
      <c r="AR234" s="165">
        <f t="shared" si="51"/>
        <v>0.25469386029411767</v>
      </c>
      <c r="AS234" s="165">
        <f t="shared" si="51"/>
        <v>0.27219191176470592</v>
      </c>
      <c r="AT234" s="165">
        <f t="shared" si="51"/>
        <v>0.27510825367647063</v>
      </c>
      <c r="AU234" s="165">
        <f t="shared" si="51"/>
        <v>0.21678141544117649</v>
      </c>
      <c r="AV234" s="165">
        <f t="shared" si="51"/>
        <v>0.28871784926470584</v>
      </c>
      <c r="AW234" s="74">
        <v>234</v>
      </c>
    </row>
    <row r="235" spans="1:49" ht="13.5" thickBot="1" x14ac:dyDescent="0.25">
      <c r="A235" s="112" t="s">
        <v>29</v>
      </c>
      <c r="B235" s="167">
        <v>0.24818799999999999</v>
      </c>
      <c r="C235" s="165">
        <f t="shared" si="52"/>
        <v>0.24015550695510529</v>
      </c>
      <c r="D235" s="165">
        <f t="shared" si="52"/>
        <v>0.24712585432496501</v>
      </c>
      <c r="E235" s="165">
        <f t="shared" si="52"/>
        <v>0.21395697418504736</v>
      </c>
      <c r="F235" s="165">
        <f t="shared" si="52"/>
        <v>0.25447988566140956</v>
      </c>
      <c r="G235" s="165">
        <f t="shared" si="52"/>
        <v>0.2605146862483716</v>
      </c>
      <c r="H235" s="165">
        <f t="shared" si="52"/>
        <v>0.24157508135392777</v>
      </c>
      <c r="I235" s="165">
        <f t="shared" si="52"/>
        <v>0.24210369395489881</v>
      </c>
      <c r="J235" s="188">
        <f t="shared" si="52"/>
        <v>0.24597301806298513</v>
      </c>
      <c r="K235" s="165">
        <f t="shared" si="52"/>
        <v>0.244837960155289</v>
      </c>
      <c r="L235" s="165">
        <f t="shared" si="52"/>
        <v>0.27163357658983661</v>
      </c>
      <c r="M235" s="165">
        <f t="shared" si="52"/>
        <v>0.25797343375693293</v>
      </c>
      <c r="N235" s="165">
        <f t="shared" si="52"/>
        <v>0.22118265098211584</v>
      </c>
      <c r="O235" s="165">
        <f t="shared" si="52"/>
        <v>0.2485328322520825</v>
      </c>
      <c r="P235" s="165">
        <f t="shared" si="52"/>
        <v>0.18208613423856002</v>
      </c>
      <c r="Q235" s="165">
        <f t="shared" si="51"/>
        <v>0.26734957352941174</v>
      </c>
      <c r="R235" s="165">
        <f t="shared" si="51"/>
        <v>0.22446414705882356</v>
      </c>
      <c r="S235" s="165">
        <f t="shared" si="51"/>
        <v>0.21625204411764706</v>
      </c>
      <c r="T235" s="165">
        <f t="shared" si="51"/>
        <v>0.26552466176470585</v>
      </c>
      <c r="U235" s="165">
        <f t="shared" si="51"/>
        <v>0.25457519117647054</v>
      </c>
      <c r="V235" s="165">
        <f t="shared" si="51"/>
        <v>0.21351467647058822</v>
      </c>
      <c r="W235" s="165">
        <f t="shared" si="51"/>
        <v>0.27464922058823532</v>
      </c>
      <c r="X235" s="165">
        <f t="shared" si="51"/>
        <v>0.24636308823529413</v>
      </c>
      <c r="Y235" s="165">
        <f t="shared" si="51"/>
        <v>0.28742360294117647</v>
      </c>
      <c r="Z235" s="165">
        <f t="shared" si="51"/>
        <v>0.23906344117647058</v>
      </c>
      <c r="AA235" s="165">
        <f t="shared" si="51"/>
        <v>0.28742360294117647</v>
      </c>
      <c r="AB235" s="165">
        <f t="shared" si="51"/>
        <v>0.28468623529411763</v>
      </c>
      <c r="AC235" s="165">
        <f t="shared" si="51"/>
        <v>0.18249117647058824</v>
      </c>
      <c r="AD235" s="165">
        <f t="shared" si="51"/>
        <v>0.25640010294117649</v>
      </c>
      <c r="AE235" s="165">
        <f t="shared" si="51"/>
        <v>0.25457519117647054</v>
      </c>
      <c r="AF235" s="165">
        <f t="shared" si="51"/>
        <v>0.22263923529411761</v>
      </c>
      <c r="AG235" s="165">
        <f t="shared" si="51"/>
        <v>0.22811397058823529</v>
      </c>
      <c r="AH235" s="165">
        <f t="shared" si="51"/>
        <v>0.20347766176470589</v>
      </c>
      <c r="AI235" s="165">
        <f t="shared" si="51"/>
        <v>0.23906344117647058</v>
      </c>
      <c r="AJ235" s="165">
        <f t="shared" si="51"/>
        <v>0.22355169117647058</v>
      </c>
      <c r="AK235" s="165">
        <f t="shared" si="51"/>
        <v>0.23632607352941173</v>
      </c>
      <c r="AL235" s="165">
        <f t="shared" si="51"/>
        <v>0.23085133823529411</v>
      </c>
      <c r="AM235" s="165">
        <f t="shared" si="51"/>
        <v>0.25822501470588238</v>
      </c>
      <c r="AN235" s="165">
        <f t="shared" si="51"/>
        <v>0.24727554411764707</v>
      </c>
      <c r="AO235" s="165">
        <f t="shared" si="51"/>
        <v>0.29107342647058826</v>
      </c>
      <c r="AP235" s="165">
        <f t="shared" si="51"/>
        <v>0.24727554411764707</v>
      </c>
      <c r="AQ235" s="165">
        <f t="shared" si="51"/>
        <v>0.22081432352941174</v>
      </c>
      <c r="AR235" s="165">
        <f t="shared" si="51"/>
        <v>0.23906344117647058</v>
      </c>
      <c r="AS235" s="165">
        <f t="shared" si="51"/>
        <v>0.25548764705882354</v>
      </c>
      <c r="AT235" s="165">
        <f t="shared" si="51"/>
        <v>0.25822501470588238</v>
      </c>
      <c r="AU235" s="165">
        <f t="shared" si="51"/>
        <v>0.20347766176470589</v>
      </c>
      <c r="AV235" s="165">
        <f t="shared" si="51"/>
        <v>0.27099939705882348</v>
      </c>
      <c r="AW235" s="74">
        <v>235</v>
      </c>
    </row>
    <row r="236" spans="1:49" ht="13.5" thickBot="1" x14ac:dyDescent="0.25">
      <c r="A236" s="112" t="s">
        <v>30</v>
      </c>
      <c r="B236" s="167">
        <v>0.24818799999999999</v>
      </c>
      <c r="C236" s="165">
        <f t="shared" si="52"/>
        <v>0.24015550695510529</v>
      </c>
      <c r="D236" s="165">
        <f t="shared" si="52"/>
        <v>0.24712585432496501</v>
      </c>
      <c r="E236" s="165">
        <f t="shared" si="52"/>
        <v>0.21395697418504736</v>
      </c>
      <c r="F236" s="165">
        <f t="shared" si="52"/>
        <v>0.25447988566140956</v>
      </c>
      <c r="G236" s="165">
        <f t="shared" si="52"/>
        <v>0.2605146862483716</v>
      </c>
      <c r="H236" s="165">
        <f t="shared" si="52"/>
        <v>0.24157508135392777</v>
      </c>
      <c r="I236" s="165">
        <f t="shared" si="52"/>
        <v>0.24210369395489881</v>
      </c>
      <c r="J236" s="188">
        <f t="shared" si="52"/>
        <v>0.24597301806298513</v>
      </c>
      <c r="K236" s="165">
        <f t="shared" si="52"/>
        <v>0.244837960155289</v>
      </c>
      <c r="L236" s="165">
        <f t="shared" si="52"/>
        <v>0.27163357658983661</v>
      </c>
      <c r="M236" s="165">
        <f t="shared" si="52"/>
        <v>0.25797343375693293</v>
      </c>
      <c r="N236" s="165">
        <f t="shared" si="52"/>
        <v>0.22118265098211584</v>
      </c>
      <c r="O236" s="165">
        <f t="shared" si="52"/>
        <v>0.2485328322520825</v>
      </c>
      <c r="P236" s="165">
        <f t="shared" si="52"/>
        <v>0.18208613423856002</v>
      </c>
      <c r="Q236" s="165">
        <f t="shared" si="51"/>
        <v>0.26734957352941174</v>
      </c>
      <c r="R236" s="165">
        <f t="shared" si="51"/>
        <v>0.22446414705882356</v>
      </c>
      <c r="S236" s="165">
        <f t="shared" si="51"/>
        <v>0.21625204411764706</v>
      </c>
      <c r="T236" s="165">
        <f t="shared" si="51"/>
        <v>0.26552466176470585</v>
      </c>
      <c r="U236" s="165">
        <f t="shared" si="51"/>
        <v>0.25457519117647054</v>
      </c>
      <c r="V236" s="165">
        <f t="shared" si="51"/>
        <v>0.21351467647058822</v>
      </c>
      <c r="W236" s="165">
        <f t="shared" si="51"/>
        <v>0.27464922058823532</v>
      </c>
      <c r="X236" s="165">
        <f t="shared" si="51"/>
        <v>0.24636308823529413</v>
      </c>
      <c r="Y236" s="165">
        <f t="shared" si="51"/>
        <v>0.28742360294117647</v>
      </c>
      <c r="Z236" s="165">
        <f t="shared" si="51"/>
        <v>0.23906344117647058</v>
      </c>
      <c r="AA236" s="165">
        <f t="shared" si="51"/>
        <v>0.28742360294117647</v>
      </c>
      <c r="AB236" s="165">
        <f t="shared" si="51"/>
        <v>0.28468623529411763</v>
      </c>
      <c r="AC236" s="165">
        <f t="shared" si="51"/>
        <v>0.18249117647058824</v>
      </c>
      <c r="AD236" s="165">
        <f t="shared" si="51"/>
        <v>0.25640010294117649</v>
      </c>
      <c r="AE236" s="165">
        <f t="shared" si="51"/>
        <v>0.25457519117647054</v>
      </c>
      <c r="AF236" s="165">
        <f t="shared" si="51"/>
        <v>0.22263923529411761</v>
      </c>
      <c r="AG236" s="165">
        <f t="shared" si="51"/>
        <v>0.22811397058823529</v>
      </c>
      <c r="AH236" s="165">
        <f t="shared" si="51"/>
        <v>0.20347766176470589</v>
      </c>
      <c r="AI236" s="165">
        <f t="shared" si="51"/>
        <v>0.23906344117647058</v>
      </c>
      <c r="AJ236" s="165">
        <f t="shared" si="51"/>
        <v>0.22355169117647058</v>
      </c>
      <c r="AK236" s="165">
        <f t="shared" si="51"/>
        <v>0.23632607352941173</v>
      </c>
      <c r="AL236" s="165">
        <f t="shared" si="51"/>
        <v>0.23085133823529411</v>
      </c>
      <c r="AM236" s="165">
        <f t="shared" si="51"/>
        <v>0.25822501470588238</v>
      </c>
      <c r="AN236" s="165">
        <f t="shared" si="51"/>
        <v>0.24727554411764707</v>
      </c>
      <c r="AO236" s="165">
        <f t="shared" si="51"/>
        <v>0.29107342647058826</v>
      </c>
      <c r="AP236" s="165">
        <f t="shared" si="51"/>
        <v>0.24727554411764707</v>
      </c>
      <c r="AQ236" s="165">
        <f t="shared" si="51"/>
        <v>0.22081432352941174</v>
      </c>
      <c r="AR236" s="165">
        <f t="shared" si="51"/>
        <v>0.23906344117647058</v>
      </c>
      <c r="AS236" s="165">
        <f t="shared" si="51"/>
        <v>0.25548764705882354</v>
      </c>
      <c r="AT236" s="165">
        <f t="shared" si="51"/>
        <v>0.25822501470588238</v>
      </c>
      <c r="AU236" s="165">
        <f t="shared" si="51"/>
        <v>0.20347766176470589</v>
      </c>
      <c r="AV236" s="165">
        <f t="shared" si="51"/>
        <v>0.27099939705882348</v>
      </c>
      <c r="AW236" s="74">
        <v>236</v>
      </c>
    </row>
    <row r="237" spans="1:49" ht="13.5" thickBot="1" x14ac:dyDescent="0.25">
      <c r="A237" s="112" t="s">
        <v>31</v>
      </c>
      <c r="B237" s="167">
        <v>0.32719900000000002</v>
      </c>
      <c r="C237" s="165">
        <f t="shared" si="52"/>
        <v>0.31660935146019753</v>
      </c>
      <c r="D237" s="165">
        <f t="shared" si="52"/>
        <v>0.32579871875060129</v>
      </c>
      <c r="E237" s="165">
        <f t="shared" si="52"/>
        <v>0.28207047881595126</v>
      </c>
      <c r="F237" s="165">
        <f t="shared" si="52"/>
        <v>0.33549391633974063</v>
      </c>
      <c r="G237" s="165">
        <f t="shared" si="52"/>
        <v>0.34344990420882937</v>
      </c>
      <c r="H237" s="165">
        <f t="shared" si="52"/>
        <v>0.3184808493719431</v>
      </c>
      <c r="I237" s="165">
        <f t="shared" si="52"/>
        <v>0.31917774654032</v>
      </c>
      <c r="J237" s="188">
        <f t="shared" si="52"/>
        <v>0.32427887543793688</v>
      </c>
      <c r="K237" s="165">
        <f t="shared" si="52"/>
        <v>0.32278247024372819</v>
      </c>
      <c r="L237" s="165">
        <f t="shared" si="52"/>
        <v>0.35810850897955571</v>
      </c>
      <c r="M237" s="165">
        <f t="shared" si="52"/>
        <v>0.34009964040096502</v>
      </c>
      <c r="N237" s="165">
        <f t="shared" si="52"/>
        <v>0.29159646001699246</v>
      </c>
      <c r="O237" s="165">
        <f t="shared" si="52"/>
        <v>0.32765361008610067</v>
      </c>
      <c r="P237" s="165">
        <f t="shared" si="52"/>
        <v>0.24005351200188005</v>
      </c>
      <c r="Q237" s="165">
        <f t="shared" si="51"/>
        <v>0.35246068749999998</v>
      </c>
      <c r="R237" s="165">
        <f t="shared" si="51"/>
        <v>0.29592262500000005</v>
      </c>
      <c r="S237" s="165">
        <f t="shared" si="51"/>
        <v>0.28509618750000004</v>
      </c>
      <c r="T237" s="165">
        <f t="shared" si="51"/>
        <v>0.35005481250000003</v>
      </c>
      <c r="U237" s="165">
        <f t="shared" si="51"/>
        <v>0.33561956249999997</v>
      </c>
      <c r="V237" s="165">
        <f t="shared" si="51"/>
        <v>0.28148737499999998</v>
      </c>
      <c r="W237" s="165">
        <f t="shared" si="51"/>
        <v>0.36208418750000004</v>
      </c>
      <c r="X237" s="165">
        <f t="shared" si="51"/>
        <v>0.32479312500000002</v>
      </c>
      <c r="Y237" s="165">
        <f t="shared" si="51"/>
        <v>0.37892531250000006</v>
      </c>
      <c r="Z237" s="165">
        <f t="shared" si="51"/>
        <v>0.31516962500000001</v>
      </c>
      <c r="AA237" s="165">
        <f t="shared" si="51"/>
        <v>0.37892531250000006</v>
      </c>
      <c r="AB237" s="165">
        <f t="shared" si="51"/>
        <v>0.3753165</v>
      </c>
      <c r="AC237" s="165">
        <f t="shared" si="51"/>
        <v>0.24058750000000004</v>
      </c>
      <c r="AD237" s="165">
        <f t="shared" si="51"/>
        <v>0.33802543750000003</v>
      </c>
      <c r="AE237" s="165">
        <f t="shared" si="51"/>
        <v>0.33561956249999997</v>
      </c>
      <c r="AF237" s="165">
        <f t="shared" si="51"/>
        <v>0.29351674999999999</v>
      </c>
      <c r="AG237" s="165">
        <f t="shared" si="51"/>
        <v>0.30073437500000005</v>
      </c>
      <c r="AH237" s="165">
        <f t="shared" si="51"/>
        <v>0.26825506250000003</v>
      </c>
      <c r="AI237" s="165">
        <f t="shared" si="51"/>
        <v>0.31516962500000001</v>
      </c>
      <c r="AJ237" s="165">
        <f t="shared" si="51"/>
        <v>0.29471968750000005</v>
      </c>
      <c r="AK237" s="165">
        <f t="shared" si="51"/>
        <v>0.31156081250000001</v>
      </c>
      <c r="AL237" s="165">
        <f t="shared" si="51"/>
        <v>0.3043431875</v>
      </c>
      <c r="AM237" s="165">
        <f t="shared" si="51"/>
        <v>0.34043131250000003</v>
      </c>
      <c r="AN237" s="165">
        <f t="shared" si="51"/>
        <v>0.32599606250000007</v>
      </c>
      <c r="AO237" s="165">
        <f t="shared" si="51"/>
        <v>0.38373706250000006</v>
      </c>
      <c r="AP237" s="165">
        <f t="shared" si="51"/>
        <v>0.32599606250000007</v>
      </c>
      <c r="AQ237" s="165">
        <f t="shared" si="51"/>
        <v>0.29111087499999999</v>
      </c>
      <c r="AR237" s="165">
        <f t="shared" si="51"/>
        <v>0.31516962500000001</v>
      </c>
      <c r="AS237" s="165">
        <f t="shared" si="51"/>
        <v>0.33682250000000008</v>
      </c>
      <c r="AT237" s="165">
        <f t="shared" si="51"/>
        <v>0.34043131250000003</v>
      </c>
      <c r="AU237" s="165">
        <f t="shared" si="51"/>
        <v>0.26825506250000003</v>
      </c>
      <c r="AV237" s="165">
        <f t="shared" si="51"/>
        <v>0.35727243749999998</v>
      </c>
      <c r="AW237" s="74">
        <v>237</v>
      </c>
    </row>
    <row r="238" spans="1:49" ht="13.5" thickBot="1" x14ac:dyDescent="0.25">
      <c r="A238" s="112" t="s">
        <v>32</v>
      </c>
      <c r="B238" s="167">
        <v>0.32719900000000002</v>
      </c>
      <c r="C238" s="165">
        <f t="shared" si="52"/>
        <v>0.31660935146019753</v>
      </c>
      <c r="D238" s="165">
        <f t="shared" si="52"/>
        <v>0.32579871875060129</v>
      </c>
      <c r="E238" s="165">
        <f t="shared" si="52"/>
        <v>0.28207047881595126</v>
      </c>
      <c r="F238" s="165">
        <f t="shared" si="52"/>
        <v>0.33549391633974063</v>
      </c>
      <c r="G238" s="165">
        <f t="shared" si="52"/>
        <v>0.34344990420882937</v>
      </c>
      <c r="H238" s="165">
        <f t="shared" si="52"/>
        <v>0.3184808493719431</v>
      </c>
      <c r="I238" s="165">
        <f>I$269*$B238</f>
        <v>0.31917774654032</v>
      </c>
      <c r="J238" s="188">
        <f t="shared" si="52"/>
        <v>0.32427887543793688</v>
      </c>
      <c r="K238" s="165">
        <f t="shared" si="52"/>
        <v>0.32278247024372819</v>
      </c>
      <c r="L238" s="165">
        <f t="shared" si="52"/>
        <v>0.35810850897955571</v>
      </c>
      <c r="M238" s="165">
        <f t="shared" si="52"/>
        <v>0.34009964040096502</v>
      </c>
      <c r="N238" s="165">
        <f t="shared" si="52"/>
        <v>0.29159646001699246</v>
      </c>
      <c r="O238" s="165">
        <f t="shared" si="52"/>
        <v>0.32765361008610067</v>
      </c>
      <c r="P238" s="165">
        <f t="shared" si="52"/>
        <v>0.24005351200188005</v>
      </c>
      <c r="Q238" s="165">
        <f t="shared" si="51"/>
        <v>0.35246068749999998</v>
      </c>
      <c r="R238" s="165">
        <f t="shared" si="51"/>
        <v>0.29592262500000005</v>
      </c>
      <c r="S238" s="165">
        <f t="shared" si="51"/>
        <v>0.28509618750000004</v>
      </c>
      <c r="T238" s="165">
        <f t="shared" si="51"/>
        <v>0.35005481250000003</v>
      </c>
      <c r="U238" s="165">
        <f t="shared" si="51"/>
        <v>0.33561956249999997</v>
      </c>
      <c r="V238" s="165">
        <f t="shared" si="51"/>
        <v>0.28148737499999998</v>
      </c>
      <c r="W238" s="165">
        <f t="shared" si="51"/>
        <v>0.36208418750000004</v>
      </c>
      <c r="X238" s="165">
        <f t="shared" si="51"/>
        <v>0.32479312500000002</v>
      </c>
      <c r="Y238" s="165">
        <f t="shared" si="51"/>
        <v>0.37892531250000006</v>
      </c>
      <c r="Z238" s="165">
        <f t="shared" si="51"/>
        <v>0.31516962500000001</v>
      </c>
      <c r="AA238" s="165">
        <f t="shared" si="51"/>
        <v>0.37892531250000006</v>
      </c>
      <c r="AB238" s="165">
        <f t="shared" si="51"/>
        <v>0.3753165</v>
      </c>
      <c r="AC238" s="165">
        <f t="shared" si="51"/>
        <v>0.24058750000000004</v>
      </c>
      <c r="AD238" s="165">
        <f t="shared" si="51"/>
        <v>0.33802543750000003</v>
      </c>
      <c r="AE238" s="165">
        <f t="shared" si="51"/>
        <v>0.33561956249999997</v>
      </c>
      <c r="AF238" s="165">
        <f t="shared" si="51"/>
        <v>0.29351674999999999</v>
      </c>
      <c r="AG238" s="165">
        <f t="shared" si="51"/>
        <v>0.30073437500000005</v>
      </c>
      <c r="AH238" s="165">
        <f t="shared" si="51"/>
        <v>0.26825506250000003</v>
      </c>
      <c r="AI238" s="165">
        <f t="shared" si="51"/>
        <v>0.31516962500000001</v>
      </c>
      <c r="AJ238" s="165">
        <f t="shared" si="51"/>
        <v>0.29471968750000005</v>
      </c>
      <c r="AK238" s="165">
        <f t="shared" ref="Q238:AV246" si="53">AK$269*$B238</f>
        <v>0.31156081250000001</v>
      </c>
      <c r="AL238" s="165">
        <f t="shared" si="53"/>
        <v>0.3043431875</v>
      </c>
      <c r="AM238" s="165">
        <f t="shared" si="53"/>
        <v>0.34043131250000003</v>
      </c>
      <c r="AN238" s="165">
        <f t="shared" si="53"/>
        <v>0.32599606250000007</v>
      </c>
      <c r="AO238" s="165">
        <f t="shared" si="53"/>
        <v>0.38373706250000006</v>
      </c>
      <c r="AP238" s="165">
        <f t="shared" si="53"/>
        <v>0.32599606250000007</v>
      </c>
      <c r="AQ238" s="165">
        <f t="shared" si="53"/>
        <v>0.29111087499999999</v>
      </c>
      <c r="AR238" s="165">
        <f t="shared" si="53"/>
        <v>0.31516962500000001</v>
      </c>
      <c r="AS238" s="165">
        <f t="shared" si="53"/>
        <v>0.33682250000000008</v>
      </c>
      <c r="AT238" s="165">
        <f t="shared" si="53"/>
        <v>0.34043131250000003</v>
      </c>
      <c r="AU238" s="165">
        <f t="shared" si="53"/>
        <v>0.26825506250000003</v>
      </c>
      <c r="AV238" s="165">
        <f t="shared" si="53"/>
        <v>0.35727243749999998</v>
      </c>
      <c r="AW238" s="74">
        <v>238</v>
      </c>
    </row>
    <row r="239" spans="1:49" ht="13.5" thickBot="1" x14ac:dyDescent="0.25">
      <c r="A239" s="112" t="s">
        <v>33</v>
      </c>
      <c r="B239" s="167">
        <v>0.33994300000000005</v>
      </c>
      <c r="C239" s="165">
        <f t="shared" si="52"/>
        <v>0.32894089762937517</v>
      </c>
      <c r="D239" s="165">
        <f t="shared" si="52"/>
        <v>0.33848817951227134</v>
      </c>
      <c r="E239" s="165">
        <f t="shared" si="52"/>
        <v>0.29305677823016246</v>
      </c>
      <c r="F239" s="165">
        <f t="shared" si="52"/>
        <v>0.34856099316403916</v>
      </c>
      <c r="G239" s="165">
        <f t="shared" si="52"/>
        <v>0.35682685700892147</v>
      </c>
      <c r="H239" s="165">
        <f t="shared" si="52"/>
        <v>0.33088528809087581</v>
      </c>
      <c r="I239" s="165">
        <f t="shared" si="52"/>
        <v>0.33160932854976943</v>
      </c>
      <c r="J239" s="188">
        <f>J$269*$B239</f>
        <v>0.33690914016546075</v>
      </c>
      <c r="K239" s="165">
        <f t="shared" si="52"/>
        <v>0.33535445182309143</v>
      </c>
      <c r="L239" s="165">
        <f t="shared" si="52"/>
        <v>0.37205639646831778</v>
      </c>
      <c r="M239" s="165">
        <f t="shared" si="52"/>
        <v>0.35334610453218157</v>
      </c>
      <c r="N239" s="165">
        <f t="shared" si="52"/>
        <v>0.30295378472292545</v>
      </c>
      <c r="O239" s="165">
        <f t="shared" si="52"/>
        <v>0.34041531659173568</v>
      </c>
      <c r="P239" s="165">
        <f t="shared" si="52"/>
        <v>0.24940330205916006</v>
      </c>
      <c r="Q239" s="165">
        <f t="shared" si="53"/>
        <v>0.36618859926470593</v>
      </c>
      <c r="R239" s="165">
        <f t="shared" si="53"/>
        <v>0.30744844852941183</v>
      </c>
      <c r="S239" s="165">
        <f t="shared" si="53"/>
        <v>0.29620033455882355</v>
      </c>
      <c r="T239" s="165">
        <f t="shared" si="53"/>
        <v>0.36368901838235301</v>
      </c>
      <c r="U239" s="165">
        <f t="shared" si="53"/>
        <v>0.34869153308823531</v>
      </c>
      <c r="V239" s="165">
        <f t="shared" si="53"/>
        <v>0.29245096323529413</v>
      </c>
      <c r="W239" s="165">
        <f t="shared" si="53"/>
        <v>0.37618692279411775</v>
      </c>
      <c r="X239" s="165">
        <f t="shared" si="53"/>
        <v>0.33744341911764714</v>
      </c>
      <c r="Y239" s="165">
        <f t="shared" si="53"/>
        <v>0.39368398897058832</v>
      </c>
      <c r="Z239" s="165">
        <f t="shared" si="53"/>
        <v>0.32744509558823537</v>
      </c>
      <c r="AA239" s="165">
        <f t="shared" si="53"/>
        <v>0.39368398897058832</v>
      </c>
      <c r="AB239" s="165">
        <f t="shared" si="53"/>
        <v>0.38993461764705883</v>
      </c>
      <c r="AC239" s="165">
        <f t="shared" si="53"/>
        <v>0.24995808823529417</v>
      </c>
      <c r="AD239" s="165">
        <f t="shared" si="53"/>
        <v>0.35119111397058833</v>
      </c>
      <c r="AE239" s="165">
        <f t="shared" si="53"/>
        <v>0.34869153308823531</v>
      </c>
      <c r="AF239" s="165">
        <f t="shared" si="53"/>
        <v>0.30494886764705886</v>
      </c>
      <c r="AG239" s="165">
        <f t="shared" si="53"/>
        <v>0.31244761029411772</v>
      </c>
      <c r="AH239" s="165">
        <f t="shared" si="53"/>
        <v>0.27870326838235299</v>
      </c>
      <c r="AI239" s="165">
        <f t="shared" si="53"/>
        <v>0.32744509558823537</v>
      </c>
      <c r="AJ239" s="165">
        <f t="shared" si="53"/>
        <v>0.30619865808823532</v>
      </c>
      <c r="AK239" s="165">
        <f t="shared" si="53"/>
        <v>0.32369572426470589</v>
      </c>
      <c r="AL239" s="165">
        <f t="shared" si="53"/>
        <v>0.31619698161764709</v>
      </c>
      <c r="AM239" s="165">
        <f t="shared" si="53"/>
        <v>0.35369069485294125</v>
      </c>
      <c r="AN239" s="165">
        <f t="shared" si="53"/>
        <v>0.33869320955882365</v>
      </c>
      <c r="AO239" s="165">
        <f t="shared" si="53"/>
        <v>0.3986831507352942</v>
      </c>
      <c r="AP239" s="165">
        <f t="shared" si="53"/>
        <v>0.33869320955882365</v>
      </c>
      <c r="AQ239" s="165">
        <f t="shared" si="53"/>
        <v>0.30244928676470589</v>
      </c>
      <c r="AR239" s="165">
        <f t="shared" si="53"/>
        <v>0.32744509558823537</v>
      </c>
      <c r="AS239" s="165">
        <f t="shared" si="53"/>
        <v>0.34994132352941187</v>
      </c>
      <c r="AT239" s="165">
        <f t="shared" si="53"/>
        <v>0.35369069485294125</v>
      </c>
      <c r="AU239" s="165">
        <f t="shared" si="53"/>
        <v>0.27870326838235299</v>
      </c>
      <c r="AV239" s="165">
        <f t="shared" si="53"/>
        <v>0.37118776102941181</v>
      </c>
      <c r="AW239" s="74">
        <v>239</v>
      </c>
    </row>
    <row r="240" spans="1:49" ht="13.5" thickBot="1" x14ac:dyDescent="0.25">
      <c r="A240" s="112" t="s">
        <v>34</v>
      </c>
      <c r="B240" s="167">
        <v>0.33994300000000005</v>
      </c>
      <c r="C240" s="165">
        <f t="shared" si="52"/>
        <v>0.32894089762937517</v>
      </c>
      <c r="D240" s="165">
        <f t="shared" si="52"/>
        <v>0.33848817951227134</v>
      </c>
      <c r="E240" s="165">
        <f t="shared" si="52"/>
        <v>0.29305677823016246</v>
      </c>
      <c r="F240" s="165">
        <f t="shared" si="52"/>
        <v>0.34856099316403916</v>
      </c>
      <c r="G240" s="165">
        <f t="shared" si="52"/>
        <v>0.35682685700892147</v>
      </c>
      <c r="H240" s="165">
        <f t="shared" si="52"/>
        <v>0.33088528809087581</v>
      </c>
      <c r="I240" s="165">
        <f t="shared" si="52"/>
        <v>0.33160932854976943</v>
      </c>
      <c r="J240" s="188">
        <f t="shared" si="52"/>
        <v>0.33690914016546075</v>
      </c>
      <c r="K240" s="165">
        <f t="shared" si="52"/>
        <v>0.33535445182309143</v>
      </c>
      <c r="L240" s="165">
        <f t="shared" si="52"/>
        <v>0.37205639646831778</v>
      </c>
      <c r="M240" s="165">
        <f t="shared" si="52"/>
        <v>0.35334610453218157</v>
      </c>
      <c r="N240" s="165">
        <f t="shared" si="52"/>
        <v>0.30295378472292545</v>
      </c>
      <c r="O240" s="165">
        <f t="shared" si="52"/>
        <v>0.34041531659173568</v>
      </c>
      <c r="P240" s="165">
        <f t="shared" si="52"/>
        <v>0.24940330205916006</v>
      </c>
      <c r="Q240" s="165">
        <f t="shared" si="53"/>
        <v>0.36618859926470593</v>
      </c>
      <c r="R240" s="165">
        <f t="shared" si="53"/>
        <v>0.30744844852941183</v>
      </c>
      <c r="S240" s="165">
        <f t="shared" si="53"/>
        <v>0.29620033455882355</v>
      </c>
      <c r="T240" s="165">
        <f t="shared" si="53"/>
        <v>0.36368901838235301</v>
      </c>
      <c r="U240" s="165">
        <f t="shared" si="53"/>
        <v>0.34869153308823531</v>
      </c>
      <c r="V240" s="165">
        <f t="shared" si="53"/>
        <v>0.29245096323529413</v>
      </c>
      <c r="W240" s="165">
        <f t="shared" si="53"/>
        <v>0.37618692279411775</v>
      </c>
      <c r="X240" s="165">
        <f t="shared" si="53"/>
        <v>0.33744341911764714</v>
      </c>
      <c r="Y240" s="165">
        <f t="shared" si="53"/>
        <v>0.39368398897058832</v>
      </c>
      <c r="Z240" s="165">
        <f t="shared" si="53"/>
        <v>0.32744509558823537</v>
      </c>
      <c r="AA240" s="165">
        <f t="shared" si="53"/>
        <v>0.39368398897058832</v>
      </c>
      <c r="AB240" s="165">
        <f t="shared" si="53"/>
        <v>0.38993461764705883</v>
      </c>
      <c r="AC240" s="165">
        <f t="shared" si="53"/>
        <v>0.24995808823529417</v>
      </c>
      <c r="AD240" s="165">
        <f t="shared" si="53"/>
        <v>0.35119111397058833</v>
      </c>
      <c r="AE240" s="165">
        <f t="shared" si="53"/>
        <v>0.34869153308823531</v>
      </c>
      <c r="AF240" s="165">
        <f t="shared" si="53"/>
        <v>0.30494886764705886</v>
      </c>
      <c r="AG240" s="165">
        <f t="shared" si="53"/>
        <v>0.31244761029411772</v>
      </c>
      <c r="AH240" s="165">
        <f t="shared" si="53"/>
        <v>0.27870326838235299</v>
      </c>
      <c r="AI240" s="165">
        <f t="shared" si="53"/>
        <v>0.32744509558823537</v>
      </c>
      <c r="AJ240" s="165">
        <f t="shared" si="53"/>
        <v>0.30619865808823532</v>
      </c>
      <c r="AK240" s="165">
        <f t="shared" si="53"/>
        <v>0.32369572426470589</v>
      </c>
      <c r="AL240" s="165">
        <f t="shared" si="53"/>
        <v>0.31619698161764709</v>
      </c>
      <c r="AM240" s="165">
        <f t="shared" si="53"/>
        <v>0.35369069485294125</v>
      </c>
      <c r="AN240" s="165">
        <f t="shared" si="53"/>
        <v>0.33869320955882365</v>
      </c>
      <c r="AO240" s="165">
        <f t="shared" si="53"/>
        <v>0.3986831507352942</v>
      </c>
      <c r="AP240" s="165">
        <f t="shared" si="53"/>
        <v>0.33869320955882365</v>
      </c>
      <c r="AQ240" s="165">
        <f t="shared" si="53"/>
        <v>0.30244928676470589</v>
      </c>
      <c r="AR240" s="165">
        <f t="shared" si="53"/>
        <v>0.32744509558823537</v>
      </c>
      <c r="AS240" s="165">
        <f t="shared" si="53"/>
        <v>0.34994132352941187</v>
      </c>
      <c r="AT240" s="165">
        <f t="shared" si="53"/>
        <v>0.35369069485294125</v>
      </c>
      <c r="AU240" s="165">
        <f t="shared" si="53"/>
        <v>0.27870326838235299</v>
      </c>
      <c r="AV240" s="165">
        <f t="shared" si="53"/>
        <v>0.37118776102941181</v>
      </c>
      <c r="AW240" s="74">
        <v>240</v>
      </c>
    </row>
    <row r="241" spans="1:49" ht="13.5" thickBot="1" x14ac:dyDescent="0.25">
      <c r="A241" s="112" t="s">
        <v>35</v>
      </c>
      <c r="B241" s="167">
        <v>0.34113900000000003</v>
      </c>
      <c r="C241" s="165">
        <f t="shared" si="52"/>
        <v>0.33009818962704751</v>
      </c>
      <c r="D241" s="165">
        <f t="shared" si="52"/>
        <v>0.33967906110917628</v>
      </c>
      <c r="E241" s="165">
        <f t="shared" si="52"/>
        <v>0.29408782139552625</v>
      </c>
      <c r="F241" s="165">
        <f t="shared" si="52"/>
        <v>0.34978731330542812</v>
      </c>
      <c r="G241" s="165">
        <f t="shared" si="52"/>
        <v>0.35808225841734187</v>
      </c>
      <c r="H241" s="165">
        <f t="shared" si="52"/>
        <v>0.33204942091478062</v>
      </c>
      <c r="I241" s="165">
        <f t="shared" si="52"/>
        <v>0.33277600871952001</v>
      </c>
      <c r="J241" s="188">
        <f t="shared" si="52"/>
        <v>0.33809446632789941</v>
      </c>
      <c r="K241" s="165">
        <f t="shared" si="52"/>
        <v>0.3365343082236657</v>
      </c>
      <c r="L241" s="165">
        <f t="shared" si="52"/>
        <v>0.37336537900414318</v>
      </c>
      <c r="M241" s="165">
        <f t="shared" si="52"/>
        <v>0.35458925982886508</v>
      </c>
      <c r="N241" s="165">
        <f t="shared" si="52"/>
        <v>0.30401964790154251</v>
      </c>
      <c r="O241" s="165">
        <f t="shared" si="52"/>
        <v>0.34161297831338816</v>
      </c>
      <c r="P241" s="165">
        <f t="shared" si="52"/>
        <v>0.25028076195468002</v>
      </c>
      <c r="Q241" s="165">
        <f t="shared" si="53"/>
        <v>0.36747693749999999</v>
      </c>
      <c r="R241" s="165">
        <f t="shared" si="53"/>
        <v>0.30853012500000004</v>
      </c>
      <c r="S241" s="165">
        <f t="shared" si="53"/>
        <v>0.29724243750000001</v>
      </c>
      <c r="T241" s="165">
        <f t="shared" si="53"/>
        <v>0.36496856250000004</v>
      </c>
      <c r="U241" s="165">
        <f t="shared" si="53"/>
        <v>0.34991831249999999</v>
      </c>
      <c r="V241" s="165">
        <f t="shared" si="53"/>
        <v>0.293479875</v>
      </c>
      <c r="W241" s="165">
        <f t="shared" si="53"/>
        <v>0.37751043750000007</v>
      </c>
      <c r="X241" s="165">
        <f t="shared" si="53"/>
        <v>0.33863062500000002</v>
      </c>
      <c r="Y241" s="165">
        <f t="shared" si="53"/>
        <v>0.39506906250000007</v>
      </c>
      <c r="Z241" s="165">
        <f t="shared" si="53"/>
        <v>0.32859712500000005</v>
      </c>
      <c r="AA241" s="165">
        <f t="shared" si="53"/>
        <v>0.39506906250000007</v>
      </c>
      <c r="AB241" s="165">
        <f t="shared" si="53"/>
        <v>0.3913065</v>
      </c>
      <c r="AC241" s="165">
        <f t="shared" si="53"/>
        <v>0.25083750000000005</v>
      </c>
      <c r="AD241" s="165">
        <f t="shared" si="53"/>
        <v>0.35242668750000006</v>
      </c>
      <c r="AE241" s="165">
        <f t="shared" si="53"/>
        <v>0.34991831249999999</v>
      </c>
      <c r="AF241" s="165">
        <f t="shared" si="53"/>
        <v>0.30602174999999998</v>
      </c>
      <c r="AG241" s="165">
        <f t="shared" si="53"/>
        <v>0.31354687500000006</v>
      </c>
      <c r="AH241" s="165">
        <f t="shared" si="53"/>
        <v>0.27968381250000007</v>
      </c>
      <c r="AI241" s="165">
        <f t="shared" si="53"/>
        <v>0.32859712500000005</v>
      </c>
      <c r="AJ241" s="165">
        <f t="shared" si="53"/>
        <v>0.30727593750000004</v>
      </c>
      <c r="AK241" s="165">
        <f t="shared" si="53"/>
        <v>0.32483456249999998</v>
      </c>
      <c r="AL241" s="165">
        <f t="shared" si="53"/>
        <v>0.31730943750000001</v>
      </c>
      <c r="AM241" s="165">
        <f t="shared" si="53"/>
        <v>0.35493506250000006</v>
      </c>
      <c r="AN241" s="165">
        <f t="shared" si="53"/>
        <v>0.33988481250000008</v>
      </c>
      <c r="AO241" s="165">
        <f t="shared" si="53"/>
        <v>0.40008581250000003</v>
      </c>
      <c r="AP241" s="165">
        <f t="shared" si="53"/>
        <v>0.33988481250000008</v>
      </c>
      <c r="AQ241" s="165">
        <f t="shared" si="53"/>
        <v>0.30351337500000003</v>
      </c>
      <c r="AR241" s="165">
        <f t="shared" si="53"/>
        <v>0.32859712500000005</v>
      </c>
      <c r="AS241" s="165">
        <f t="shared" si="53"/>
        <v>0.35117250000000005</v>
      </c>
      <c r="AT241" s="165">
        <f t="shared" si="53"/>
        <v>0.35493506250000006</v>
      </c>
      <c r="AU241" s="165">
        <f t="shared" si="53"/>
        <v>0.27968381250000007</v>
      </c>
      <c r="AV241" s="165">
        <f t="shared" si="53"/>
        <v>0.3724936875</v>
      </c>
      <c r="AW241" s="74">
        <v>241</v>
      </c>
    </row>
    <row r="242" spans="1:49" ht="13.5" thickBot="1" x14ac:dyDescent="0.25">
      <c r="A242" s="112" t="s">
        <v>36</v>
      </c>
      <c r="B242" s="167">
        <v>0.34113900000000003</v>
      </c>
      <c r="C242" s="165">
        <f t="shared" si="52"/>
        <v>0.33009818962704751</v>
      </c>
      <c r="D242" s="165">
        <f t="shared" si="52"/>
        <v>0.33967906110917628</v>
      </c>
      <c r="E242" s="165">
        <f t="shared" si="52"/>
        <v>0.29408782139552625</v>
      </c>
      <c r="F242" s="165">
        <f t="shared" si="52"/>
        <v>0.34978731330542812</v>
      </c>
      <c r="G242" s="165">
        <f t="shared" si="52"/>
        <v>0.35808225841734187</v>
      </c>
      <c r="H242" s="165">
        <f t="shared" si="52"/>
        <v>0.33204942091478062</v>
      </c>
      <c r="I242" s="165">
        <f t="shared" si="52"/>
        <v>0.33277600871952001</v>
      </c>
      <c r="J242" s="188">
        <f t="shared" si="52"/>
        <v>0.33809446632789941</v>
      </c>
      <c r="K242" s="165">
        <f t="shared" si="52"/>
        <v>0.3365343082236657</v>
      </c>
      <c r="L242" s="165">
        <f t="shared" si="52"/>
        <v>0.37336537900414318</v>
      </c>
      <c r="M242" s="165">
        <f t="shared" si="52"/>
        <v>0.35458925982886508</v>
      </c>
      <c r="N242" s="165">
        <f t="shared" si="52"/>
        <v>0.30401964790154251</v>
      </c>
      <c r="O242" s="165">
        <f t="shared" si="52"/>
        <v>0.34161297831338816</v>
      </c>
      <c r="P242" s="165">
        <f t="shared" si="52"/>
        <v>0.25028076195468002</v>
      </c>
      <c r="Q242" s="165">
        <f t="shared" si="53"/>
        <v>0.36747693749999999</v>
      </c>
      <c r="R242" s="165">
        <f t="shared" si="53"/>
        <v>0.30853012500000004</v>
      </c>
      <c r="S242" s="165">
        <f t="shared" si="53"/>
        <v>0.29724243750000001</v>
      </c>
      <c r="T242" s="165">
        <f t="shared" si="53"/>
        <v>0.36496856250000004</v>
      </c>
      <c r="U242" s="165">
        <f t="shared" si="53"/>
        <v>0.34991831249999999</v>
      </c>
      <c r="V242" s="165">
        <f t="shared" si="53"/>
        <v>0.293479875</v>
      </c>
      <c r="W242" s="165">
        <f t="shared" si="53"/>
        <v>0.37751043750000007</v>
      </c>
      <c r="X242" s="165">
        <f t="shared" si="53"/>
        <v>0.33863062500000002</v>
      </c>
      <c r="Y242" s="165">
        <f t="shared" si="53"/>
        <v>0.39506906250000007</v>
      </c>
      <c r="Z242" s="165">
        <f t="shared" si="53"/>
        <v>0.32859712500000005</v>
      </c>
      <c r="AA242" s="165">
        <f t="shared" si="53"/>
        <v>0.39506906250000007</v>
      </c>
      <c r="AB242" s="165">
        <f t="shared" si="53"/>
        <v>0.3913065</v>
      </c>
      <c r="AC242" s="165">
        <f t="shared" si="53"/>
        <v>0.25083750000000005</v>
      </c>
      <c r="AD242" s="165">
        <f t="shared" si="53"/>
        <v>0.35242668750000006</v>
      </c>
      <c r="AE242" s="165">
        <f t="shared" si="53"/>
        <v>0.34991831249999999</v>
      </c>
      <c r="AF242" s="165">
        <f t="shared" si="53"/>
        <v>0.30602174999999998</v>
      </c>
      <c r="AG242" s="165">
        <f t="shared" si="53"/>
        <v>0.31354687500000006</v>
      </c>
      <c r="AH242" s="165">
        <f t="shared" si="53"/>
        <v>0.27968381250000007</v>
      </c>
      <c r="AI242" s="165">
        <f t="shared" si="53"/>
        <v>0.32859712500000005</v>
      </c>
      <c r="AJ242" s="165">
        <f t="shared" si="53"/>
        <v>0.30727593750000004</v>
      </c>
      <c r="AK242" s="165">
        <f t="shared" si="53"/>
        <v>0.32483456249999998</v>
      </c>
      <c r="AL242" s="165">
        <f t="shared" si="53"/>
        <v>0.31730943750000001</v>
      </c>
      <c r="AM242" s="165">
        <f t="shared" si="53"/>
        <v>0.35493506250000006</v>
      </c>
      <c r="AN242" s="165">
        <f t="shared" si="53"/>
        <v>0.33988481250000008</v>
      </c>
      <c r="AO242" s="165">
        <f t="shared" si="53"/>
        <v>0.40008581250000003</v>
      </c>
      <c r="AP242" s="165">
        <f t="shared" si="53"/>
        <v>0.33988481250000008</v>
      </c>
      <c r="AQ242" s="165">
        <f t="shared" si="53"/>
        <v>0.30351337500000003</v>
      </c>
      <c r="AR242" s="165">
        <f t="shared" si="53"/>
        <v>0.32859712500000005</v>
      </c>
      <c r="AS242" s="165">
        <f t="shared" si="53"/>
        <v>0.35117250000000005</v>
      </c>
      <c r="AT242" s="165">
        <f t="shared" si="53"/>
        <v>0.35493506250000006</v>
      </c>
      <c r="AU242" s="165">
        <f t="shared" si="53"/>
        <v>0.27968381250000007</v>
      </c>
      <c r="AV242" s="165">
        <f t="shared" si="53"/>
        <v>0.3724936875</v>
      </c>
      <c r="AW242" s="74">
        <v>242</v>
      </c>
    </row>
    <row r="243" spans="1:49" ht="13.5" thickBot="1" x14ac:dyDescent="0.25">
      <c r="A243" s="112" t="s">
        <v>37</v>
      </c>
      <c r="B243" s="167">
        <v>0.18681300000000001</v>
      </c>
      <c r="C243" s="165">
        <f t="shared" si="52"/>
        <v>0.18076688123843251</v>
      </c>
      <c r="D243" s="165">
        <f t="shared" si="52"/>
        <v>0.18601351485168377</v>
      </c>
      <c r="E243" s="165">
        <f t="shared" si="52"/>
        <v>0.16104704586213375</v>
      </c>
      <c r="F243" s="165">
        <f t="shared" si="52"/>
        <v>0.19154895031212188</v>
      </c>
      <c r="G243" s="165">
        <f t="shared" si="52"/>
        <v>0.19609139072846812</v>
      </c>
      <c r="H243" s="165">
        <f t="shared" si="52"/>
        <v>0.18183540571248938</v>
      </c>
      <c r="I243" s="165">
        <f t="shared" si="52"/>
        <v>0.18223329644784</v>
      </c>
      <c r="J243" s="188">
        <f t="shared" si="52"/>
        <v>0.18514576620707063</v>
      </c>
      <c r="K243" s="165">
        <f t="shared" si="52"/>
        <v>0.18429139946528439</v>
      </c>
      <c r="L243" s="165">
        <f t="shared" si="52"/>
        <v>0.20446066426852691</v>
      </c>
      <c r="M243" s="165">
        <f t="shared" si="52"/>
        <v>0.19417857060145502</v>
      </c>
      <c r="N243" s="165">
        <f t="shared" si="52"/>
        <v>0.16648586788209749</v>
      </c>
      <c r="O243" s="165">
        <f t="shared" si="52"/>
        <v>0.18707255786544189</v>
      </c>
      <c r="P243" s="165">
        <f t="shared" si="52"/>
        <v>0.13705762162356003</v>
      </c>
      <c r="Q243" s="165">
        <f t="shared" si="53"/>
        <v>0.20123606250000001</v>
      </c>
      <c r="R243" s="165">
        <f t="shared" si="53"/>
        <v>0.16895587500000003</v>
      </c>
      <c r="S243" s="165">
        <f t="shared" si="53"/>
        <v>0.1627745625</v>
      </c>
      <c r="T243" s="165">
        <f t="shared" si="53"/>
        <v>0.19986243749999999</v>
      </c>
      <c r="U243" s="165">
        <f t="shared" si="53"/>
        <v>0.1916206875</v>
      </c>
      <c r="V243" s="165">
        <f t="shared" si="53"/>
        <v>0.16071412499999999</v>
      </c>
      <c r="W243" s="165">
        <f t="shared" si="53"/>
        <v>0.20673056250000002</v>
      </c>
      <c r="X243" s="165">
        <f t="shared" si="53"/>
        <v>0.18543937500000002</v>
      </c>
      <c r="Y243" s="165">
        <f t="shared" si="53"/>
        <v>0.21634593750000003</v>
      </c>
      <c r="Z243" s="165">
        <f t="shared" si="53"/>
        <v>0.179944875</v>
      </c>
      <c r="AA243" s="165">
        <f t="shared" si="53"/>
        <v>0.21634593750000003</v>
      </c>
      <c r="AB243" s="165">
        <f t="shared" si="53"/>
        <v>0.21428549999999999</v>
      </c>
      <c r="AC243" s="165">
        <f t="shared" si="53"/>
        <v>0.13736250000000003</v>
      </c>
      <c r="AD243" s="165">
        <f t="shared" si="53"/>
        <v>0.19299431250000001</v>
      </c>
      <c r="AE243" s="165">
        <f t="shared" si="53"/>
        <v>0.1916206875</v>
      </c>
      <c r="AF243" s="165">
        <f t="shared" si="53"/>
        <v>0.16758224999999999</v>
      </c>
      <c r="AG243" s="165">
        <f t="shared" si="53"/>
        <v>0.17170312500000001</v>
      </c>
      <c r="AH243" s="165">
        <f t="shared" si="53"/>
        <v>0.15315918750000002</v>
      </c>
      <c r="AI243" s="165">
        <f t="shared" si="53"/>
        <v>0.179944875</v>
      </c>
      <c r="AJ243" s="165">
        <f t="shared" si="53"/>
        <v>0.16826906250000001</v>
      </c>
      <c r="AK243" s="165">
        <f t="shared" si="53"/>
        <v>0.17788443749999999</v>
      </c>
      <c r="AL243" s="165">
        <f t="shared" si="53"/>
        <v>0.17376356250000002</v>
      </c>
      <c r="AM243" s="165">
        <f t="shared" si="53"/>
        <v>0.19436793750000003</v>
      </c>
      <c r="AN243" s="165">
        <f t="shared" si="53"/>
        <v>0.18612618750000004</v>
      </c>
      <c r="AO243" s="165">
        <f t="shared" si="53"/>
        <v>0.21909318750000001</v>
      </c>
      <c r="AP243" s="165">
        <f t="shared" si="53"/>
        <v>0.18612618750000004</v>
      </c>
      <c r="AQ243" s="165">
        <f t="shared" si="53"/>
        <v>0.166208625</v>
      </c>
      <c r="AR243" s="165">
        <f t="shared" si="53"/>
        <v>0.179944875</v>
      </c>
      <c r="AS243" s="165">
        <f t="shared" si="53"/>
        <v>0.19230750000000002</v>
      </c>
      <c r="AT243" s="165">
        <f t="shared" si="53"/>
        <v>0.19436793750000003</v>
      </c>
      <c r="AU243" s="165">
        <f t="shared" si="53"/>
        <v>0.15315918750000002</v>
      </c>
      <c r="AV243" s="165">
        <f t="shared" si="53"/>
        <v>0.20398331249999999</v>
      </c>
      <c r="AW243" s="74">
        <v>243</v>
      </c>
    </row>
    <row r="244" spans="1:49" ht="13.5" thickBot="1" x14ac:dyDescent="0.25">
      <c r="A244" s="112" t="s">
        <v>38</v>
      </c>
      <c r="B244" s="167">
        <v>0.18681300000000001</v>
      </c>
      <c r="C244" s="165">
        <f t="shared" si="52"/>
        <v>0.18076688123843251</v>
      </c>
      <c r="D244" s="165">
        <f t="shared" si="52"/>
        <v>0.18601351485168377</v>
      </c>
      <c r="E244" s="165">
        <f t="shared" si="52"/>
        <v>0.16104704586213375</v>
      </c>
      <c r="F244" s="165">
        <f t="shared" si="52"/>
        <v>0.19154895031212188</v>
      </c>
      <c r="G244" s="165">
        <f t="shared" si="52"/>
        <v>0.19609139072846812</v>
      </c>
      <c r="H244" s="165">
        <f t="shared" si="52"/>
        <v>0.18183540571248938</v>
      </c>
      <c r="I244" s="165">
        <f t="shared" si="52"/>
        <v>0.18223329644784</v>
      </c>
      <c r="J244" s="188">
        <f t="shared" si="52"/>
        <v>0.18514576620707063</v>
      </c>
      <c r="K244" s="165">
        <f t="shared" si="52"/>
        <v>0.18429139946528439</v>
      </c>
      <c r="L244" s="165">
        <f t="shared" si="52"/>
        <v>0.20446066426852691</v>
      </c>
      <c r="M244" s="165">
        <f t="shared" si="52"/>
        <v>0.19417857060145502</v>
      </c>
      <c r="N244" s="165">
        <f t="shared" si="52"/>
        <v>0.16648586788209749</v>
      </c>
      <c r="O244" s="165">
        <f t="shared" si="52"/>
        <v>0.18707255786544189</v>
      </c>
      <c r="P244" s="165">
        <f t="shared" si="52"/>
        <v>0.13705762162356003</v>
      </c>
      <c r="Q244" s="165">
        <f t="shared" si="53"/>
        <v>0.20123606250000001</v>
      </c>
      <c r="R244" s="165">
        <f t="shared" si="53"/>
        <v>0.16895587500000003</v>
      </c>
      <c r="S244" s="165">
        <f t="shared" si="53"/>
        <v>0.1627745625</v>
      </c>
      <c r="T244" s="165">
        <f t="shared" si="53"/>
        <v>0.19986243749999999</v>
      </c>
      <c r="U244" s="165">
        <f t="shared" si="53"/>
        <v>0.1916206875</v>
      </c>
      <c r="V244" s="165">
        <f t="shared" si="53"/>
        <v>0.16071412499999999</v>
      </c>
      <c r="W244" s="165">
        <f t="shared" si="53"/>
        <v>0.20673056250000002</v>
      </c>
      <c r="X244" s="165">
        <f t="shared" si="53"/>
        <v>0.18543937500000002</v>
      </c>
      <c r="Y244" s="165">
        <f t="shared" si="53"/>
        <v>0.21634593750000003</v>
      </c>
      <c r="Z244" s="165">
        <f t="shared" si="53"/>
        <v>0.179944875</v>
      </c>
      <c r="AA244" s="165">
        <f t="shared" si="53"/>
        <v>0.21634593750000003</v>
      </c>
      <c r="AB244" s="165">
        <f t="shared" si="53"/>
        <v>0.21428549999999999</v>
      </c>
      <c r="AC244" s="165">
        <f t="shared" si="53"/>
        <v>0.13736250000000003</v>
      </c>
      <c r="AD244" s="165">
        <f t="shared" si="53"/>
        <v>0.19299431250000001</v>
      </c>
      <c r="AE244" s="165">
        <f t="shared" si="53"/>
        <v>0.1916206875</v>
      </c>
      <c r="AF244" s="165">
        <f t="shared" si="53"/>
        <v>0.16758224999999999</v>
      </c>
      <c r="AG244" s="165">
        <f t="shared" si="53"/>
        <v>0.17170312500000001</v>
      </c>
      <c r="AH244" s="165">
        <f t="shared" si="53"/>
        <v>0.15315918750000002</v>
      </c>
      <c r="AI244" s="165">
        <f t="shared" si="53"/>
        <v>0.179944875</v>
      </c>
      <c r="AJ244" s="165">
        <f t="shared" si="53"/>
        <v>0.16826906250000001</v>
      </c>
      <c r="AK244" s="165">
        <f t="shared" si="53"/>
        <v>0.17788443749999999</v>
      </c>
      <c r="AL244" s="165">
        <f t="shared" si="53"/>
        <v>0.17376356250000002</v>
      </c>
      <c r="AM244" s="165">
        <f t="shared" si="53"/>
        <v>0.19436793750000003</v>
      </c>
      <c r="AN244" s="165">
        <f t="shared" si="53"/>
        <v>0.18612618750000004</v>
      </c>
      <c r="AO244" s="165">
        <f t="shared" si="53"/>
        <v>0.21909318750000001</v>
      </c>
      <c r="AP244" s="165">
        <f t="shared" si="53"/>
        <v>0.18612618750000004</v>
      </c>
      <c r="AQ244" s="165">
        <f t="shared" si="53"/>
        <v>0.166208625</v>
      </c>
      <c r="AR244" s="165">
        <f t="shared" si="53"/>
        <v>0.179944875</v>
      </c>
      <c r="AS244" s="165">
        <f t="shared" si="53"/>
        <v>0.19230750000000002</v>
      </c>
      <c r="AT244" s="165">
        <f t="shared" si="53"/>
        <v>0.19436793750000003</v>
      </c>
      <c r="AU244" s="165">
        <f t="shared" si="53"/>
        <v>0.15315918750000002</v>
      </c>
      <c r="AV244" s="165">
        <f t="shared" si="53"/>
        <v>0.20398331249999999</v>
      </c>
      <c r="AW244" s="74">
        <v>244</v>
      </c>
    </row>
    <row r="245" spans="1:49" ht="13.5" thickBot="1" x14ac:dyDescent="0.25">
      <c r="A245" s="112" t="s">
        <v>218</v>
      </c>
      <c r="B245" s="173">
        <v>0.18681300000000001</v>
      </c>
      <c r="C245" s="165">
        <f t="shared" si="52"/>
        <v>0.18076688123843251</v>
      </c>
      <c r="D245" s="165">
        <f t="shared" si="52"/>
        <v>0.18601351485168377</v>
      </c>
      <c r="E245" s="165">
        <f t="shared" si="52"/>
        <v>0.16104704586213375</v>
      </c>
      <c r="F245" s="165">
        <f t="shared" si="52"/>
        <v>0.19154895031212188</v>
      </c>
      <c r="G245" s="165">
        <f t="shared" si="52"/>
        <v>0.19609139072846812</v>
      </c>
      <c r="H245" s="165">
        <f t="shared" si="52"/>
        <v>0.18183540571248938</v>
      </c>
      <c r="I245" s="165">
        <f t="shared" si="52"/>
        <v>0.18223329644784</v>
      </c>
      <c r="J245" s="188">
        <f t="shared" si="52"/>
        <v>0.18514576620707063</v>
      </c>
      <c r="K245" s="165">
        <f t="shared" si="52"/>
        <v>0.18429139946528439</v>
      </c>
      <c r="L245" s="165">
        <f t="shared" si="52"/>
        <v>0.20446066426852691</v>
      </c>
      <c r="M245" s="165">
        <f t="shared" si="52"/>
        <v>0.19417857060145502</v>
      </c>
      <c r="N245" s="165">
        <f t="shared" si="52"/>
        <v>0.16648586788209749</v>
      </c>
      <c r="O245" s="165">
        <f t="shared" si="52"/>
        <v>0.18707255786544189</v>
      </c>
      <c r="P245" s="165">
        <f t="shared" si="52"/>
        <v>0.13705762162356003</v>
      </c>
      <c r="Q245" s="165">
        <f t="shared" si="53"/>
        <v>0.20123606250000001</v>
      </c>
      <c r="R245" s="165">
        <f t="shared" si="53"/>
        <v>0.16895587500000003</v>
      </c>
      <c r="S245" s="165">
        <f t="shared" si="53"/>
        <v>0.1627745625</v>
      </c>
      <c r="T245" s="165">
        <f t="shared" si="53"/>
        <v>0.19986243749999999</v>
      </c>
      <c r="U245" s="165">
        <f t="shared" si="53"/>
        <v>0.1916206875</v>
      </c>
      <c r="V245" s="165">
        <f t="shared" si="53"/>
        <v>0.16071412499999999</v>
      </c>
      <c r="W245" s="165">
        <f t="shared" si="53"/>
        <v>0.20673056250000002</v>
      </c>
      <c r="X245" s="165">
        <f t="shared" si="53"/>
        <v>0.18543937500000002</v>
      </c>
      <c r="Y245" s="165">
        <f t="shared" si="53"/>
        <v>0.21634593750000003</v>
      </c>
      <c r="Z245" s="165">
        <f t="shared" si="53"/>
        <v>0.179944875</v>
      </c>
      <c r="AA245" s="165">
        <f t="shared" si="53"/>
        <v>0.21634593750000003</v>
      </c>
      <c r="AB245" s="165">
        <f t="shared" si="53"/>
        <v>0.21428549999999999</v>
      </c>
      <c r="AC245" s="165">
        <f t="shared" si="53"/>
        <v>0.13736250000000003</v>
      </c>
      <c r="AD245" s="165">
        <f t="shared" si="53"/>
        <v>0.19299431250000001</v>
      </c>
      <c r="AE245" s="165">
        <f t="shared" si="53"/>
        <v>0.1916206875</v>
      </c>
      <c r="AF245" s="165">
        <f t="shared" si="53"/>
        <v>0.16758224999999999</v>
      </c>
      <c r="AG245" s="165">
        <f t="shared" si="53"/>
        <v>0.17170312500000001</v>
      </c>
      <c r="AH245" s="165">
        <f t="shared" si="53"/>
        <v>0.15315918750000002</v>
      </c>
      <c r="AI245" s="165">
        <f t="shared" si="53"/>
        <v>0.179944875</v>
      </c>
      <c r="AJ245" s="165">
        <f t="shared" si="53"/>
        <v>0.16826906250000001</v>
      </c>
      <c r="AK245" s="165">
        <f t="shared" si="53"/>
        <v>0.17788443749999999</v>
      </c>
      <c r="AL245" s="165">
        <f t="shared" si="53"/>
        <v>0.17376356250000002</v>
      </c>
      <c r="AM245" s="165">
        <f t="shared" si="53"/>
        <v>0.19436793750000003</v>
      </c>
      <c r="AN245" s="165">
        <f t="shared" si="53"/>
        <v>0.18612618750000004</v>
      </c>
      <c r="AO245" s="165">
        <f t="shared" si="53"/>
        <v>0.21909318750000001</v>
      </c>
      <c r="AP245" s="165">
        <f t="shared" si="53"/>
        <v>0.18612618750000004</v>
      </c>
      <c r="AQ245" s="165">
        <f t="shared" si="53"/>
        <v>0.166208625</v>
      </c>
      <c r="AR245" s="165">
        <f t="shared" si="53"/>
        <v>0.179944875</v>
      </c>
      <c r="AS245" s="165">
        <f t="shared" si="53"/>
        <v>0.19230750000000002</v>
      </c>
      <c r="AT245" s="165">
        <f t="shared" si="53"/>
        <v>0.19436793750000003</v>
      </c>
      <c r="AU245" s="165">
        <f t="shared" si="53"/>
        <v>0.15315918750000002</v>
      </c>
      <c r="AV245" s="165">
        <f t="shared" si="53"/>
        <v>0.20398331249999999</v>
      </c>
      <c r="AW245" s="74">
        <v>245</v>
      </c>
    </row>
    <row r="246" spans="1:49" ht="13.5" thickBot="1" x14ac:dyDescent="0.25">
      <c r="A246" s="112" t="s">
        <v>219</v>
      </c>
      <c r="B246" s="173">
        <v>0.18681300000000001</v>
      </c>
      <c r="C246" s="165">
        <f t="shared" si="52"/>
        <v>0.18076688123843251</v>
      </c>
      <c r="D246" s="165">
        <f t="shared" si="52"/>
        <v>0.18601351485168377</v>
      </c>
      <c r="E246" s="165">
        <f t="shared" si="52"/>
        <v>0.16104704586213375</v>
      </c>
      <c r="F246" s="165">
        <f t="shared" si="52"/>
        <v>0.19154895031212188</v>
      </c>
      <c r="G246" s="165">
        <f t="shared" si="52"/>
        <v>0.19609139072846812</v>
      </c>
      <c r="H246" s="165">
        <f t="shared" si="52"/>
        <v>0.18183540571248938</v>
      </c>
      <c r="I246" s="165">
        <f t="shared" si="52"/>
        <v>0.18223329644784</v>
      </c>
      <c r="J246" s="188">
        <f t="shared" si="52"/>
        <v>0.18514576620707063</v>
      </c>
      <c r="K246" s="165">
        <f t="shared" si="52"/>
        <v>0.18429139946528439</v>
      </c>
      <c r="L246" s="165">
        <f t="shared" si="52"/>
        <v>0.20446066426852691</v>
      </c>
      <c r="M246" s="165">
        <f t="shared" si="52"/>
        <v>0.19417857060145502</v>
      </c>
      <c r="N246" s="165">
        <f t="shared" si="52"/>
        <v>0.16648586788209749</v>
      </c>
      <c r="O246" s="165">
        <f t="shared" si="52"/>
        <v>0.18707255786544189</v>
      </c>
      <c r="P246" s="165">
        <f t="shared" si="52"/>
        <v>0.13705762162356003</v>
      </c>
      <c r="Q246" s="165">
        <f t="shared" si="53"/>
        <v>0.20123606250000001</v>
      </c>
      <c r="R246" s="165">
        <f t="shared" si="53"/>
        <v>0.16895587500000003</v>
      </c>
      <c r="S246" s="165">
        <f t="shared" si="53"/>
        <v>0.1627745625</v>
      </c>
      <c r="T246" s="165">
        <f t="shared" si="53"/>
        <v>0.19986243749999999</v>
      </c>
      <c r="U246" s="165">
        <f t="shared" si="53"/>
        <v>0.1916206875</v>
      </c>
      <c r="V246" s="165">
        <f t="shared" si="53"/>
        <v>0.16071412499999999</v>
      </c>
      <c r="W246" s="165">
        <f t="shared" si="53"/>
        <v>0.20673056250000002</v>
      </c>
      <c r="X246" s="165">
        <f t="shared" si="53"/>
        <v>0.18543937500000002</v>
      </c>
      <c r="Y246" s="165">
        <f t="shared" si="53"/>
        <v>0.21634593750000003</v>
      </c>
      <c r="Z246" s="165">
        <f t="shared" si="53"/>
        <v>0.179944875</v>
      </c>
      <c r="AA246" s="165">
        <f t="shared" si="53"/>
        <v>0.21634593750000003</v>
      </c>
      <c r="AB246" s="165">
        <f t="shared" si="53"/>
        <v>0.21428549999999999</v>
      </c>
      <c r="AC246" s="165">
        <f t="shared" si="53"/>
        <v>0.13736250000000003</v>
      </c>
      <c r="AD246" s="165">
        <f t="shared" si="53"/>
        <v>0.19299431250000001</v>
      </c>
      <c r="AE246" s="165">
        <f t="shared" si="53"/>
        <v>0.1916206875</v>
      </c>
      <c r="AF246" s="165">
        <f t="shared" si="53"/>
        <v>0.16758224999999999</v>
      </c>
      <c r="AG246" s="165">
        <f t="shared" si="53"/>
        <v>0.17170312500000001</v>
      </c>
      <c r="AH246" s="165">
        <f t="shared" si="53"/>
        <v>0.15315918750000002</v>
      </c>
      <c r="AI246" s="165">
        <f t="shared" si="53"/>
        <v>0.179944875</v>
      </c>
      <c r="AJ246" s="165">
        <f t="shared" ref="AJ246:AV246" si="54">AJ$269*$B246</f>
        <v>0.16826906250000001</v>
      </c>
      <c r="AK246" s="165">
        <f t="shared" si="54"/>
        <v>0.17788443749999999</v>
      </c>
      <c r="AL246" s="165">
        <f t="shared" si="54"/>
        <v>0.17376356250000002</v>
      </c>
      <c r="AM246" s="165">
        <f t="shared" si="54"/>
        <v>0.19436793750000003</v>
      </c>
      <c r="AN246" s="165">
        <f t="shared" si="54"/>
        <v>0.18612618750000004</v>
      </c>
      <c r="AO246" s="165">
        <f t="shared" si="54"/>
        <v>0.21909318750000001</v>
      </c>
      <c r="AP246" s="165">
        <f t="shared" si="54"/>
        <v>0.18612618750000004</v>
      </c>
      <c r="AQ246" s="165">
        <f t="shared" si="54"/>
        <v>0.166208625</v>
      </c>
      <c r="AR246" s="165">
        <f t="shared" si="54"/>
        <v>0.179944875</v>
      </c>
      <c r="AS246" s="165">
        <f t="shared" si="54"/>
        <v>0.19230750000000002</v>
      </c>
      <c r="AT246" s="165">
        <f t="shared" si="54"/>
        <v>0.19436793750000003</v>
      </c>
      <c r="AU246" s="165">
        <f t="shared" si="54"/>
        <v>0.15315918750000002</v>
      </c>
      <c r="AV246" s="165">
        <f t="shared" si="54"/>
        <v>0.20398331249999999</v>
      </c>
      <c r="AW246" s="74">
        <v>246</v>
      </c>
    </row>
    <row r="247" spans="1:49" ht="13.5" thickBot="1" x14ac:dyDescent="0.25">
      <c r="A247" s="112" t="s">
        <v>40</v>
      </c>
      <c r="B247" s="150"/>
      <c r="AW247" s="74">
        <v>247</v>
      </c>
    </row>
    <row r="248" spans="1:49" ht="13.5" thickBot="1" x14ac:dyDescent="0.25">
      <c r="A248" s="112" t="s">
        <v>41</v>
      </c>
      <c r="B248" s="150"/>
      <c r="AW248" s="74">
        <v>248</v>
      </c>
    </row>
    <row r="249" spans="1:49" ht="13.5" thickBot="1" x14ac:dyDescent="0.25">
      <c r="A249" s="112" t="s">
        <v>42</v>
      </c>
      <c r="B249" s="150"/>
      <c r="AW249" s="74">
        <v>249</v>
      </c>
    </row>
    <row r="250" spans="1:49" ht="13.5" thickBot="1" x14ac:dyDescent="0.25">
      <c r="A250" s="112" t="s">
        <v>43</v>
      </c>
      <c r="B250" s="150"/>
      <c r="AW250" s="74">
        <v>250</v>
      </c>
    </row>
    <row r="251" spans="1:49" ht="13.5" thickBot="1" x14ac:dyDescent="0.25">
      <c r="A251" s="112" t="s">
        <v>230</v>
      </c>
      <c r="B251" s="167">
        <v>0.26973999999999998</v>
      </c>
      <c r="C251" s="165">
        <f>C$270*$B251</f>
        <v>0.2635710606822973</v>
      </c>
      <c r="D251" s="165">
        <f t="shared" ref="D251:AV258" si="55">D$270*$B251</f>
        <v>0.29024839405268016</v>
      </c>
      <c r="E251" s="165">
        <f t="shared" si="55"/>
        <v>0.26485394256444061</v>
      </c>
      <c r="F251" s="165">
        <f t="shared" si="55"/>
        <v>0.26064227962876901</v>
      </c>
      <c r="G251" s="165">
        <f t="shared" si="55"/>
        <v>0.28752037502865346</v>
      </c>
      <c r="H251" s="165">
        <f t="shared" si="55"/>
        <v>0.25196138281067054</v>
      </c>
      <c r="I251" s="165">
        <f t="shared" si="55"/>
        <v>0.25758942260359252</v>
      </c>
      <c r="J251" s="188">
        <f>J$270*$B251</f>
        <v>0.27908557985578392</v>
      </c>
      <c r="K251" s="165">
        <f t="shared" si="55"/>
        <v>0.27199806886525557</v>
      </c>
      <c r="L251" s="165">
        <f t="shared" si="55"/>
        <v>0.31044837291398181</v>
      </c>
      <c r="M251" s="165">
        <f t="shared" si="55"/>
        <v>0.22277704031297965</v>
      </c>
      <c r="N251" s="165">
        <f t="shared" si="55"/>
        <v>0.28277079447899039</v>
      </c>
      <c r="O251" s="165">
        <f t="shared" si="55"/>
        <v>0.24888349218254224</v>
      </c>
      <c r="P251" s="165">
        <f t="shared" si="55"/>
        <v>0.15083677526815831</v>
      </c>
      <c r="Q251" s="165">
        <f t="shared" si="55"/>
        <v>0.26252770053475932</v>
      </c>
      <c r="R251" s="165">
        <f t="shared" si="55"/>
        <v>0.25243048128342244</v>
      </c>
      <c r="S251" s="165">
        <f t="shared" si="55"/>
        <v>0.18174994652406418</v>
      </c>
      <c r="T251" s="165">
        <f t="shared" si="55"/>
        <v>0.31157133689839572</v>
      </c>
      <c r="U251" s="165">
        <f t="shared" si="55"/>
        <v>0.25675786096256681</v>
      </c>
      <c r="V251" s="165">
        <f t="shared" si="55"/>
        <v>0.26541262032085555</v>
      </c>
      <c r="W251" s="165">
        <f t="shared" si="55"/>
        <v>0.25243048128342244</v>
      </c>
      <c r="X251" s="165">
        <f t="shared" si="55"/>
        <v>0.31157133689839572</v>
      </c>
      <c r="Y251" s="165">
        <f t="shared" si="55"/>
        <v>0.30435903743315507</v>
      </c>
      <c r="Z251" s="165">
        <f t="shared" si="55"/>
        <v>0.25675786096256681</v>
      </c>
      <c r="AA251" s="165">
        <f t="shared" si="55"/>
        <v>0.30435903743315507</v>
      </c>
      <c r="AB251" s="165">
        <f t="shared" si="55"/>
        <v>0.33897807486631015</v>
      </c>
      <c r="AC251" s="165">
        <f t="shared" si="55"/>
        <v>0.15145828877005346</v>
      </c>
      <c r="AD251" s="165">
        <f t="shared" si="55"/>
        <v>0.25098802139037429</v>
      </c>
      <c r="AE251" s="165">
        <f t="shared" si="55"/>
        <v>0.26108524064171124</v>
      </c>
      <c r="AF251" s="165">
        <f t="shared" si="55"/>
        <v>0.25675786096256681</v>
      </c>
      <c r="AG251" s="165">
        <f t="shared" si="55"/>
        <v>0.26252770053475932</v>
      </c>
      <c r="AH251" s="165">
        <f t="shared" si="55"/>
        <v>0.20482930481283421</v>
      </c>
      <c r="AI251" s="165">
        <f t="shared" si="55"/>
        <v>0.25675786096256681</v>
      </c>
      <c r="AJ251" s="165">
        <f t="shared" si="55"/>
        <v>0.22646620320855615</v>
      </c>
      <c r="AK251" s="165">
        <f t="shared" si="55"/>
        <v>0.21636898395721924</v>
      </c>
      <c r="AL251" s="165">
        <f t="shared" si="55"/>
        <v>0.24089080213903741</v>
      </c>
      <c r="AM251" s="165">
        <f t="shared" si="55"/>
        <v>0.22213882352941178</v>
      </c>
      <c r="AN251" s="165">
        <f t="shared" si="55"/>
        <v>0.30291657754010692</v>
      </c>
      <c r="AO251" s="165">
        <f t="shared" si="55"/>
        <v>0.30003165775401069</v>
      </c>
      <c r="AP251" s="165">
        <f t="shared" si="55"/>
        <v>0.28993443850267381</v>
      </c>
      <c r="AQ251" s="165">
        <f t="shared" si="55"/>
        <v>0.28272213903743321</v>
      </c>
      <c r="AR251" s="165">
        <f t="shared" si="55"/>
        <v>0.27406737967914441</v>
      </c>
      <c r="AS251" s="165">
        <f t="shared" si="55"/>
        <v>0.27550983957219249</v>
      </c>
      <c r="AT251" s="165">
        <f t="shared" si="55"/>
        <v>0.32743839572192512</v>
      </c>
      <c r="AU251" s="165">
        <f t="shared" si="55"/>
        <v>0.20482930481283421</v>
      </c>
      <c r="AV251" s="165">
        <f t="shared" si="55"/>
        <v>0.29281935828877004</v>
      </c>
      <c r="AW251" s="74">
        <v>251</v>
      </c>
    </row>
    <row r="252" spans="1:49" ht="13.5" thickBot="1" x14ac:dyDescent="0.25">
      <c r="A252" s="112" t="s">
        <v>45</v>
      </c>
      <c r="B252" s="167">
        <v>0.26973999999999998</v>
      </c>
      <c r="C252" s="165">
        <f t="shared" ref="C252:R266" si="56">C$270*$B252</f>
        <v>0.2635710606822973</v>
      </c>
      <c r="D252" s="165">
        <f t="shared" si="56"/>
        <v>0.29024839405268016</v>
      </c>
      <c r="E252" s="165">
        <f t="shared" si="56"/>
        <v>0.26485394256444061</v>
      </c>
      <c r="F252" s="165">
        <f t="shared" si="56"/>
        <v>0.26064227962876901</v>
      </c>
      <c r="G252" s="165">
        <f t="shared" si="56"/>
        <v>0.28752037502865346</v>
      </c>
      <c r="H252" s="165">
        <f t="shared" si="56"/>
        <v>0.25196138281067054</v>
      </c>
      <c r="I252" s="165">
        <f t="shared" si="56"/>
        <v>0.25758942260359252</v>
      </c>
      <c r="J252" s="188">
        <f t="shared" si="56"/>
        <v>0.27908557985578392</v>
      </c>
      <c r="K252" s="165">
        <f t="shared" si="56"/>
        <v>0.27199806886525557</v>
      </c>
      <c r="L252" s="165">
        <f t="shared" si="56"/>
        <v>0.31044837291398181</v>
      </c>
      <c r="M252" s="165">
        <f t="shared" si="56"/>
        <v>0.22277704031297965</v>
      </c>
      <c r="N252" s="165">
        <f t="shared" si="56"/>
        <v>0.28277079447899039</v>
      </c>
      <c r="O252" s="165">
        <f t="shared" si="56"/>
        <v>0.24888349218254224</v>
      </c>
      <c r="P252" s="165">
        <f t="shared" si="56"/>
        <v>0.15083677526815831</v>
      </c>
      <c r="Q252" s="165">
        <f t="shared" si="56"/>
        <v>0.26252770053475932</v>
      </c>
      <c r="R252" s="165">
        <f t="shared" si="56"/>
        <v>0.25243048128342244</v>
      </c>
      <c r="S252" s="165">
        <f t="shared" si="55"/>
        <v>0.18174994652406418</v>
      </c>
      <c r="T252" s="165">
        <f t="shared" si="55"/>
        <v>0.31157133689839572</v>
      </c>
      <c r="U252" s="165">
        <f t="shared" si="55"/>
        <v>0.25675786096256681</v>
      </c>
      <c r="V252" s="165">
        <f t="shared" si="55"/>
        <v>0.26541262032085555</v>
      </c>
      <c r="W252" s="165">
        <f t="shared" si="55"/>
        <v>0.25243048128342244</v>
      </c>
      <c r="X252" s="165">
        <f t="shared" si="55"/>
        <v>0.31157133689839572</v>
      </c>
      <c r="Y252" s="165">
        <f t="shared" si="55"/>
        <v>0.30435903743315507</v>
      </c>
      <c r="Z252" s="165">
        <f t="shared" si="55"/>
        <v>0.25675786096256681</v>
      </c>
      <c r="AA252" s="165">
        <f t="shared" si="55"/>
        <v>0.30435903743315507</v>
      </c>
      <c r="AB252" s="165">
        <f t="shared" si="55"/>
        <v>0.33897807486631015</v>
      </c>
      <c r="AC252" s="165">
        <f t="shared" si="55"/>
        <v>0.15145828877005346</v>
      </c>
      <c r="AD252" s="165">
        <f t="shared" si="55"/>
        <v>0.25098802139037429</v>
      </c>
      <c r="AE252" s="165">
        <f t="shared" si="55"/>
        <v>0.26108524064171124</v>
      </c>
      <c r="AF252" s="165">
        <f t="shared" si="55"/>
        <v>0.25675786096256681</v>
      </c>
      <c r="AG252" s="165">
        <f t="shared" si="55"/>
        <v>0.26252770053475932</v>
      </c>
      <c r="AH252" s="165">
        <f t="shared" si="55"/>
        <v>0.20482930481283421</v>
      </c>
      <c r="AI252" s="165">
        <f t="shared" si="55"/>
        <v>0.25675786096256681</v>
      </c>
      <c r="AJ252" s="165">
        <f t="shared" si="55"/>
        <v>0.22646620320855615</v>
      </c>
      <c r="AK252" s="165">
        <f t="shared" si="55"/>
        <v>0.21636898395721924</v>
      </c>
      <c r="AL252" s="165">
        <f t="shared" si="55"/>
        <v>0.24089080213903741</v>
      </c>
      <c r="AM252" s="165">
        <f t="shared" si="55"/>
        <v>0.22213882352941178</v>
      </c>
      <c r="AN252" s="165">
        <f t="shared" si="55"/>
        <v>0.30291657754010692</v>
      </c>
      <c r="AO252" s="165">
        <f t="shared" si="55"/>
        <v>0.30003165775401069</v>
      </c>
      <c r="AP252" s="165">
        <f t="shared" si="55"/>
        <v>0.28993443850267381</v>
      </c>
      <c r="AQ252" s="165">
        <f t="shared" si="55"/>
        <v>0.28272213903743321</v>
      </c>
      <c r="AR252" s="165">
        <f t="shared" si="55"/>
        <v>0.27406737967914441</v>
      </c>
      <c r="AS252" s="165">
        <f t="shared" si="55"/>
        <v>0.27550983957219249</v>
      </c>
      <c r="AT252" s="165">
        <f t="shared" si="55"/>
        <v>0.32743839572192512</v>
      </c>
      <c r="AU252" s="165">
        <f t="shared" si="55"/>
        <v>0.20482930481283421</v>
      </c>
      <c r="AV252" s="165">
        <f t="shared" si="55"/>
        <v>0.29281935828877004</v>
      </c>
      <c r="AW252" s="74">
        <v>252</v>
      </c>
    </row>
    <row r="253" spans="1:49" ht="13.5" thickBot="1" x14ac:dyDescent="0.25">
      <c r="A253" s="112" t="s">
        <v>46</v>
      </c>
      <c r="B253" s="167">
        <v>0.214727</v>
      </c>
      <c r="C253" s="165">
        <f t="shared" si="56"/>
        <v>0.20981620503865817</v>
      </c>
      <c r="D253" s="165">
        <f t="shared" si="56"/>
        <v>0.23105274304793452</v>
      </c>
      <c r="E253" s="165">
        <f t="shared" si="56"/>
        <v>0.21083744541052366</v>
      </c>
      <c r="F253" s="165">
        <f t="shared" si="56"/>
        <v>0.20748474374526094</v>
      </c>
      <c r="G253" s="165">
        <f t="shared" si="56"/>
        <v>0.22888109872016638</v>
      </c>
      <c r="H253" s="165">
        <f t="shared" si="56"/>
        <v>0.20057430061090997</v>
      </c>
      <c r="I253" s="165">
        <f t="shared" si="56"/>
        <v>0.20505451155706092</v>
      </c>
      <c r="J253" s="188">
        <f t="shared" si="56"/>
        <v>0.22216656523204908</v>
      </c>
      <c r="K253" s="165">
        <f t="shared" si="56"/>
        <v>0.21652453967980181</v>
      </c>
      <c r="L253" s="165">
        <f t="shared" si="56"/>
        <v>0.24713297164195364</v>
      </c>
      <c r="M253" s="165">
        <f t="shared" si="56"/>
        <v>0.17734205358969818</v>
      </c>
      <c r="N253" s="165">
        <f t="shared" si="56"/>
        <v>0.22510018679502547</v>
      </c>
      <c r="O253" s="165">
        <f t="shared" si="56"/>
        <v>0.19812414037918274</v>
      </c>
      <c r="P253" s="165">
        <f t="shared" si="56"/>
        <v>0.12007387945060366</v>
      </c>
      <c r="Q253" s="165">
        <f t="shared" si="55"/>
        <v>0.20898563636363637</v>
      </c>
      <c r="R253" s="165">
        <f t="shared" si="55"/>
        <v>0.20094772727272728</v>
      </c>
      <c r="S253" s="165">
        <f t="shared" si="55"/>
        <v>0.14468236363636364</v>
      </c>
      <c r="T253" s="165">
        <f t="shared" si="55"/>
        <v>0.24802690909090913</v>
      </c>
      <c r="U253" s="165">
        <f t="shared" si="55"/>
        <v>0.20439254545454547</v>
      </c>
      <c r="V253" s="165">
        <f t="shared" si="55"/>
        <v>0.21128218181818181</v>
      </c>
      <c r="W253" s="165">
        <f t="shared" si="55"/>
        <v>0.20094772727272728</v>
      </c>
      <c r="X253" s="165">
        <f t="shared" si="55"/>
        <v>0.24802690909090913</v>
      </c>
      <c r="Y253" s="165">
        <f t="shared" si="55"/>
        <v>0.24228554545454548</v>
      </c>
      <c r="Z253" s="165">
        <f t="shared" si="55"/>
        <v>0.20439254545454547</v>
      </c>
      <c r="AA253" s="165">
        <f t="shared" si="55"/>
        <v>0.24228554545454548</v>
      </c>
      <c r="AB253" s="165">
        <f t="shared" si="55"/>
        <v>0.26984409090909095</v>
      </c>
      <c r="AC253" s="165">
        <f t="shared" si="55"/>
        <v>0.12056863636363636</v>
      </c>
      <c r="AD253" s="165">
        <f t="shared" si="55"/>
        <v>0.19979945454545453</v>
      </c>
      <c r="AE253" s="165">
        <f t="shared" si="55"/>
        <v>0.20783736363636365</v>
      </c>
      <c r="AF253" s="165">
        <f t="shared" si="55"/>
        <v>0.20439254545454547</v>
      </c>
      <c r="AG253" s="165">
        <f t="shared" si="55"/>
        <v>0.20898563636363637</v>
      </c>
      <c r="AH253" s="165">
        <f t="shared" si="55"/>
        <v>0.16305472727272727</v>
      </c>
      <c r="AI253" s="165">
        <f t="shared" si="55"/>
        <v>0.20439254545454547</v>
      </c>
      <c r="AJ253" s="165">
        <f t="shared" si="55"/>
        <v>0.18027881818181818</v>
      </c>
      <c r="AK253" s="165">
        <f t="shared" si="55"/>
        <v>0.17224090909090908</v>
      </c>
      <c r="AL253" s="165">
        <f t="shared" si="55"/>
        <v>0.19176154545454546</v>
      </c>
      <c r="AM253" s="165">
        <f t="shared" si="55"/>
        <v>0.17683400000000002</v>
      </c>
      <c r="AN253" s="165">
        <f t="shared" si="55"/>
        <v>0.24113727272727273</v>
      </c>
      <c r="AO253" s="165">
        <f t="shared" si="55"/>
        <v>0.23884072727272729</v>
      </c>
      <c r="AP253" s="165">
        <f t="shared" si="55"/>
        <v>0.23080281818181819</v>
      </c>
      <c r="AQ253" s="165">
        <f t="shared" si="55"/>
        <v>0.22506145454545459</v>
      </c>
      <c r="AR253" s="165">
        <f t="shared" si="55"/>
        <v>0.21817181818181819</v>
      </c>
      <c r="AS253" s="165">
        <f t="shared" si="55"/>
        <v>0.21932009090909094</v>
      </c>
      <c r="AT253" s="165">
        <f t="shared" si="55"/>
        <v>0.26065790909090908</v>
      </c>
      <c r="AU253" s="165">
        <f t="shared" si="55"/>
        <v>0.16305472727272727</v>
      </c>
      <c r="AV253" s="165">
        <f t="shared" si="55"/>
        <v>0.23309936363636366</v>
      </c>
      <c r="AW253" s="74">
        <v>253</v>
      </c>
    </row>
    <row r="254" spans="1:49" ht="13.5" thickBot="1" x14ac:dyDescent="0.25">
      <c r="A254" s="112" t="s">
        <v>47</v>
      </c>
      <c r="B254" s="167">
        <v>0.214727</v>
      </c>
      <c r="C254" s="165">
        <f t="shared" si="56"/>
        <v>0.20981620503865817</v>
      </c>
      <c r="D254" s="165">
        <f t="shared" si="56"/>
        <v>0.23105274304793452</v>
      </c>
      <c r="E254" s="165">
        <f t="shared" si="56"/>
        <v>0.21083744541052366</v>
      </c>
      <c r="F254" s="165">
        <f t="shared" si="56"/>
        <v>0.20748474374526094</v>
      </c>
      <c r="G254" s="165">
        <f t="shared" si="56"/>
        <v>0.22888109872016638</v>
      </c>
      <c r="H254" s="165">
        <f t="shared" si="56"/>
        <v>0.20057430061090997</v>
      </c>
      <c r="I254" s="165">
        <f t="shared" si="56"/>
        <v>0.20505451155706092</v>
      </c>
      <c r="J254" s="188">
        <f t="shared" si="56"/>
        <v>0.22216656523204908</v>
      </c>
      <c r="K254" s="165">
        <f t="shared" si="56"/>
        <v>0.21652453967980181</v>
      </c>
      <c r="L254" s="165">
        <f t="shared" si="56"/>
        <v>0.24713297164195364</v>
      </c>
      <c r="M254" s="165">
        <f t="shared" si="56"/>
        <v>0.17734205358969818</v>
      </c>
      <c r="N254" s="165">
        <f t="shared" si="56"/>
        <v>0.22510018679502547</v>
      </c>
      <c r="O254" s="165">
        <f t="shared" si="56"/>
        <v>0.19812414037918274</v>
      </c>
      <c r="P254" s="165">
        <f t="shared" si="56"/>
        <v>0.12007387945060366</v>
      </c>
      <c r="Q254" s="165">
        <f t="shared" si="55"/>
        <v>0.20898563636363637</v>
      </c>
      <c r="R254" s="165">
        <f t="shared" si="55"/>
        <v>0.20094772727272728</v>
      </c>
      <c r="S254" s="165">
        <f t="shared" si="55"/>
        <v>0.14468236363636364</v>
      </c>
      <c r="T254" s="165">
        <f t="shared" si="55"/>
        <v>0.24802690909090913</v>
      </c>
      <c r="U254" s="165">
        <f t="shared" si="55"/>
        <v>0.20439254545454547</v>
      </c>
      <c r="V254" s="165">
        <f t="shared" si="55"/>
        <v>0.21128218181818181</v>
      </c>
      <c r="W254" s="165">
        <f t="shared" si="55"/>
        <v>0.20094772727272728</v>
      </c>
      <c r="X254" s="165">
        <f t="shared" si="55"/>
        <v>0.24802690909090913</v>
      </c>
      <c r="Y254" s="165">
        <f t="shared" si="55"/>
        <v>0.24228554545454548</v>
      </c>
      <c r="Z254" s="165">
        <f t="shared" si="55"/>
        <v>0.20439254545454547</v>
      </c>
      <c r="AA254" s="165">
        <f t="shared" si="55"/>
        <v>0.24228554545454548</v>
      </c>
      <c r="AB254" s="165">
        <f t="shared" si="55"/>
        <v>0.26984409090909095</v>
      </c>
      <c r="AC254" s="165">
        <f t="shared" si="55"/>
        <v>0.12056863636363636</v>
      </c>
      <c r="AD254" s="165">
        <f t="shared" si="55"/>
        <v>0.19979945454545453</v>
      </c>
      <c r="AE254" s="165">
        <f t="shared" si="55"/>
        <v>0.20783736363636365</v>
      </c>
      <c r="AF254" s="165">
        <f t="shared" si="55"/>
        <v>0.20439254545454547</v>
      </c>
      <c r="AG254" s="165">
        <f t="shared" si="55"/>
        <v>0.20898563636363637</v>
      </c>
      <c r="AH254" s="165">
        <f t="shared" si="55"/>
        <v>0.16305472727272727</v>
      </c>
      <c r="AI254" s="165">
        <f t="shared" si="55"/>
        <v>0.20439254545454547</v>
      </c>
      <c r="AJ254" s="165">
        <f t="shared" si="55"/>
        <v>0.18027881818181818</v>
      </c>
      <c r="AK254" s="165">
        <f t="shared" si="55"/>
        <v>0.17224090909090908</v>
      </c>
      <c r="AL254" s="165">
        <f t="shared" si="55"/>
        <v>0.19176154545454546</v>
      </c>
      <c r="AM254" s="165">
        <f t="shared" si="55"/>
        <v>0.17683400000000002</v>
      </c>
      <c r="AN254" s="165">
        <f t="shared" si="55"/>
        <v>0.24113727272727273</v>
      </c>
      <c r="AO254" s="165">
        <f t="shared" si="55"/>
        <v>0.23884072727272729</v>
      </c>
      <c r="AP254" s="165">
        <f t="shared" si="55"/>
        <v>0.23080281818181819</v>
      </c>
      <c r="AQ254" s="165">
        <f t="shared" si="55"/>
        <v>0.22506145454545459</v>
      </c>
      <c r="AR254" s="165">
        <f t="shared" si="55"/>
        <v>0.21817181818181819</v>
      </c>
      <c r="AS254" s="165">
        <f t="shared" si="55"/>
        <v>0.21932009090909094</v>
      </c>
      <c r="AT254" s="165">
        <f t="shared" si="55"/>
        <v>0.26065790909090908</v>
      </c>
      <c r="AU254" s="165">
        <f t="shared" si="55"/>
        <v>0.16305472727272727</v>
      </c>
      <c r="AV254" s="165">
        <f t="shared" si="55"/>
        <v>0.23309936363636366</v>
      </c>
      <c r="AW254" s="74">
        <v>254</v>
      </c>
    </row>
    <row r="255" spans="1:49" ht="13.5" thickBot="1" x14ac:dyDescent="0.25">
      <c r="A255" s="112" t="s">
        <v>48</v>
      </c>
      <c r="B255" s="167">
        <v>0.23499600000000001</v>
      </c>
      <c r="C255" s="165">
        <f t="shared" si="56"/>
        <v>0.22962165409689753</v>
      </c>
      <c r="D255" s="165">
        <f t="shared" si="56"/>
        <v>0.2528627997657138</v>
      </c>
      <c r="E255" s="165">
        <f t="shared" si="56"/>
        <v>0.23073929371570143</v>
      </c>
      <c r="F255" s="165">
        <f t="shared" si="56"/>
        <v>0.22707011619945949</v>
      </c>
      <c r="G255" s="165">
        <f t="shared" si="56"/>
        <v>0.25048616464088924</v>
      </c>
      <c r="H255" s="165">
        <f t="shared" si="56"/>
        <v>0.21950736677903293</v>
      </c>
      <c r="I255" s="165">
        <f t="shared" si="56"/>
        <v>0.22441048399997712</v>
      </c>
      <c r="J255" s="188">
        <f t="shared" si="56"/>
        <v>0.24313781761618522</v>
      </c>
      <c r="K255" s="165">
        <f t="shared" si="56"/>
        <v>0.23696321713894716</v>
      </c>
      <c r="L255" s="165">
        <f t="shared" si="56"/>
        <v>0.27046090991804728</v>
      </c>
      <c r="M255" s="165">
        <f t="shared" si="56"/>
        <v>0.19408212858822929</v>
      </c>
      <c r="N255" s="165">
        <f t="shared" si="56"/>
        <v>0.24634835626671919</v>
      </c>
      <c r="O255" s="165">
        <f t="shared" si="56"/>
        <v>0.21682592544275489</v>
      </c>
      <c r="P255" s="165">
        <f t="shared" si="56"/>
        <v>0.13140816653412965</v>
      </c>
      <c r="Q255" s="165">
        <f t="shared" si="55"/>
        <v>0.22871268449197862</v>
      </c>
      <c r="R255" s="165">
        <f t="shared" si="55"/>
        <v>0.21991604278074869</v>
      </c>
      <c r="S255" s="165">
        <f t="shared" si="55"/>
        <v>0.15833955080213905</v>
      </c>
      <c r="T255" s="165">
        <f t="shared" si="55"/>
        <v>0.27143922994652414</v>
      </c>
      <c r="U255" s="165">
        <f t="shared" si="55"/>
        <v>0.22368603208556151</v>
      </c>
      <c r="V255" s="165">
        <f t="shared" si="55"/>
        <v>0.23122601069518717</v>
      </c>
      <c r="W255" s="165">
        <f t="shared" si="55"/>
        <v>0.21991604278074869</v>
      </c>
      <c r="X255" s="165">
        <f t="shared" si="55"/>
        <v>0.27143922994652414</v>
      </c>
      <c r="Y255" s="165">
        <f t="shared" si="55"/>
        <v>0.26515591443850273</v>
      </c>
      <c r="Z255" s="165">
        <f t="shared" si="55"/>
        <v>0.22368603208556151</v>
      </c>
      <c r="AA255" s="165">
        <f t="shared" si="55"/>
        <v>0.26515591443850273</v>
      </c>
      <c r="AB255" s="165">
        <f t="shared" si="55"/>
        <v>0.29531582887700542</v>
      </c>
      <c r="AC255" s="165">
        <f t="shared" si="55"/>
        <v>0.1319496256684492</v>
      </c>
      <c r="AD255" s="165">
        <f t="shared" si="55"/>
        <v>0.21865937967914439</v>
      </c>
      <c r="AE255" s="165">
        <f t="shared" si="55"/>
        <v>0.22745602139037435</v>
      </c>
      <c r="AF255" s="165">
        <f t="shared" si="55"/>
        <v>0.22368603208556151</v>
      </c>
      <c r="AG255" s="165">
        <f t="shared" si="55"/>
        <v>0.22871268449197862</v>
      </c>
      <c r="AH255" s="165">
        <f t="shared" si="55"/>
        <v>0.1784461604278075</v>
      </c>
      <c r="AI255" s="165">
        <f t="shared" si="55"/>
        <v>0.22368603208556151</v>
      </c>
      <c r="AJ255" s="165">
        <f t="shared" si="55"/>
        <v>0.19729610695187166</v>
      </c>
      <c r="AK255" s="165">
        <f t="shared" si="55"/>
        <v>0.18849946524064171</v>
      </c>
      <c r="AL255" s="165">
        <f t="shared" si="55"/>
        <v>0.20986273796791446</v>
      </c>
      <c r="AM255" s="165">
        <f t="shared" si="55"/>
        <v>0.19352611764705885</v>
      </c>
      <c r="AN255" s="165">
        <f t="shared" si="55"/>
        <v>0.2638992513368984</v>
      </c>
      <c r="AO255" s="165">
        <f t="shared" si="55"/>
        <v>0.26138592513368986</v>
      </c>
      <c r="AP255" s="165">
        <f t="shared" si="55"/>
        <v>0.2525892834224599</v>
      </c>
      <c r="AQ255" s="165">
        <f t="shared" si="55"/>
        <v>0.24630596791443857</v>
      </c>
      <c r="AR255" s="165">
        <f t="shared" si="55"/>
        <v>0.23876598930481285</v>
      </c>
      <c r="AS255" s="165">
        <f t="shared" si="55"/>
        <v>0.24002265240641715</v>
      </c>
      <c r="AT255" s="165">
        <f t="shared" si="55"/>
        <v>0.28526252406417113</v>
      </c>
      <c r="AU255" s="165">
        <f t="shared" si="55"/>
        <v>0.1784461604278075</v>
      </c>
      <c r="AV255" s="165">
        <f t="shared" si="55"/>
        <v>0.2551026096256685</v>
      </c>
      <c r="AW255" s="74">
        <v>255</v>
      </c>
    </row>
    <row r="256" spans="1:49" ht="13.5" thickBot="1" x14ac:dyDescent="0.25">
      <c r="A256" s="112" t="s">
        <v>49</v>
      </c>
      <c r="B256" s="167">
        <v>0.23499600000000001</v>
      </c>
      <c r="C256" s="165">
        <f t="shared" si="56"/>
        <v>0.22962165409689753</v>
      </c>
      <c r="D256" s="165">
        <f t="shared" si="56"/>
        <v>0.2528627997657138</v>
      </c>
      <c r="E256" s="165">
        <f t="shared" si="56"/>
        <v>0.23073929371570143</v>
      </c>
      <c r="F256" s="165">
        <f t="shared" si="56"/>
        <v>0.22707011619945949</v>
      </c>
      <c r="G256" s="165">
        <f t="shared" si="56"/>
        <v>0.25048616464088924</v>
      </c>
      <c r="H256" s="165">
        <f t="shared" si="56"/>
        <v>0.21950736677903293</v>
      </c>
      <c r="I256" s="165">
        <f t="shared" si="56"/>
        <v>0.22441048399997712</v>
      </c>
      <c r="J256" s="188">
        <f t="shared" si="56"/>
        <v>0.24313781761618522</v>
      </c>
      <c r="K256" s="165">
        <f t="shared" si="56"/>
        <v>0.23696321713894716</v>
      </c>
      <c r="L256" s="165">
        <f t="shared" si="56"/>
        <v>0.27046090991804728</v>
      </c>
      <c r="M256" s="165">
        <f t="shared" si="56"/>
        <v>0.19408212858822929</v>
      </c>
      <c r="N256" s="165">
        <f t="shared" si="56"/>
        <v>0.24634835626671919</v>
      </c>
      <c r="O256" s="165">
        <f t="shared" si="56"/>
        <v>0.21682592544275489</v>
      </c>
      <c r="P256" s="165">
        <f t="shared" si="56"/>
        <v>0.13140816653412965</v>
      </c>
      <c r="Q256" s="165">
        <f t="shared" si="55"/>
        <v>0.22871268449197862</v>
      </c>
      <c r="R256" s="165">
        <f t="shared" si="55"/>
        <v>0.21991604278074869</v>
      </c>
      <c r="S256" s="165">
        <f t="shared" si="55"/>
        <v>0.15833955080213905</v>
      </c>
      <c r="T256" s="165">
        <f t="shared" si="55"/>
        <v>0.27143922994652414</v>
      </c>
      <c r="U256" s="165">
        <f t="shared" si="55"/>
        <v>0.22368603208556151</v>
      </c>
      <c r="V256" s="165">
        <f t="shared" si="55"/>
        <v>0.23122601069518717</v>
      </c>
      <c r="W256" s="165">
        <f t="shared" si="55"/>
        <v>0.21991604278074869</v>
      </c>
      <c r="X256" s="165">
        <f t="shared" si="55"/>
        <v>0.27143922994652414</v>
      </c>
      <c r="Y256" s="165">
        <f t="shared" si="55"/>
        <v>0.26515591443850273</v>
      </c>
      <c r="Z256" s="165">
        <f t="shared" si="55"/>
        <v>0.22368603208556151</v>
      </c>
      <c r="AA256" s="165">
        <f t="shared" si="55"/>
        <v>0.26515591443850273</v>
      </c>
      <c r="AB256" s="165">
        <f t="shared" si="55"/>
        <v>0.29531582887700542</v>
      </c>
      <c r="AC256" s="165">
        <f t="shared" si="55"/>
        <v>0.1319496256684492</v>
      </c>
      <c r="AD256" s="165">
        <f t="shared" si="55"/>
        <v>0.21865937967914439</v>
      </c>
      <c r="AE256" s="165">
        <f t="shared" si="55"/>
        <v>0.22745602139037435</v>
      </c>
      <c r="AF256" s="165">
        <f t="shared" si="55"/>
        <v>0.22368603208556151</v>
      </c>
      <c r="AG256" s="165">
        <f t="shared" si="55"/>
        <v>0.22871268449197862</v>
      </c>
      <c r="AH256" s="165">
        <f t="shared" si="55"/>
        <v>0.1784461604278075</v>
      </c>
      <c r="AI256" s="165">
        <f t="shared" si="55"/>
        <v>0.22368603208556151</v>
      </c>
      <c r="AJ256" s="165">
        <f t="shared" si="55"/>
        <v>0.19729610695187166</v>
      </c>
      <c r="AK256" s="165">
        <f t="shared" si="55"/>
        <v>0.18849946524064171</v>
      </c>
      <c r="AL256" s="165">
        <f t="shared" si="55"/>
        <v>0.20986273796791446</v>
      </c>
      <c r="AM256" s="165">
        <f t="shared" si="55"/>
        <v>0.19352611764705885</v>
      </c>
      <c r="AN256" s="165">
        <f t="shared" si="55"/>
        <v>0.2638992513368984</v>
      </c>
      <c r="AO256" s="165">
        <f t="shared" si="55"/>
        <v>0.26138592513368986</v>
      </c>
      <c r="AP256" s="165">
        <f t="shared" si="55"/>
        <v>0.2525892834224599</v>
      </c>
      <c r="AQ256" s="165">
        <f t="shared" si="55"/>
        <v>0.24630596791443857</v>
      </c>
      <c r="AR256" s="165">
        <f t="shared" si="55"/>
        <v>0.23876598930481285</v>
      </c>
      <c r="AS256" s="165">
        <f t="shared" si="55"/>
        <v>0.24002265240641715</v>
      </c>
      <c r="AT256" s="165">
        <f t="shared" si="55"/>
        <v>0.28526252406417113</v>
      </c>
      <c r="AU256" s="165">
        <f t="shared" si="55"/>
        <v>0.1784461604278075</v>
      </c>
      <c r="AV256" s="165">
        <f t="shared" si="55"/>
        <v>0.2551026096256685</v>
      </c>
      <c r="AW256" s="74">
        <v>256</v>
      </c>
    </row>
    <row r="257" spans="1:49" ht="13.5" thickBot="1" x14ac:dyDescent="0.25">
      <c r="A257" s="112" t="s">
        <v>50</v>
      </c>
      <c r="B257" s="167">
        <v>0.30413000000000001</v>
      </c>
      <c r="C257" s="165">
        <f t="shared" si="56"/>
        <v>0.2971745632286909</v>
      </c>
      <c r="D257" s="165">
        <f t="shared" si="56"/>
        <v>0.32725307363847272</v>
      </c>
      <c r="E257" s="165">
        <f t="shared" si="56"/>
        <v>0.29862100375221823</v>
      </c>
      <c r="F257" s="165">
        <f t="shared" si="56"/>
        <v>0.29387238267775456</v>
      </c>
      <c r="G257" s="165">
        <f t="shared" si="56"/>
        <v>0.32417725089888183</v>
      </c>
      <c r="H257" s="165">
        <f t="shared" si="56"/>
        <v>0.2840847310529</v>
      </c>
      <c r="I257" s="165">
        <f t="shared" si="56"/>
        <v>0.29043030731975455</v>
      </c>
      <c r="J257" s="188">
        <f t="shared" si="56"/>
        <v>0.31466707719114545</v>
      </c>
      <c r="K257" s="165">
        <f t="shared" si="56"/>
        <v>0.3066759571587091</v>
      </c>
      <c r="L257" s="165">
        <f t="shared" si="56"/>
        <v>0.3500284112639182</v>
      </c>
      <c r="M257" s="165">
        <f t="shared" si="56"/>
        <v>0.2511795850462909</v>
      </c>
      <c r="N257" s="165">
        <f t="shared" si="56"/>
        <v>0.31882213140392729</v>
      </c>
      <c r="O257" s="165">
        <f t="shared" si="56"/>
        <v>0.28061443047926365</v>
      </c>
      <c r="P257" s="165">
        <f t="shared" si="56"/>
        <v>0.17006742960741822</v>
      </c>
      <c r="Q257" s="165">
        <f t="shared" si="55"/>
        <v>0.29599818181818183</v>
      </c>
      <c r="R257" s="165">
        <f t="shared" si="55"/>
        <v>0.2846136363636364</v>
      </c>
      <c r="S257" s="165">
        <f t="shared" si="55"/>
        <v>0.2049218181818182</v>
      </c>
      <c r="T257" s="165">
        <f t="shared" si="55"/>
        <v>0.35129454545454553</v>
      </c>
      <c r="U257" s="165">
        <f t="shared" si="55"/>
        <v>0.28949272727272729</v>
      </c>
      <c r="V257" s="165">
        <f t="shared" si="55"/>
        <v>0.29925090909090907</v>
      </c>
      <c r="W257" s="165">
        <f t="shared" si="55"/>
        <v>0.2846136363636364</v>
      </c>
      <c r="X257" s="165">
        <f t="shared" si="55"/>
        <v>0.35129454545454553</v>
      </c>
      <c r="Y257" s="165">
        <f t="shared" si="55"/>
        <v>0.34316272727272729</v>
      </c>
      <c r="Z257" s="165">
        <f t="shared" si="55"/>
        <v>0.28949272727272729</v>
      </c>
      <c r="AA257" s="165">
        <f t="shared" si="55"/>
        <v>0.34316272727272729</v>
      </c>
      <c r="AB257" s="165">
        <f t="shared" si="55"/>
        <v>0.38219545454545462</v>
      </c>
      <c r="AC257" s="165">
        <f t="shared" si="55"/>
        <v>0.17076818181818182</v>
      </c>
      <c r="AD257" s="165">
        <f t="shared" si="55"/>
        <v>0.2829872727272727</v>
      </c>
      <c r="AE257" s="165">
        <f t="shared" si="55"/>
        <v>0.29437181818181823</v>
      </c>
      <c r="AF257" s="165">
        <f t="shared" si="55"/>
        <v>0.28949272727272729</v>
      </c>
      <c r="AG257" s="165">
        <f t="shared" si="55"/>
        <v>0.29599818181818183</v>
      </c>
      <c r="AH257" s="165">
        <f t="shared" si="55"/>
        <v>0.23094363636363638</v>
      </c>
      <c r="AI257" s="165">
        <f t="shared" si="55"/>
        <v>0.28949272727272729</v>
      </c>
      <c r="AJ257" s="165">
        <f t="shared" si="55"/>
        <v>0.2553390909090909</v>
      </c>
      <c r="AK257" s="165">
        <f t="shared" si="55"/>
        <v>0.24395454545454545</v>
      </c>
      <c r="AL257" s="165">
        <f t="shared" si="55"/>
        <v>0.27160272727272727</v>
      </c>
      <c r="AM257" s="165">
        <f t="shared" si="55"/>
        <v>0.25046000000000002</v>
      </c>
      <c r="AN257" s="165">
        <f t="shared" si="55"/>
        <v>0.34153636363636364</v>
      </c>
      <c r="AO257" s="165">
        <f t="shared" si="55"/>
        <v>0.3382836363636364</v>
      </c>
      <c r="AP257" s="165">
        <f t="shared" si="55"/>
        <v>0.32689909090909097</v>
      </c>
      <c r="AQ257" s="165">
        <f t="shared" si="55"/>
        <v>0.31876727272727279</v>
      </c>
      <c r="AR257" s="165">
        <f t="shared" si="55"/>
        <v>0.30900909090909096</v>
      </c>
      <c r="AS257" s="165">
        <f t="shared" si="55"/>
        <v>0.3106354545454546</v>
      </c>
      <c r="AT257" s="165">
        <f t="shared" si="55"/>
        <v>0.36918454545454543</v>
      </c>
      <c r="AU257" s="165">
        <f t="shared" si="55"/>
        <v>0.23094363636363638</v>
      </c>
      <c r="AV257" s="165">
        <f t="shared" si="55"/>
        <v>0.33015181818181821</v>
      </c>
      <c r="AW257" s="74">
        <v>257</v>
      </c>
    </row>
    <row r="258" spans="1:49" ht="13.5" thickBot="1" x14ac:dyDescent="0.25">
      <c r="A258" s="112" t="s">
        <v>51</v>
      </c>
      <c r="B258" s="167">
        <v>0.30413000000000001</v>
      </c>
      <c r="C258" s="165">
        <f t="shared" si="56"/>
        <v>0.2971745632286909</v>
      </c>
      <c r="D258" s="165">
        <f t="shared" si="56"/>
        <v>0.32725307363847272</v>
      </c>
      <c r="E258" s="165">
        <f t="shared" si="56"/>
        <v>0.29862100375221823</v>
      </c>
      <c r="F258" s="165">
        <f t="shared" si="56"/>
        <v>0.29387238267775456</v>
      </c>
      <c r="G258" s="165">
        <f t="shared" si="56"/>
        <v>0.32417725089888183</v>
      </c>
      <c r="H258" s="165">
        <f t="shared" si="56"/>
        <v>0.2840847310529</v>
      </c>
      <c r="I258" s="165">
        <f t="shared" si="56"/>
        <v>0.29043030731975455</v>
      </c>
      <c r="J258" s="188">
        <f t="shared" si="56"/>
        <v>0.31466707719114545</v>
      </c>
      <c r="K258" s="165">
        <f t="shared" si="56"/>
        <v>0.3066759571587091</v>
      </c>
      <c r="L258" s="165">
        <f t="shared" si="56"/>
        <v>0.3500284112639182</v>
      </c>
      <c r="M258" s="165">
        <f t="shared" si="56"/>
        <v>0.2511795850462909</v>
      </c>
      <c r="N258" s="165">
        <f t="shared" si="56"/>
        <v>0.31882213140392729</v>
      </c>
      <c r="O258" s="165">
        <f t="shared" si="56"/>
        <v>0.28061443047926365</v>
      </c>
      <c r="P258" s="165">
        <f t="shared" si="56"/>
        <v>0.17006742960741822</v>
      </c>
      <c r="Q258" s="165">
        <f t="shared" si="55"/>
        <v>0.29599818181818183</v>
      </c>
      <c r="R258" s="165">
        <f t="shared" si="55"/>
        <v>0.2846136363636364</v>
      </c>
      <c r="S258" s="165">
        <f t="shared" si="55"/>
        <v>0.2049218181818182</v>
      </c>
      <c r="T258" s="165">
        <f t="shared" si="55"/>
        <v>0.35129454545454553</v>
      </c>
      <c r="U258" s="165">
        <f t="shared" si="55"/>
        <v>0.28949272727272729</v>
      </c>
      <c r="V258" s="165">
        <f t="shared" si="55"/>
        <v>0.29925090909090907</v>
      </c>
      <c r="W258" s="165">
        <f t="shared" si="55"/>
        <v>0.2846136363636364</v>
      </c>
      <c r="X258" s="165">
        <f t="shared" si="55"/>
        <v>0.35129454545454553</v>
      </c>
      <c r="Y258" s="165">
        <f t="shared" si="55"/>
        <v>0.34316272727272729</v>
      </c>
      <c r="Z258" s="165">
        <f t="shared" si="55"/>
        <v>0.28949272727272729</v>
      </c>
      <c r="AA258" s="165">
        <f t="shared" si="55"/>
        <v>0.34316272727272729</v>
      </c>
      <c r="AB258" s="165">
        <f t="shared" si="55"/>
        <v>0.38219545454545462</v>
      </c>
      <c r="AC258" s="165">
        <f t="shared" si="55"/>
        <v>0.17076818181818182</v>
      </c>
      <c r="AD258" s="165">
        <f t="shared" si="55"/>
        <v>0.2829872727272727</v>
      </c>
      <c r="AE258" s="165">
        <f t="shared" si="55"/>
        <v>0.29437181818181823</v>
      </c>
      <c r="AF258" s="165">
        <f t="shared" si="55"/>
        <v>0.28949272727272729</v>
      </c>
      <c r="AG258" s="165">
        <f t="shared" si="55"/>
        <v>0.29599818181818183</v>
      </c>
      <c r="AH258" s="165">
        <f t="shared" si="55"/>
        <v>0.23094363636363638</v>
      </c>
      <c r="AI258" s="165">
        <f t="shared" si="55"/>
        <v>0.28949272727272729</v>
      </c>
      <c r="AJ258" s="165">
        <f t="shared" si="55"/>
        <v>0.2553390909090909</v>
      </c>
      <c r="AK258" s="165">
        <f t="shared" si="55"/>
        <v>0.24395454545454545</v>
      </c>
      <c r="AL258" s="165">
        <f t="shared" ref="Q258:AV266" si="57">AL$270*$B258</f>
        <v>0.27160272727272727</v>
      </c>
      <c r="AM258" s="165">
        <f t="shared" si="57"/>
        <v>0.25046000000000002</v>
      </c>
      <c r="AN258" s="165">
        <f t="shared" si="57"/>
        <v>0.34153636363636364</v>
      </c>
      <c r="AO258" s="165">
        <f t="shared" si="57"/>
        <v>0.3382836363636364</v>
      </c>
      <c r="AP258" s="165">
        <f t="shared" si="57"/>
        <v>0.32689909090909097</v>
      </c>
      <c r="AQ258" s="165">
        <f t="shared" si="57"/>
        <v>0.31876727272727279</v>
      </c>
      <c r="AR258" s="165">
        <f t="shared" si="57"/>
        <v>0.30900909090909096</v>
      </c>
      <c r="AS258" s="165">
        <f t="shared" si="57"/>
        <v>0.3106354545454546</v>
      </c>
      <c r="AT258" s="165">
        <f t="shared" si="57"/>
        <v>0.36918454545454543</v>
      </c>
      <c r="AU258" s="165">
        <f t="shared" si="57"/>
        <v>0.23094363636363638</v>
      </c>
      <c r="AV258" s="165">
        <f t="shared" si="57"/>
        <v>0.33015181818181821</v>
      </c>
      <c r="AW258" s="74">
        <v>258</v>
      </c>
    </row>
    <row r="259" spans="1:49" ht="13.5" thickBot="1" x14ac:dyDescent="0.25">
      <c r="A259" s="112" t="s">
        <v>52</v>
      </c>
      <c r="B259" s="167">
        <v>0.26128699999999999</v>
      </c>
      <c r="C259" s="165">
        <f t="shared" si="56"/>
        <v>0.25531138033845707</v>
      </c>
      <c r="D259" s="165">
        <f t="shared" si="56"/>
        <v>0.28115271052436658</v>
      </c>
      <c r="E259" s="165">
        <f t="shared" si="56"/>
        <v>0.25655405980141988</v>
      </c>
      <c r="F259" s="165">
        <f t="shared" si="56"/>
        <v>0.2524743802082085</v>
      </c>
      <c r="G259" s="165">
        <f t="shared" si="56"/>
        <v>0.27851018102658776</v>
      </c>
      <c r="H259" s="165">
        <f t="shared" si="56"/>
        <v>0.2440655217262982</v>
      </c>
      <c r="I259" s="165">
        <f t="shared" si="56"/>
        <v>0.24951719234753791</v>
      </c>
      <c r="J259" s="188">
        <f t="shared" si="56"/>
        <v>0.27033971195884265</v>
      </c>
      <c r="K259" s="165">
        <f t="shared" si="56"/>
        <v>0.26347430644174402</v>
      </c>
      <c r="L259" s="165">
        <f t="shared" si="56"/>
        <v>0.30071967084442636</v>
      </c>
      <c r="M259" s="165">
        <f t="shared" si="56"/>
        <v>0.21579574602305004</v>
      </c>
      <c r="N259" s="165">
        <f t="shared" si="56"/>
        <v>0.27390944085798163</v>
      </c>
      <c r="O259" s="165">
        <f t="shared" si="56"/>
        <v>0.24108408475531964</v>
      </c>
      <c r="P259" s="165">
        <f t="shared" si="56"/>
        <v>0.14610991510154697</v>
      </c>
      <c r="Q259" s="165">
        <f t="shared" si="57"/>
        <v>0.25430071657754011</v>
      </c>
      <c r="R259" s="165">
        <f t="shared" si="57"/>
        <v>0.24451991978609627</v>
      </c>
      <c r="S259" s="165">
        <f t="shared" si="57"/>
        <v>0.17605434224598931</v>
      </c>
      <c r="T259" s="165">
        <f t="shared" si="57"/>
        <v>0.30180744385026742</v>
      </c>
      <c r="U259" s="165">
        <f t="shared" si="57"/>
        <v>0.2487116898395722</v>
      </c>
      <c r="V259" s="165">
        <f t="shared" si="57"/>
        <v>0.25709522994652406</v>
      </c>
      <c r="W259" s="165">
        <f t="shared" si="57"/>
        <v>0.24451991978609627</v>
      </c>
      <c r="X259" s="165">
        <f t="shared" si="57"/>
        <v>0.30180744385026742</v>
      </c>
      <c r="Y259" s="165">
        <f t="shared" si="57"/>
        <v>0.29482116042780748</v>
      </c>
      <c r="Z259" s="165">
        <f t="shared" si="57"/>
        <v>0.2487116898395722</v>
      </c>
      <c r="AA259" s="165">
        <f t="shared" si="57"/>
        <v>0.29482116042780748</v>
      </c>
      <c r="AB259" s="165">
        <f t="shared" si="57"/>
        <v>0.32835532085561497</v>
      </c>
      <c r="AC259" s="165">
        <f t="shared" si="57"/>
        <v>0.14671195187165775</v>
      </c>
      <c r="AD259" s="165">
        <f t="shared" si="57"/>
        <v>0.24312266310160427</v>
      </c>
      <c r="AE259" s="165">
        <f t="shared" si="57"/>
        <v>0.25290345989304813</v>
      </c>
      <c r="AF259" s="165">
        <f t="shared" si="57"/>
        <v>0.2487116898395722</v>
      </c>
      <c r="AG259" s="165">
        <f t="shared" si="57"/>
        <v>0.25430071657754011</v>
      </c>
      <c r="AH259" s="165">
        <f t="shared" si="57"/>
        <v>0.19841044919786097</v>
      </c>
      <c r="AI259" s="165">
        <f t="shared" si="57"/>
        <v>0.2487116898395722</v>
      </c>
      <c r="AJ259" s="165">
        <f t="shared" si="57"/>
        <v>0.21936929946524064</v>
      </c>
      <c r="AK259" s="165">
        <f t="shared" si="57"/>
        <v>0.20958850267379678</v>
      </c>
      <c r="AL259" s="165">
        <f t="shared" si="57"/>
        <v>0.23334186631016043</v>
      </c>
      <c r="AM259" s="165">
        <f t="shared" si="57"/>
        <v>0.21517752941176471</v>
      </c>
      <c r="AN259" s="165">
        <f t="shared" si="57"/>
        <v>0.29342390374331551</v>
      </c>
      <c r="AO259" s="165">
        <f t="shared" si="57"/>
        <v>0.29062939037433155</v>
      </c>
      <c r="AP259" s="165">
        <f t="shared" si="57"/>
        <v>0.28084859358288772</v>
      </c>
      <c r="AQ259" s="165">
        <f t="shared" si="57"/>
        <v>0.27386231016042784</v>
      </c>
      <c r="AR259" s="165">
        <f t="shared" si="57"/>
        <v>0.26547877005347592</v>
      </c>
      <c r="AS259" s="165">
        <f t="shared" si="57"/>
        <v>0.26687602673796795</v>
      </c>
      <c r="AT259" s="165">
        <f t="shared" si="57"/>
        <v>0.31717726737967911</v>
      </c>
      <c r="AU259" s="165">
        <f t="shared" si="57"/>
        <v>0.19841044919786097</v>
      </c>
      <c r="AV259" s="165">
        <f t="shared" si="57"/>
        <v>0.28364310695187167</v>
      </c>
      <c r="AW259" s="74">
        <v>259</v>
      </c>
    </row>
    <row r="260" spans="1:49" ht="13.5" thickBot="1" x14ac:dyDescent="0.25">
      <c r="A260" s="112" t="s">
        <v>53</v>
      </c>
      <c r="B260" s="167">
        <v>0.26128699999999999</v>
      </c>
      <c r="C260" s="165">
        <f t="shared" si="56"/>
        <v>0.25531138033845707</v>
      </c>
      <c r="D260" s="165">
        <f t="shared" si="56"/>
        <v>0.28115271052436658</v>
      </c>
      <c r="E260" s="165">
        <f t="shared" si="56"/>
        <v>0.25655405980141988</v>
      </c>
      <c r="F260" s="165">
        <f t="shared" si="56"/>
        <v>0.2524743802082085</v>
      </c>
      <c r="G260" s="165">
        <f t="shared" si="56"/>
        <v>0.27851018102658776</v>
      </c>
      <c r="H260" s="165">
        <f t="shared" si="56"/>
        <v>0.2440655217262982</v>
      </c>
      <c r="I260" s="165">
        <f t="shared" si="56"/>
        <v>0.24951719234753791</v>
      </c>
      <c r="J260" s="188">
        <f t="shared" si="56"/>
        <v>0.27033971195884265</v>
      </c>
      <c r="K260" s="165">
        <f t="shared" si="56"/>
        <v>0.26347430644174402</v>
      </c>
      <c r="L260" s="165">
        <f t="shared" si="56"/>
        <v>0.30071967084442636</v>
      </c>
      <c r="M260" s="165">
        <f t="shared" si="56"/>
        <v>0.21579574602305004</v>
      </c>
      <c r="N260" s="165">
        <f t="shared" si="56"/>
        <v>0.27390944085798163</v>
      </c>
      <c r="O260" s="165">
        <f t="shared" si="56"/>
        <v>0.24108408475531964</v>
      </c>
      <c r="P260" s="165">
        <f t="shared" si="56"/>
        <v>0.14610991510154697</v>
      </c>
      <c r="Q260" s="165">
        <f t="shared" si="57"/>
        <v>0.25430071657754011</v>
      </c>
      <c r="R260" s="165">
        <f t="shared" si="57"/>
        <v>0.24451991978609627</v>
      </c>
      <c r="S260" s="165">
        <f t="shared" si="57"/>
        <v>0.17605434224598931</v>
      </c>
      <c r="T260" s="165">
        <f t="shared" si="57"/>
        <v>0.30180744385026742</v>
      </c>
      <c r="U260" s="165">
        <f t="shared" si="57"/>
        <v>0.2487116898395722</v>
      </c>
      <c r="V260" s="165">
        <f t="shared" si="57"/>
        <v>0.25709522994652406</v>
      </c>
      <c r="W260" s="165">
        <f t="shared" si="57"/>
        <v>0.24451991978609627</v>
      </c>
      <c r="X260" s="165">
        <f t="shared" si="57"/>
        <v>0.30180744385026742</v>
      </c>
      <c r="Y260" s="165">
        <f t="shared" si="57"/>
        <v>0.29482116042780748</v>
      </c>
      <c r="Z260" s="165">
        <f t="shared" si="57"/>
        <v>0.2487116898395722</v>
      </c>
      <c r="AA260" s="165">
        <f t="shared" si="57"/>
        <v>0.29482116042780748</v>
      </c>
      <c r="AB260" s="165">
        <f t="shared" si="57"/>
        <v>0.32835532085561497</v>
      </c>
      <c r="AC260" s="165">
        <f t="shared" si="57"/>
        <v>0.14671195187165775</v>
      </c>
      <c r="AD260" s="165">
        <f t="shared" si="57"/>
        <v>0.24312266310160427</v>
      </c>
      <c r="AE260" s="165">
        <f t="shared" si="57"/>
        <v>0.25290345989304813</v>
      </c>
      <c r="AF260" s="165">
        <f t="shared" si="57"/>
        <v>0.2487116898395722</v>
      </c>
      <c r="AG260" s="165">
        <f t="shared" si="57"/>
        <v>0.25430071657754011</v>
      </c>
      <c r="AH260" s="165">
        <f t="shared" si="57"/>
        <v>0.19841044919786097</v>
      </c>
      <c r="AI260" s="165">
        <f t="shared" si="57"/>
        <v>0.2487116898395722</v>
      </c>
      <c r="AJ260" s="165">
        <f t="shared" si="57"/>
        <v>0.21936929946524064</v>
      </c>
      <c r="AK260" s="165">
        <f t="shared" si="57"/>
        <v>0.20958850267379678</v>
      </c>
      <c r="AL260" s="165">
        <f t="shared" si="57"/>
        <v>0.23334186631016043</v>
      </c>
      <c r="AM260" s="165">
        <f t="shared" si="57"/>
        <v>0.21517752941176471</v>
      </c>
      <c r="AN260" s="165">
        <f t="shared" si="57"/>
        <v>0.29342390374331551</v>
      </c>
      <c r="AO260" s="165">
        <f t="shared" si="57"/>
        <v>0.29062939037433155</v>
      </c>
      <c r="AP260" s="165">
        <f t="shared" si="57"/>
        <v>0.28084859358288772</v>
      </c>
      <c r="AQ260" s="165">
        <f t="shared" si="57"/>
        <v>0.27386231016042784</v>
      </c>
      <c r="AR260" s="165">
        <f t="shared" si="57"/>
        <v>0.26547877005347592</v>
      </c>
      <c r="AS260" s="165">
        <f t="shared" si="57"/>
        <v>0.26687602673796795</v>
      </c>
      <c r="AT260" s="165">
        <f t="shared" si="57"/>
        <v>0.31717726737967911</v>
      </c>
      <c r="AU260" s="165">
        <f t="shared" si="57"/>
        <v>0.19841044919786097</v>
      </c>
      <c r="AV260" s="165">
        <f t="shared" si="57"/>
        <v>0.28364310695187167</v>
      </c>
      <c r="AW260" s="74">
        <v>260</v>
      </c>
    </row>
    <row r="261" spans="1:49" ht="13.5" thickBot="1" x14ac:dyDescent="0.25">
      <c r="A261" s="112" t="s">
        <v>54</v>
      </c>
      <c r="B261" s="167">
        <v>0.21026499999999998</v>
      </c>
      <c r="C261" s="165">
        <f>C$270*$B261</f>
        <v>0.2054562507390941</v>
      </c>
      <c r="D261" s="165">
        <f t="shared" si="56"/>
        <v>0.22625149616477644</v>
      </c>
      <c r="E261" s="165">
        <f t="shared" si="56"/>
        <v>0.2064562698647294</v>
      </c>
      <c r="F261" s="165">
        <f t="shared" si="56"/>
        <v>0.20317323691756176</v>
      </c>
      <c r="G261" s="165">
        <f t="shared" si="56"/>
        <v>0.22412497833246764</v>
      </c>
      <c r="H261" s="165">
        <f t="shared" si="56"/>
        <v>0.19640639192068526</v>
      </c>
      <c r="I261" s="165">
        <f t="shared" si="56"/>
        <v>0.20079350464797352</v>
      </c>
      <c r="J261" s="188">
        <f t="shared" si="56"/>
        <v>0.21754997200406467</v>
      </c>
      <c r="K261" s="165">
        <f t="shared" si="56"/>
        <v>0.21202518703178233</v>
      </c>
      <c r="L261" s="165">
        <f t="shared" si="56"/>
        <v>0.24199757963504998</v>
      </c>
      <c r="M261" s="165">
        <f t="shared" si="56"/>
        <v>0.17365690806483527</v>
      </c>
      <c r="N261" s="165">
        <f t="shared" si="56"/>
        <v>0.22042263328065884</v>
      </c>
      <c r="O261" s="165">
        <f t="shared" si="56"/>
        <v>0.19400714570980293</v>
      </c>
      <c r="P261" s="165">
        <f t="shared" si="56"/>
        <v>0.11757875936738825</v>
      </c>
      <c r="Q261" s="165">
        <f t="shared" si="57"/>
        <v>0.20464294117647058</v>
      </c>
      <c r="R261" s="165">
        <f t="shared" si="57"/>
        <v>0.19677205882352941</v>
      </c>
      <c r="S261" s="165">
        <f t="shared" si="57"/>
        <v>0.14167588235294118</v>
      </c>
      <c r="T261" s="165">
        <f t="shared" si="57"/>
        <v>0.2428729411764706</v>
      </c>
      <c r="U261" s="165">
        <f t="shared" si="57"/>
        <v>0.20014529411764703</v>
      </c>
      <c r="V261" s="165">
        <f t="shared" si="57"/>
        <v>0.20689176470588233</v>
      </c>
      <c r="W261" s="165">
        <f t="shared" si="57"/>
        <v>0.19677205882352941</v>
      </c>
      <c r="X261" s="165">
        <f t="shared" si="57"/>
        <v>0.2428729411764706</v>
      </c>
      <c r="Y261" s="165">
        <f t="shared" si="57"/>
        <v>0.23725088235294117</v>
      </c>
      <c r="Z261" s="165">
        <f t="shared" si="57"/>
        <v>0.20014529411764703</v>
      </c>
      <c r="AA261" s="165">
        <f t="shared" si="57"/>
        <v>0.23725088235294117</v>
      </c>
      <c r="AB261" s="165">
        <f t="shared" si="57"/>
        <v>0.26423676470588237</v>
      </c>
      <c r="AC261" s="165">
        <f t="shared" si="57"/>
        <v>0.11806323529411764</v>
      </c>
      <c r="AD261" s="165">
        <f t="shared" si="57"/>
        <v>0.19564764705882351</v>
      </c>
      <c r="AE261" s="165">
        <f t="shared" si="57"/>
        <v>0.20351852941176471</v>
      </c>
      <c r="AF261" s="165">
        <f t="shared" si="57"/>
        <v>0.20014529411764703</v>
      </c>
      <c r="AG261" s="165">
        <f t="shared" si="57"/>
        <v>0.20464294117647058</v>
      </c>
      <c r="AH261" s="165">
        <f t="shared" si="57"/>
        <v>0.1596664705882353</v>
      </c>
      <c r="AI261" s="165">
        <f t="shared" si="57"/>
        <v>0.20014529411764703</v>
      </c>
      <c r="AJ261" s="165">
        <f t="shared" si="57"/>
        <v>0.17653264705882352</v>
      </c>
      <c r="AK261" s="165">
        <f t="shared" ref="AK261:AK266" si="58">AK$270*$B261</f>
        <v>0.16866176470588234</v>
      </c>
      <c r="AL261" s="165">
        <f t="shared" si="57"/>
        <v>0.18777676470588234</v>
      </c>
      <c r="AM261" s="165">
        <f t="shared" si="57"/>
        <v>0.17315941176470587</v>
      </c>
      <c r="AN261" s="165">
        <f t="shared" si="57"/>
        <v>0.23612647058823527</v>
      </c>
      <c r="AO261" s="165">
        <f t="shared" si="57"/>
        <v>0.2338776470588235</v>
      </c>
      <c r="AP261" s="165">
        <f t="shared" si="57"/>
        <v>0.22600676470588235</v>
      </c>
      <c r="AQ261" s="165">
        <f t="shared" si="57"/>
        <v>0.22038470588235295</v>
      </c>
      <c r="AR261" s="165">
        <f t="shared" si="57"/>
        <v>0.21363823529411763</v>
      </c>
      <c r="AS261" s="165">
        <f t="shared" si="57"/>
        <v>0.21476264705882353</v>
      </c>
      <c r="AT261" s="165">
        <f t="shared" si="57"/>
        <v>0.25524147058823526</v>
      </c>
      <c r="AU261" s="165">
        <f t="shared" si="57"/>
        <v>0.1596664705882353</v>
      </c>
      <c r="AV261" s="165">
        <f t="shared" si="57"/>
        <v>0.22825558823529413</v>
      </c>
      <c r="AW261" s="74">
        <v>261</v>
      </c>
    </row>
    <row r="262" spans="1:49" ht="13.5" thickBot="1" x14ac:dyDescent="0.25">
      <c r="A262" s="112" t="s">
        <v>55</v>
      </c>
      <c r="B262" s="167">
        <v>0.21026499999999998</v>
      </c>
      <c r="C262" s="165">
        <f t="shared" ref="C262:C265" si="59">C$270*$B262</f>
        <v>0.2054562507390941</v>
      </c>
      <c r="D262" s="165">
        <f t="shared" si="56"/>
        <v>0.22625149616477644</v>
      </c>
      <c r="E262" s="165">
        <f t="shared" si="56"/>
        <v>0.2064562698647294</v>
      </c>
      <c r="F262" s="165">
        <f t="shared" si="56"/>
        <v>0.20317323691756176</v>
      </c>
      <c r="G262" s="165">
        <f t="shared" si="56"/>
        <v>0.22412497833246764</v>
      </c>
      <c r="H262" s="165">
        <f t="shared" si="56"/>
        <v>0.19640639192068526</v>
      </c>
      <c r="I262" s="165">
        <f t="shared" si="56"/>
        <v>0.20079350464797352</v>
      </c>
      <c r="J262" s="188">
        <f t="shared" si="56"/>
        <v>0.21754997200406467</v>
      </c>
      <c r="K262" s="165">
        <f t="shared" si="56"/>
        <v>0.21202518703178233</v>
      </c>
      <c r="L262" s="165">
        <f t="shared" si="56"/>
        <v>0.24199757963504998</v>
      </c>
      <c r="M262" s="165">
        <f t="shared" si="56"/>
        <v>0.17365690806483527</v>
      </c>
      <c r="N262" s="165">
        <f t="shared" si="56"/>
        <v>0.22042263328065884</v>
      </c>
      <c r="O262" s="165">
        <f t="shared" si="56"/>
        <v>0.19400714570980293</v>
      </c>
      <c r="P262" s="165">
        <f t="shared" si="56"/>
        <v>0.11757875936738825</v>
      </c>
      <c r="Q262" s="165">
        <f t="shared" si="57"/>
        <v>0.20464294117647058</v>
      </c>
      <c r="R262" s="165">
        <f t="shared" si="57"/>
        <v>0.19677205882352941</v>
      </c>
      <c r="S262" s="165">
        <f t="shared" si="57"/>
        <v>0.14167588235294118</v>
      </c>
      <c r="T262" s="165">
        <f t="shared" si="57"/>
        <v>0.2428729411764706</v>
      </c>
      <c r="U262" s="165">
        <f t="shared" si="57"/>
        <v>0.20014529411764703</v>
      </c>
      <c r="V262" s="165">
        <f t="shared" si="57"/>
        <v>0.20689176470588233</v>
      </c>
      <c r="W262" s="165">
        <f t="shared" si="57"/>
        <v>0.19677205882352941</v>
      </c>
      <c r="X262" s="165">
        <f t="shared" si="57"/>
        <v>0.2428729411764706</v>
      </c>
      <c r="Y262" s="165">
        <f t="shared" si="57"/>
        <v>0.23725088235294117</v>
      </c>
      <c r="Z262" s="165">
        <f t="shared" si="57"/>
        <v>0.20014529411764703</v>
      </c>
      <c r="AA262" s="165">
        <f t="shared" si="57"/>
        <v>0.23725088235294117</v>
      </c>
      <c r="AB262" s="165">
        <f t="shared" si="57"/>
        <v>0.26423676470588237</v>
      </c>
      <c r="AC262" s="165">
        <f t="shared" si="57"/>
        <v>0.11806323529411764</v>
      </c>
      <c r="AD262" s="165">
        <f t="shared" si="57"/>
        <v>0.19564764705882351</v>
      </c>
      <c r="AE262" s="165">
        <f t="shared" si="57"/>
        <v>0.20351852941176471</v>
      </c>
      <c r="AF262" s="165">
        <f t="shared" si="57"/>
        <v>0.20014529411764703</v>
      </c>
      <c r="AG262" s="165">
        <f t="shared" si="57"/>
        <v>0.20464294117647058</v>
      </c>
      <c r="AH262" s="165">
        <f t="shared" si="57"/>
        <v>0.1596664705882353</v>
      </c>
      <c r="AI262" s="165">
        <f t="shared" si="57"/>
        <v>0.20014529411764703</v>
      </c>
      <c r="AJ262" s="165">
        <f t="shared" si="57"/>
        <v>0.17653264705882352</v>
      </c>
      <c r="AK262" s="165">
        <f t="shared" si="58"/>
        <v>0.16866176470588234</v>
      </c>
      <c r="AL262" s="165">
        <f t="shared" si="57"/>
        <v>0.18777676470588234</v>
      </c>
      <c r="AM262" s="165">
        <f t="shared" si="57"/>
        <v>0.17315941176470587</v>
      </c>
      <c r="AN262" s="165">
        <f t="shared" si="57"/>
        <v>0.23612647058823527</v>
      </c>
      <c r="AO262" s="165">
        <f t="shared" si="57"/>
        <v>0.2338776470588235</v>
      </c>
      <c r="AP262" s="165">
        <f t="shared" si="57"/>
        <v>0.22600676470588235</v>
      </c>
      <c r="AQ262" s="165">
        <f t="shared" si="57"/>
        <v>0.22038470588235295</v>
      </c>
      <c r="AR262" s="165">
        <f t="shared" si="57"/>
        <v>0.21363823529411763</v>
      </c>
      <c r="AS262" s="165">
        <f t="shared" si="57"/>
        <v>0.21476264705882353</v>
      </c>
      <c r="AT262" s="165">
        <f t="shared" si="57"/>
        <v>0.25524147058823526</v>
      </c>
      <c r="AU262" s="165">
        <f t="shared" si="57"/>
        <v>0.1596664705882353</v>
      </c>
      <c r="AV262" s="165">
        <f t="shared" si="57"/>
        <v>0.22825558823529413</v>
      </c>
      <c r="AW262" s="74">
        <v>262</v>
      </c>
    </row>
    <row r="263" spans="1:49" ht="13.5" thickBot="1" x14ac:dyDescent="0.25">
      <c r="A263" s="112" t="s">
        <v>56</v>
      </c>
      <c r="B263" s="167">
        <v>0.10776899999999999</v>
      </c>
      <c r="C263" s="165">
        <f t="shared" si="59"/>
        <v>0.10530432875610031</v>
      </c>
      <c r="D263" s="165">
        <f t="shared" si="56"/>
        <v>0.11596270178195035</v>
      </c>
      <c r="E263" s="165">
        <f t="shared" si="56"/>
        <v>0.10581687749769111</v>
      </c>
      <c r="F263" s="165">
        <f t="shared" si="56"/>
        <v>0.10413419527438572</v>
      </c>
      <c r="G263" s="165">
        <f t="shared" si="56"/>
        <v>0.11487277858850357</v>
      </c>
      <c r="H263" s="165">
        <f t="shared" si="56"/>
        <v>0.10066592371959351</v>
      </c>
      <c r="I263" s="165">
        <f t="shared" si="56"/>
        <v>0.10291448982192689</v>
      </c>
      <c r="J263" s="188">
        <f t="shared" si="56"/>
        <v>0.11150283182130191</v>
      </c>
      <c r="K263" s="165">
        <f t="shared" si="56"/>
        <v>0.1086711643936373</v>
      </c>
      <c r="L263" s="165">
        <f t="shared" si="56"/>
        <v>0.12403318269654817</v>
      </c>
      <c r="M263" s="165">
        <f t="shared" si="56"/>
        <v>8.9005927402274421E-2</v>
      </c>
      <c r="N263" s="165">
        <f t="shared" si="56"/>
        <v>0.11297518258399315</v>
      </c>
      <c r="O263" s="165">
        <f t="shared" si="56"/>
        <v>9.9436216612368927E-2</v>
      </c>
      <c r="P263" s="165">
        <f t="shared" si="56"/>
        <v>6.0263692570157013E-2</v>
      </c>
      <c r="Q263" s="165">
        <f t="shared" si="57"/>
        <v>0.10488747593582887</v>
      </c>
      <c r="R263" s="165">
        <f t="shared" si="57"/>
        <v>0.1008533422459893</v>
      </c>
      <c r="S263" s="165">
        <f t="shared" si="57"/>
        <v>7.2614406417112295E-2</v>
      </c>
      <c r="T263" s="165">
        <f t="shared" si="57"/>
        <v>0.12448183957219253</v>
      </c>
      <c r="U263" s="165">
        <f t="shared" si="57"/>
        <v>0.10258225668449197</v>
      </c>
      <c r="V263" s="165">
        <f t="shared" si="57"/>
        <v>0.10604008556149731</v>
      </c>
      <c r="W263" s="165">
        <f t="shared" si="57"/>
        <v>0.1008533422459893</v>
      </c>
      <c r="X263" s="165">
        <f t="shared" si="57"/>
        <v>0.12448183957219253</v>
      </c>
      <c r="Y263" s="165">
        <f t="shared" si="57"/>
        <v>0.12160031550802139</v>
      </c>
      <c r="Z263" s="165">
        <f t="shared" si="57"/>
        <v>0.10258225668449197</v>
      </c>
      <c r="AA263" s="165">
        <f t="shared" si="57"/>
        <v>0.12160031550802139</v>
      </c>
      <c r="AB263" s="165">
        <f t="shared" si="57"/>
        <v>0.13543163101604277</v>
      </c>
      <c r="AC263" s="165">
        <f t="shared" si="57"/>
        <v>6.051200534759358E-2</v>
      </c>
      <c r="AD263" s="165">
        <f t="shared" si="57"/>
        <v>0.10027703743315507</v>
      </c>
      <c r="AE263" s="165">
        <f t="shared" si="57"/>
        <v>0.10431117112299465</v>
      </c>
      <c r="AF263" s="165">
        <f t="shared" si="57"/>
        <v>0.10258225668449197</v>
      </c>
      <c r="AG263" s="165">
        <f t="shared" si="57"/>
        <v>0.10488747593582887</v>
      </c>
      <c r="AH263" s="165">
        <f t="shared" si="57"/>
        <v>8.1835283422459895E-2</v>
      </c>
      <c r="AI263" s="165">
        <f t="shared" si="57"/>
        <v>0.10258225668449197</v>
      </c>
      <c r="AJ263" s="165">
        <f t="shared" si="57"/>
        <v>9.0479855614973251E-2</v>
      </c>
      <c r="AK263" s="165">
        <f t="shared" si="58"/>
        <v>8.6445721925133681E-2</v>
      </c>
      <c r="AL263" s="165">
        <f t="shared" si="57"/>
        <v>9.6242903743315497E-2</v>
      </c>
      <c r="AM263" s="165">
        <f t="shared" si="57"/>
        <v>8.8750941176470588E-2</v>
      </c>
      <c r="AN263" s="165">
        <f t="shared" si="57"/>
        <v>0.12102401069518716</v>
      </c>
      <c r="AO263" s="165">
        <f t="shared" si="57"/>
        <v>0.11987140106951871</v>
      </c>
      <c r="AP263" s="165">
        <f t="shared" si="57"/>
        <v>0.11583726737967914</v>
      </c>
      <c r="AQ263" s="165">
        <f t="shared" si="57"/>
        <v>0.11295574331550803</v>
      </c>
      <c r="AR263" s="165">
        <f t="shared" si="57"/>
        <v>0.10949791443850267</v>
      </c>
      <c r="AS263" s="165">
        <f t="shared" si="57"/>
        <v>0.1100742192513369</v>
      </c>
      <c r="AT263" s="165">
        <f t="shared" si="57"/>
        <v>0.13082119251336896</v>
      </c>
      <c r="AU263" s="165">
        <f t="shared" si="57"/>
        <v>8.1835283422459895E-2</v>
      </c>
      <c r="AV263" s="165">
        <f t="shared" si="57"/>
        <v>0.11698987700534759</v>
      </c>
      <c r="AW263" s="74">
        <v>263</v>
      </c>
    </row>
    <row r="264" spans="1:49" ht="13.5" thickBot="1" x14ac:dyDescent="0.25">
      <c r="A264" s="112" t="s">
        <v>57</v>
      </c>
      <c r="B264" s="167">
        <v>0.10776899999999999</v>
      </c>
      <c r="C264" s="165">
        <f t="shared" si="59"/>
        <v>0.10530432875610031</v>
      </c>
      <c r="D264" s="165">
        <f t="shared" si="56"/>
        <v>0.11596270178195035</v>
      </c>
      <c r="E264" s="165">
        <f t="shared" si="56"/>
        <v>0.10581687749769111</v>
      </c>
      <c r="F264" s="165">
        <f t="shared" si="56"/>
        <v>0.10413419527438572</v>
      </c>
      <c r="G264" s="165">
        <f t="shared" si="56"/>
        <v>0.11487277858850357</v>
      </c>
      <c r="H264" s="165">
        <f t="shared" si="56"/>
        <v>0.10066592371959351</v>
      </c>
      <c r="I264" s="165">
        <f t="shared" si="56"/>
        <v>0.10291448982192689</v>
      </c>
      <c r="J264" s="188">
        <f t="shared" si="56"/>
        <v>0.11150283182130191</v>
      </c>
      <c r="K264" s="165">
        <f t="shared" si="56"/>
        <v>0.1086711643936373</v>
      </c>
      <c r="L264" s="165">
        <f t="shared" si="56"/>
        <v>0.12403318269654817</v>
      </c>
      <c r="M264" s="165">
        <f t="shared" si="56"/>
        <v>8.9005927402274421E-2</v>
      </c>
      <c r="N264" s="165">
        <f t="shared" si="56"/>
        <v>0.11297518258399315</v>
      </c>
      <c r="O264" s="165">
        <f t="shared" si="56"/>
        <v>9.9436216612368927E-2</v>
      </c>
      <c r="P264" s="165">
        <f t="shared" si="56"/>
        <v>6.0263692570157013E-2</v>
      </c>
      <c r="Q264" s="165">
        <f t="shared" si="57"/>
        <v>0.10488747593582887</v>
      </c>
      <c r="R264" s="165">
        <f t="shared" si="57"/>
        <v>0.1008533422459893</v>
      </c>
      <c r="S264" s="165">
        <f t="shared" si="57"/>
        <v>7.2614406417112295E-2</v>
      </c>
      <c r="T264" s="165">
        <f t="shared" si="57"/>
        <v>0.12448183957219253</v>
      </c>
      <c r="U264" s="165">
        <f t="shared" si="57"/>
        <v>0.10258225668449197</v>
      </c>
      <c r="V264" s="165">
        <f t="shared" si="57"/>
        <v>0.10604008556149731</v>
      </c>
      <c r="W264" s="165">
        <f t="shared" si="57"/>
        <v>0.1008533422459893</v>
      </c>
      <c r="X264" s="165">
        <f t="shared" si="57"/>
        <v>0.12448183957219253</v>
      </c>
      <c r="Y264" s="165">
        <f t="shared" si="57"/>
        <v>0.12160031550802139</v>
      </c>
      <c r="Z264" s="165">
        <f t="shared" si="57"/>
        <v>0.10258225668449197</v>
      </c>
      <c r="AA264" s="165">
        <f t="shared" si="57"/>
        <v>0.12160031550802139</v>
      </c>
      <c r="AB264" s="165">
        <f t="shared" si="57"/>
        <v>0.13543163101604277</v>
      </c>
      <c r="AC264" s="165">
        <f t="shared" si="57"/>
        <v>6.051200534759358E-2</v>
      </c>
      <c r="AD264" s="165">
        <f t="shared" si="57"/>
        <v>0.10027703743315507</v>
      </c>
      <c r="AE264" s="165">
        <f t="shared" si="57"/>
        <v>0.10431117112299465</v>
      </c>
      <c r="AF264" s="165">
        <f t="shared" si="57"/>
        <v>0.10258225668449197</v>
      </c>
      <c r="AG264" s="165">
        <f t="shared" si="57"/>
        <v>0.10488747593582887</v>
      </c>
      <c r="AH264" s="165">
        <f t="shared" si="57"/>
        <v>8.1835283422459895E-2</v>
      </c>
      <c r="AI264" s="165">
        <f t="shared" si="57"/>
        <v>0.10258225668449197</v>
      </c>
      <c r="AJ264" s="165">
        <f t="shared" si="57"/>
        <v>9.0479855614973251E-2</v>
      </c>
      <c r="AK264" s="165">
        <f t="shared" si="58"/>
        <v>8.6445721925133681E-2</v>
      </c>
      <c r="AL264" s="165">
        <f t="shared" si="57"/>
        <v>9.6242903743315497E-2</v>
      </c>
      <c r="AM264" s="165">
        <f t="shared" si="57"/>
        <v>8.8750941176470588E-2</v>
      </c>
      <c r="AN264" s="165">
        <f t="shared" si="57"/>
        <v>0.12102401069518716</v>
      </c>
      <c r="AO264" s="165">
        <f t="shared" si="57"/>
        <v>0.11987140106951871</v>
      </c>
      <c r="AP264" s="165">
        <f t="shared" si="57"/>
        <v>0.11583726737967914</v>
      </c>
      <c r="AQ264" s="165">
        <f t="shared" si="57"/>
        <v>0.11295574331550803</v>
      </c>
      <c r="AR264" s="165">
        <f t="shared" si="57"/>
        <v>0.10949791443850267</v>
      </c>
      <c r="AS264" s="165">
        <f t="shared" si="57"/>
        <v>0.1100742192513369</v>
      </c>
      <c r="AT264" s="165">
        <f t="shared" si="57"/>
        <v>0.13082119251336896</v>
      </c>
      <c r="AU264" s="165">
        <f t="shared" si="57"/>
        <v>8.1835283422459895E-2</v>
      </c>
      <c r="AV264" s="165">
        <f t="shared" si="57"/>
        <v>0.11698987700534759</v>
      </c>
      <c r="AW264" s="74">
        <v>264</v>
      </c>
    </row>
    <row r="265" spans="1:49" ht="13.5" thickBot="1" x14ac:dyDescent="0.25">
      <c r="A265" s="112" t="s">
        <v>220</v>
      </c>
      <c r="B265" s="167">
        <v>0.10776899999999999</v>
      </c>
      <c r="C265" s="165">
        <f t="shared" si="59"/>
        <v>0.10530432875610031</v>
      </c>
      <c r="D265" s="165">
        <f t="shared" si="56"/>
        <v>0.11596270178195035</v>
      </c>
      <c r="E265" s="165">
        <f t="shared" si="56"/>
        <v>0.10581687749769111</v>
      </c>
      <c r="F265" s="165">
        <f t="shared" si="56"/>
        <v>0.10413419527438572</v>
      </c>
      <c r="G265" s="165">
        <f t="shared" si="56"/>
        <v>0.11487277858850357</v>
      </c>
      <c r="H265" s="165">
        <f t="shared" si="56"/>
        <v>0.10066592371959351</v>
      </c>
      <c r="I265" s="165">
        <f t="shared" si="56"/>
        <v>0.10291448982192689</v>
      </c>
      <c r="J265" s="188">
        <f t="shared" si="56"/>
        <v>0.11150283182130191</v>
      </c>
      <c r="K265" s="165">
        <f t="shared" si="56"/>
        <v>0.1086711643936373</v>
      </c>
      <c r="L265" s="165">
        <f t="shared" si="56"/>
        <v>0.12403318269654817</v>
      </c>
      <c r="M265" s="165">
        <f t="shared" si="56"/>
        <v>8.9005927402274421E-2</v>
      </c>
      <c r="N265" s="165">
        <f t="shared" si="56"/>
        <v>0.11297518258399315</v>
      </c>
      <c r="O265" s="165">
        <f t="shared" si="56"/>
        <v>9.9436216612368927E-2</v>
      </c>
      <c r="P265" s="165">
        <f t="shared" si="56"/>
        <v>6.0263692570157013E-2</v>
      </c>
      <c r="Q265" s="165">
        <f t="shared" si="57"/>
        <v>0.10488747593582887</v>
      </c>
      <c r="R265" s="165">
        <f t="shared" si="57"/>
        <v>0.1008533422459893</v>
      </c>
      <c r="S265" s="165">
        <f t="shared" si="57"/>
        <v>7.2614406417112295E-2</v>
      </c>
      <c r="T265" s="165">
        <f t="shared" si="57"/>
        <v>0.12448183957219253</v>
      </c>
      <c r="U265" s="165">
        <f t="shared" si="57"/>
        <v>0.10258225668449197</v>
      </c>
      <c r="V265" s="165">
        <f t="shared" si="57"/>
        <v>0.10604008556149731</v>
      </c>
      <c r="W265" s="165">
        <f t="shared" si="57"/>
        <v>0.1008533422459893</v>
      </c>
      <c r="X265" s="165">
        <f t="shared" si="57"/>
        <v>0.12448183957219253</v>
      </c>
      <c r="Y265" s="165">
        <f t="shared" si="57"/>
        <v>0.12160031550802139</v>
      </c>
      <c r="Z265" s="165">
        <f t="shared" si="57"/>
        <v>0.10258225668449197</v>
      </c>
      <c r="AA265" s="165">
        <f t="shared" si="57"/>
        <v>0.12160031550802139</v>
      </c>
      <c r="AB265" s="165">
        <f t="shared" si="57"/>
        <v>0.13543163101604277</v>
      </c>
      <c r="AC265" s="165">
        <f t="shared" si="57"/>
        <v>6.051200534759358E-2</v>
      </c>
      <c r="AD265" s="165">
        <f t="shared" si="57"/>
        <v>0.10027703743315507</v>
      </c>
      <c r="AE265" s="165">
        <f t="shared" si="57"/>
        <v>0.10431117112299465</v>
      </c>
      <c r="AF265" s="165">
        <f t="shared" si="57"/>
        <v>0.10258225668449197</v>
      </c>
      <c r="AG265" s="165">
        <f t="shared" si="57"/>
        <v>0.10488747593582887</v>
      </c>
      <c r="AH265" s="165">
        <f t="shared" si="57"/>
        <v>8.1835283422459895E-2</v>
      </c>
      <c r="AI265" s="165">
        <f t="shared" si="57"/>
        <v>0.10258225668449197</v>
      </c>
      <c r="AJ265" s="165">
        <f t="shared" si="57"/>
        <v>9.0479855614973251E-2</v>
      </c>
      <c r="AK265" s="165">
        <f t="shared" si="58"/>
        <v>8.6445721925133681E-2</v>
      </c>
      <c r="AL265" s="165">
        <f t="shared" si="57"/>
        <v>9.6242903743315497E-2</v>
      </c>
      <c r="AM265" s="165">
        <f t="shared" si="57"/>
        <v>8.8750941176470588E-2</v>
      </c>
      <c r="AN265" s="165">
        <f t="shared" si="57"/>
        <v>0.12102401069518716</v>
      </c>
      <c r="AO265" s="165">
        <f t="shared" si="57"/>
        <v>0.11987140106951871</v>
      </c>
      <c r="AP265" s="165">
        <f t="shared" si="57"/>
        <v>0.11583726737967914</v>
      </c>
      <c r="AQ265" s="165">
        <f t="shared" si="57"/>
        <v>0.11295574331550803</v>
      </c>
      <c r="AR265" s="165">
        <f t="shared" si="57"/>
        <v>0.10949791443850267</v>
      </c>
      <c r="AS265" s="165">
        <f t="shared" si="57"/>
        <v>0.1100742192513369</v>
      </c>
      <c r="AT265" s="165">
        <f t="shared" si="57"/>
        <v>0.13082119251336896</v>
      </c>
      <c r="AU265" s="165">
        <f t="shared" si="57"/>
        <v>8.1835283422459895E-2</v>
      </c>
      <c r="AV265" s="165">
        <f t="shared" si="57"/>
        <v>0.11698987700534759</v>
      </c>
      <c r="AW265" s="74">
        <v>265</v>
      </c>
    </row>
    <row r="266" spans="1:49" ht="13.5" thickBot="1" x14ac:dyDescent="0.25">
      <c r="A266" s="112" t="s">
        <v>221</v>
      </c>
      <c r="B266" s="167">
        <v>0.10776899999999999</v>
      </c>
      <c r="C266" s="165">
        <f>C$270*$B266</f>
        <v>0.10530432875610031</v>
      </c>
      <c r="D266" s="165">
        <f t="shared" si="56"/>
        <v>0.11596270178195035</v>
      </c>
      <c r="E266" s="165">
        <f t="shared" si="56"/>
        <v>0.10581687749769111</v>
      </c>
      <c r="F266" s="165">
        <f t="shared" si="56"/>
        <v>0.10413419527438572</v>
      </c>
      <c r="G266" s="165">
        <f t="shared" si="56"/>
        <v>0.11487277858850357</v>
      </c>
      <c r="H266" s="165">
        <f t="shared" si="56"/>
        <v>0.10066592371959351</v>
      </c>
      <c r="I266" s="165">
        <f t="shared" si="56"/>
        <v>0.10291448982192689</v>
      </c>
      <c r="J266" s="188">
        <f t="shared" si="56"/>
        <v>0.11150283182130191</v>
      </c>
      <c r="K266" s="165">
        <f t="shared" si="56"/>
        <v>0.1086711643936373</v>
      </c>
      <c r="L266" s="165">
        <f t="shared" si="56"/>
        <v>0.12403318269654817</v>
      </c>
      <c r="M266" s="165">
        <f t="shared" si="56"/>
        <v>8.9005927402274421E-2</v>
      </c>
      <c r="N266" s="165">
        <f t="shared" si="56"/>
        <v>0.11297518258399315</v>
      </c>
      <c r="O266" s="165">
        <f t="shared" si="56"/>
        <v>9.9436216612368927E-2</v>
      </c>
      <c r="P266" s="165">
        <f t="shared" si="56"/>
        <v>6.0263692570157013E-2</v>
      </c>
      <c r="Q266" s="165">
        <f t="shared" si="57"/>
        <v>0.10488747593582887</v>
      </c>
      <c r="R266" s="165">
        <f t="shared" si="57"/>
        <v>0.1008533422459893</v>
      </c>
      <c r="S266" s="165">
        <f t="shared" si="57"/>
        <v>7.2614406417112295E-2</v>
      </c>
      <c r="T266" s="165">
        <f t="shared" si="57"/>
        <v>0.12448183957219253</v>
      </c>
      <c r="U266" s="165">
        <f>U$270*$B266</f>
        <v>0.10258225668449197</v>
      </c>
      <c r="V266" s="165">
        <f t="shared" si="57"/>
        <v>0.10604008556149731</v>
      </c>
      <c r="W266" s="165">
        <f t="shared" si="57"/>
        <v>0.1008533422459893</v>
      </c>
      <c r="X266" s="165">
        <f t="shared" si="57"/>
        <v>0.12448183957219253</v>
      </c>
      <c r="Y266" s="165">
        <f t="shared" si="57"/>
        <v>0.12160031550802139</v>
      </c>
      <c r="Z266" s="165">
        <f t="shared" si="57"/>
        <v>0.10258225668449197</v>
      </c>
      <c r="AA266" s="165">
        <f t="shared" si="57"/>
        <v>0.12160031550802139</v>
      </c>
      <c r="AB266" s="165">
        <f t="shared" si="57"/>
        <v>0.13543163101604277</v>
      </c>
      <c r="AC266" s="165">
        <f t="shared" si="57"/>
        <v>6.051200534759358E-2</v>
      </c>
      <c r="AD266" s="165">
        <f t="shared" si="57"/>
        <v>0.10027703743315507</v>
      </c>
      <c r="AE266" s="165">
        <f t="shared" si="57"/>
        <v>0.10431117112299465</v>
      </c>
      <c r="AF266" s="165">
        <f t="shared" si="57"/>
        <v>0.10258225668449197</v>
      </c>
      <c r="AG266" s="165">
        <f t="shared" si="57"/>
        <v>0.10488747593582887</v>
      </c>
      <c r="AH266" s="165">
        <f t="shared" si="57"/>
        <v>8.1835283422459895E-2</v>
      </c>
      <c r="AI266" s="165">
        <f t="shared" si="57"/>
        <v>0.10258225668449197</v>
      </c>
      <c r="AJ266" s="165">
        <f t="shared" si="57"/>
        <v>9.0479855614973251E-2</v>
      </c>
      <c r="AK266" s="165">
        <f t="shared" si="58"/>
        <v>8.6445721925133681E-2</v>
      </c>
      <c r="AL266" s="165">
        <f t="shared" si="57"/>
        <v>9.6242903743315497E-2</v>
      </c>
      <c r="AM266" s="165">
        <f t="shared" si="57"/>
        <v>8.8750941176470588E-2</v>
      </c>
      <c r="AN266" s="165">
        <f t="shared" si="57"/>
        <v>0.12102401069518716</v>
      </c>
      <c r="AO266" s="165">
        <f t="shared" si="57"/>
        <v>0.11987140106951871</v>
      </c>
      <c r="AP266" s="165">
        <f t="shared" si="57"/>
        <v>0.11583726737967914</v>
      </c>
      <c r="AQ266" s="165">
        <f t="shared" ref="AQ266:AV266" si="60">AQ$270*$B266</f>
        <v>0.11295574331550803</v>
      </c>
      <c r="AR266" s="165">
        <f t="shared" si="60"/>
        <v>0.10949791443850267</v>
      </c>
      <c r="AS266" s="165">
        <f t="shared" si="60"/>
        <v>0.1100742192513369</v>
      </c>
      <c r="AT266" s="165">
        <f t="shared" si="60"/>
        <v>0.13082119251336896</v>
      </c>
      <c r="AU266" s="165">
        <f t="shared" si="60"/>
        <v>8.1835283422459895E-2</v>
      </c>
      <c r="AV266" s="165">
        <f t="shared" si="60"/>
        <v>0.11698987700534759</v>
      </c>
      <c r="AW266" s="74">
        <v>266</v>
      </c>
    </row>
    <row r="267" spans="1:49" ht="13.5" thickBot="1" x14ac:dyDescent="0.25">
      <c r="A267" s="201" t="s">
        <v>195</v>
      </c>
      <c r="B267" s="201" t="s">
        <v>197</v>
      </c>
      <c r="C267" s="204">
        <v>26.319684228</v>
      </c>
      <c r="D267" s="204">
        <v>27.083594846</v>
      </c>
      <c r="E267" s="204">
        <v>23.448473325999998</v>
      </c>
      <c r="F267" s="204">
        <v>27.889555054999999</v>
      </c>
      <c r="G267" s="204">
        <v>28.550935040999999</v>
      </c>
      <c r="H267" s="204">
        <v>26.475261546999999</v>
      </c>
      <c r="I267" s="204">
        <v>26.533194496</v>
      </c>
      <c r="J267" s="204">
        <v>26.957250516999999</v>
      </c>
      <c r="K267" s="204">
        <v>26.832854595000001</v>
      </c>
      <c r="L267" s="204">
        <v>29.769502487</v>
      </c>
      <c r="M267" s="204">
        <v>28.272428152</v>
      </c>
      <c r="N267" s="204">
        <v>24.240366603999998</v>
      </c>
      <c r="O267" s="204">
        <v>27.237791662999999</v>
      </c>
      <c r="P267" s="204">
        <v>19.955609664000001</v>
      </c>
      <c r="Q267" s="133">
        <v>29.3</v>
      </c>
      <c r="R267" s="133">
        <v>24.6</v>
      </c>
      <c r="S267" s="133">
        <v>23.7</v>
      </c>
      <c r="T267" s="133">
        <v>29.1</v>
      </c>
      <c r="U267" s="133">
        <v>27.9</v>
      </c>
      <c r="V267" s="133">
        <v>23.4</v>
      </c>
      <c r="W267" s="133">
        <v>30.1</v>
      </c>
      <c r="X267" s="133">
        <v>27</v>
      </c>
      <c r="Y267" s="133">
        <v>31.5</v>
      </c>
      <c r="Z267" s="133">
        <v>26.2</v>
      </c>
      <c r="AA267" s="133">
        <v>31.5</v>
      </c>
      <c r="AB267" s="133">
        <v>31.2</v>
      </c>
      <c r="AC267" s="133">
        <v>20</v>
      </c>
      <c r="AD267" s="133">
        <v>28.1</v>
      </c>
      <c r="AE267" s="133">
        <v>27.9</v>
      </c>
      <c r="AF267" s="133">
        <v>24.4</v>
      </c>
      <c r="AG267" s="133">
        <v>25</v>
      </c>
      <c r="AH267" s="133">
        <v>22.3</v>
      </c>
      <c r="AI267" s="133">
        <v>26.2</v>
      </c>
      <c r="AJ267" s="133">
        <v>24.5</v>
      </c>
      <c r="AK267" s="182">
        <v>25.9</v>
      </c>
      <c r="AL267" s="133">
        <v>25.3</v>
      </c>
      <c r="AM267" s="133">
        <v>28.3</v>
      </c>
      <c r="AN267" s="133">
        <v>27.1</v>
      </c>
      <c r="AO267" s="133">
        <v>31.9</v>
      </c>
      <c r="AP267" s="133">
        <v>27.1</v>
      </c>
      <c r="AQ267" s="133">
        <v>24.2</v>
      </c>
      <c r="AR267" s="133">
        <v>26.2</v>
      </c>
      <c r="AS267" s="133">
        <v>28</v>
      </c>
      <c r="AT267" s="182">
        <v>28.3</v>
      </c>
      <c r="AU267" s="182">
        <v>22.3</v>
      </c>
      <c r="AV267" s="182">
        <v>29.7</v>
      </c>
      <c r="AW267" s="74">
        <v>267</v>
      </c>
    </row>
    <row r="268" spans="1:49" ht="13.5" thickBot="1" x14ac:dyDescent="0.25">
      <c r="A268" s="157"/>
      <c r="B268" s="157" t="s">
        <v>198</v>
      </c>
      <c r="C268" s="204">
        <v>18.272332003999999</v>
      </c>
      <c r="D268" s="204">
        <v>20.121765287999999</v>
      </c>
      <c r="E268" s="204">
        <v>18.361269096000001</v>
      </c>
      <c r="F268" s="204">
        <v>18.069291277000001</v>
      </c>
      <c r="G268" s="204">
        <v>19.932642593000001</v>
      </c>
      <c r="H268" s="204">
        <v>17.467479270999998</v>
      </c>
      <c r="I268" s="204">
        <v>17.857648857000001</v>
      </c>
      <c r="J268" s="204">
        <v>19.347891833999999</v>
      </c>
      <c r="K268" s="204">
        <v>18.856542921999999</v>
      </c>
      <c r="L268" s="204">
        <v>21.522149378999998</v>
      </c>
      <c r="M268" s="204">
        <v>15.444245027999999</v>
      </c>
      <c r="N268" s="204">
        <v>19.603373088000001</v>
      </c>
      <c r="O268" s="204">
        <v>17.254101371000001</v>
      </c>
      <c r="P268" s="204">
        <v>10.456912944000001</v>
      </c>
      <c r="Q268" s="133">
        <v>18.2</v>
      </c>
      <c r="R268" s="133">
        <v>17.5</v>
      </c>
      <c r="S268" s="133">
        <v>12.6</v>
      </c>
      <c r="T268" s="133">
        <v>21.6</v>
      </c>
      <c r="U268" s="133">
        <v>17.8</v>
      </c>
      <c r="V268" s="133">
        <v>18.399999999999999</v>
      </c>
      <c r="W268" s="133">
        <v>17.5</v>
      </c>
      <c r="X268" s="133">
        <v>21.6</v>
      </c>
      <c r="Y268" s="133">
        <v>21.1</v>
      </c>
      <c r="Z268" s="133">
        <v>17.8</v>
      </c>
      <c r="AA268" s="133">
        <v>21.1</v>
      </c>
      <c r="AB268" s="133">
        <v>23.5</v>
      </c>
      <c r="AC268" s="133">
        <v>10.5</v>
      </c>
      <c r="AD268" s="133">
        <v>17.399999999999999</v>
      </c>
      <c r="AE268" s="133">
        <v>18.100000000000001</v>
      </c>
      <c r="AF268" s="133">
        <v>17.8</v>
      </c>
      <c r="AG268" s="133">
        <v>18.2</v>
      </c>
      <c r="AH268" s="133">
        <v>14.2</v>
      </c>
      <c r="AI268" s="133">
        <v>17.8</v>
      </c>
      <c r="AJ268" s="133">
        <v>15.7</v>
      </c>
      <c r="AK268" s="182">
        <v>15</v>
      </c>
      <c r="AL268" s="133">
        <v>16.7</v>
      </c>
      <c r="AM268" s="133">
        <v>15.4</v>
      </c>
      <c r="AN268" s="133">
        <v>21</v>
      </c>
      <c r="AO268" s="133">
        <v>20.8</v>
      </c>
      <c r="AP268" s="133">
        <v>20.100000000000001</v>
      </c>
      <c r="AQ268" s="133">
        <v>19.600000000000001</v>
      </c>
      <c r="AR268" s="133">
        <v>19</v>
      </c>
      <c r="AS268" s="133">
        <v>19.100000000000001</v>
      </c>
      <c r="AT268" s="182">
        <v>22.7</v>
      </c>
      <c r="AU268" s="182">
        <v>14.2</v>
      </c>
      <c r="AV268" s="182">
        <v>20.3</v>
      </c>
      <c r="AW268" s="74">
        <v>268</v>
      </c>
    </row>
    <row r="269" spans="1:49" ht="13.5" thickBot="1" x14ac:dyDescent="0.25">
      <c r="A269" s="202" t="s">
        <v>196</v>
      </c>
      <c r="B269" s="201" t="s">
        <v>197</v>
      </c>
      <c r="C269" s="133">
        <f>C267/27.2</f>
        <v>0.96763544955882352</v>
      </c>
      <c r="D269" s="133">
        <f t="shared" ref="D269:AV269" si="61">D267/27.2</f>
        <v>0.99572039875000007</v>
      </c>
      <c r="E269" s="133">
        <f t="shared" si="61"/>
        <v>0.86207622522058824</v>
      </c>
      <c r="F269" s="133">
        <f t="shared" si="61"/>
        <v>1.0253512887867646</v>
      </c>
      <c r="G269" s="133">
        <f t="shared" si="61"/>
        <v>1.0496667294485293</v>
      </c>
      <c r="H269" s="133">
        <f t="shared" si="61"/>
        <v>0.97335520393382347</v>
      </c>
      <c r="I269" s="133">
        <f t="shared" si="61"/>
        <v>0.97548509176470588</v>
      </c>
      <c r="J269" s="133">
        <f t="shared" si="61"/>
        <v>0.99107538665441175</v>
      </c>
      <c r="K269" s="133">
        <f t="shared" si="61"/>
        <v>0.98650200716911773</v>
      </c>
      <c r="L269" s="133">
        <f t="shared" si="61"/>
        <v>1.0944670031985295</v>
      </c>
      <c r="M269" s="133">
        <f t="shared" si="61"/>
        <v>1.0394275055882354</v>
      </c>
      <c r="N269" s="133">
        <f t="shared" si="61"/>
        <v>0.8911899486764705</v>
      </c>
      <c r="O269" s="133">
        <f t="shared" si="61"/>
        <v>1.001389399375</v>
      </c>
      <c r="P269" s="133">
        <f t="shared" si="61"/>
        <v>0.73366212000000008</v>
      </c>
      <c r="Q269" s="133">
        <f t="shared" si="61"/>
        <v>1.0772058823529411</v>
      </c>
      <c r="R269" s="133">
        <f t="shared" si="61"/>
        <v>0.90441176470588247</v>
      </c>
      <c r="S269" s="133">
        <f t="shared" si="61"/>
        <v>0.87132352941176472</v>
      </c>
      <c r="T269" s="133">
        <f t="shared" si="61"/>
        <v>1.0698529411764706</v>
      </c>
      <c r="U269" s="133">
        <f t="shared" si="61"/>
        <v>1.025735294117647</v>
      </c>
      <c r="V269" s="133">
        <f t="shared" si="61"/>
        <v>0.86029411764705876</v>
      </c>
      <c r="W269" s="133">
        <f t="shared" si="61"/>
        <v>1.1066176470588236</v>
      </c>
      <c r="X269" s="133">
        <f t="shared" si="61"/>
        <v>0.99264705882352944</v>
      </c>
      <c r="Y269" s="133">
        <f t="shared" si="61"/>
        <v>1.1580882352941178</v>
      </c>
      <c r="Z269" s="133">
        <f t="shared" si="61"/>
        <v>0.96323529411764708</v>
      </c>
      <c r="AA269" s="133">
        <f t="shared" si="61"/>
        <v>1.1580882352941178</v>
      </c>
      <c r="AB269" s="133">
        <f t="shared" si="61"/>
        <v>1.1470588235294117</v>
      </c>
      <c r="AC269" s="133">
        <f t="shared" si="61"/>
        <v>0.73529411764705888</v>
      </c>
      <c r="AD269" s="133">
        <f t="shared" si="61"/>
        <v>1.0330882352941178</v>
      </c>
      <c r="AE269" s="133">
        <f t="shared" si="61"/>
        <v>1.025735294117647</v>
      </c>
      <c r="AF269" s="133">
        <f t="shared" si="61"/>
        <v>0.89705882352941169</v>
      </c>
      <c r="AG269" s="133">
        <f t="shared" si="61"/>
        <v>0.91911764705882359</v>
      </c>
      <c r="AH269" s="133">
        <f t="shared" si="61"/>
        <v>0.81985294117647067</v>
      </c>
      <c r="AI269" s="133">
        <f t="shared" si="61"/>
        <v>0.96323529411764708</v>
      </c>
      <c r="AJ269" s="133">
        <f t="shared" si="61"/>
        <v>0.90073529411764708</v>
      </c>
      <c r="AK269" s="133">
        <f t="shared" si="61"/>
        <v>0.95220588235294112</v>
      </c>
      <c r="AL269" s="133">
        <f t="shared" si="61"/>
        <v>0.93014705882352944</v>
      </c>
      <c r="AM269" s="133">
        <f t="shared" si="61"/>
        <v>1.0404411764705883</v>
      </c>
      <c r="AN269" s="133">
        <f t="shared" si="61"/>
        <v>0.99632352941176483</v>
      </c>
      <c r="AO269" s="133">
        <f t="shared" si="61"/>
        <v>1.1727941176470589</v>
      </c>
      <c r="AP269" s="133">
        <f t="shared" si="61"/>
        <v>0.99632352941176483</v>
      </c>
      <c r="AQ269" s="133">
        <f t="shared" si="61"/>
        <v>0.88970588235294112</v>
      </c>
      <c r="AR269" s="133">
        <f t="shared" si="61"/>
        <v>0.96323529411764708</v>
      </c>
      <c r="AS269" s="133">
        <f t="shared" si="61"/>
        <v>1.0294117647058825</v>
      </c>
      <c r="AT269" s="133">
        <f t="shared" si="61"/>
        <v>1.0404411764705883</v>
      </c>
      <c r="AU269" s="133">
        <f t="shared" si="61"/>
        <v>0.81985294117647067</v>
      </c>
      <c r="AV269" s="133">
        <f t="shared" si="61"/>
        <v>1.0919117647058822</v>
      </c>
      <c r="AW269" s="74">
        <v>269</v>
      </c>
    </row>
    <row r="270" spans="1:49" ht="13.5" thickBot="1" x14ac:dyDescent="0.25">
      <c r="A270" s="157"/>
      <c r="B270" s="157" t="s">
        <v>198</v>
      </c>
      <c r="C270" s="133">
        <f>C268/18.7</f>
        <v>0.97713005368983952</v>
      </c>
      <c r="D270" s="133">
        <f t="shared" ref="D270:AV270" si="62">D268/18.7</f>
        <v>1.0760302293048127</v>
      </c>
      <c r="E270" s="133">
        <f t="shared" si="62"/>
        <v>0.98188604791443856</v>
      </c>
      <c r="F270" s="133">
        <f t="shared" si="62"/>
        <v>0.96627226080213913</v>
      </c>
      <c r="G270" s="133">
        <f t="shared" si="62"/>
        <v>1.0659167162032086</v>
      </c>
      <c r="H270" s="133">
        <f t="shared" si="62"/>
        <v>0.93408980058823521</v>
      </c>
      <c r="I270" s="133">
        <f t="shared" si="62"/>
        <v>0.95495448433155083</v>
      </c>
      <c r="J270" s="133">
        <f t="shared" si="62"/>
        <v>1.0346466221390374</v>
      </c>
      <c r="K270" s="133">
        <f t="shared" si="62"/>
        <v>1.0083712792513368</v>
      </c>
      <c r="L270" s="133">
        <f t="shared" si="62"/>
        <v>1.1509170790909091</v>
      </c>
      <c r="M270" s="133">
        <f t="shared" si="62"/>
        <v>0.8258954560427807</v>
      </c>
      <c r="N270" s="133">
        <f t="shared" si="62"/>
        <v>1.0483087212834226</v>
      </c>
      <c r="O270" s="133">
        <f t="shared" si="62"/>
        <v>0.92267921770053485</v>
      </c>
      <c r="P270" s="133">
        <f t="shared" si="62"/>
        <v>0.55919320556149743</v>
      </c>
      <c r="Q270" s="133">
        <f t="shared" si="62"/>
        <v>0.9732620320855615</v>
      </c>
      <c r="R270" s="133">
        <f t="shared" si="62"/>
        <v>0.93582887700534767</v>
      </c>
      <c r="S270" s="133">
        <f t="shared" si="62"/>
        <v>0.6737967914438503</v>
      </c>
      <c r="T270" s="133">
        <f t="shared" si="62"/>
        <v>1.1550802139037435</v>
      </c>
      <c r="U270" s="133">
        <f t="shared" si="62"/>
        <v>0.95187165775401072</v>
      </c>
      <c r="V270" s="133">
        <f t="shared" si="62"/>
        <v>0.98395721925133683</v>
      </c>
      <c r="W270" s="133">
        <f t="shared" si="62"/>
        <v>0.93582887700534767</v>
      </c>
      <c r="X270" s="133">
        <f t="shared" si="62"/>
        <v>1.1550802139037435</v>
      </c>
      <c r="Y270" s="133">
        <f t="shared" si="62"/>
        <v>1.1283422459893049</v>
      </c>
      <c r="Z270" s="133">
        <f t="shared" si="62"/>
        <v>0.95187165775401072</v>
      </c>
      <c r="AA270" s="133">
        <f t="shared" si="62"/>
        <v>1.1283422459893049</v>
      </c>
      <c r="AB270" s="133">
        <f t="shared" si="62"/>
        <v>1.2566844919786098</v>
      </c>
      <c r="AC270" s="133">
        <f t="shared" si="62"/>
        <v>0.56149732620320858</v>
      </c>
      <c r="AD270" s="133">
        <f t="shared" si="62"/>
        <v>0.93048128342245984</v>
      </c>
      <c r="AE270" s="133">
        <f t="shared" si="62"/>
        <v>0.96791443850267389</v>
      </c>
      <c r="AF270" s="133">
        <f t="shared" si="62"/>
        <v>0.95187165775401072</v>
      </c>
      <c r="AG270" s="133">
        <f t="shared" si="62"/>
        <v>0.9732620320855615</v>
      </c>
      <c r="AH270" s="133">
        <f t="shared" si="62"/>
        <v>0.75935828877005351</v>
      </c>
      <c r="AI270" s="133">
        <f t="shared" si="62"/>
        <v>0.95187165775401072</v>
      </c>
      <c r="AJ270" s="133">
        <f t="shared" si="62"/>
        <v>0.83957219251336901</v>
      </c>
      <c r="AK270" s="133">
        <f t="shared" si="62"/>
        <v>0.80213903743315507</v>
      </c>
      <c r="AL270" s="133">
        <f t="shared" si="62"/>
        <v>0.89304812834224601</v>
      </c>
      <c r="AM270" s="133">
        <f t="shared" si="62"/>
        <v>0.82352941176470595</v>
      </c>
      <c r="AN270" s="133">
        <f t="shared" si="62"/>
        <v>1.1229946524064172</v>
      </c>
      <c r="AO270" s="133">
        <f t="shared" si="62"/>
        <v>1.1122994652406417</v>
      </c>
      <c r="AP270" s="133">
        <f t="shared" si="62"/>
        <v>1.0748663101604279</v>
      </c>
      <c r="AQ270" s="133">
        <f t="shared" si="62"/>
        <v>1.0481283422459895</v>
      </c>
      <c r="AR270" s="133">
        <f t="shared" si="62"/>
        <v>1.0160427807486632</v>
      </c>
      <c r="AS270" s="133">
        <f t="shared" si="62"/>
        <v>1.0213903743315509</v>
      </c>
      <c r="AT270" s="133">
        <f t="shared" si="62"/>
        <v>1.213903743315508</v>
      </c>
      <c r="AU270" s="133">
        <f t="shared" si="62"/>
        <v>0.75935828877005351</v>
      </c>
      <c r="AV270" s="133">
        <f t="shared" si="62"/>
        <v>1.0855614973262033</v>
      </c>
      <c r="AW270" s="74">
        <v>270</v>
      </c>
    </row>
    <row r="271" spans="1:49" x14ac:dyDescent="0.2">
      <c r="AW271" s="74">
        <v>282</v>
      </c>
    </row>
    <row r="272" spans="1:49" x14ac:dyDescent="0.2">
      <c r="B272" s="208"/>
      <c r="C272" s="187"/>
      <c r="D272" s="204"/>
    </row>
    <row r="273" spans="2:6" x14ac:dyDescent="0.2">
      <c r="B273"/>
      <c r="C273" s="204"/>
      <c r="D273" s="204"/>
      <c r="E273" s="165"/>
    </row>
    <row r="274" spans="2:6" x14ac:dyDescent="0.2">
      <c r="B274" s="176"/>
      <c r="C274" s="204"/>
      <c r="D274" s="204"/>
      <c r="E274" s="165"/>
    </row>
    <row r="275" spans="2:6" x14ac:dyDescent="0.2">
      <c r="B275"/>
      <c r="C275" s="204"/>
      <c r="D275" s="204"/>
      <c r="E275" s="165"/>
    </row>
    <row r="276" spans="2:6" x14ac:dyDescent="0.2">
      <c r="B276"/>
      <c r="C276" s="204"/>
      <c r="D276" s="204"/>
      <c r="E276" s="165"/>
    </row>
    <row r="277" spans="2:6" x14ac:dyDescent="0.2">
      <c r="B277"/>
      <c r="C277" s="204"/>
      <c r="D277" s="204"/>
      <c r="E277" s="165"/>
    </row>
    <row r="278" spans="2:6" x14ac:dyDescent="0.2">
      <c r="B278"/>
      <c r="C278" s="204"/>
      <c r="D278" s="204"/>
      <c r="E278" s="165"/>
    </row>
    <row r="279" spans="2:6" x14ac:dyDescent="0.2">
      <c r="B279"/>
      <c r="C279" s="204"/>
      <c r="D279" s="204"/>
      <c r="E279" s="165"/>
    </row>
    <row r="280" spans="2:6" x14ac:dyDescent="0.2">
      <c r="B280"/>
      <c r="C280" s="204"/>
      <c r="D280" s="204"/>
      <c r="E280" s="165"/>
    </row>
    <row r="281" spans="2:6" x14ac:dyDescent="0.2">
      <c r="B281"/>
      <c r="C281" s="204"/>
      <c r="D281" s="204"/>
      <c r="E281" s="165"/>
    </row>
    <row r="282" spans="2:6" x14ac:dyDescent="0.2">
      <c r="B282"/>
      <c r="C282" s="204"/>
      <c r="D282" s="204"/>
      <c r="E282" s="165"/>
    </row>
    <row r="283" spans="2:6" x14ac:dyDescent="0.2">
      <c r="B283"/>
      <c r="C283" s="204"/>
      <c r="D283" s="204"/>
      <c r="E283" s="165"/>
    </row>
    <row r="284" spans="2:6" x14ac:dyDescent="0.2">
      <c r="B284"/>
      <c r="C284" s="204"/>
      <c r="D284" s="204"/>
      <c r="E284" s="165"/>
    </row>
    <row r="285" spans="2:6" x14ac:dyDescent="0.2">
      <c r="B285"/>
      <c r="C285" s="204"/>
      <c r="D285" s="165"/>
      <c r="E285" s="165"/>
      <c r="F285" s="165"/>
    </row>
    <row r="286" spans="2:6" x14ac:dyDescent="0.2">
      <c r="B286" s="176"/>
      <c r="C286" s="204"/>
      <c r="D286" s="165"/>
    </row>
    <row r="287" spans="2:6" x14ac:dyDescent="0.2">
      <c r="B287"/>
      <c r="C287" s="204"/>
      <c r="E287" s="165"/>
      <c r="F287" s="165"/>
    </row>
    <row r="288" spans="2:6" x14ac:dyDescent="0.2">
      <c r="C288" s="204"/>
      <c r="D288" s="165"/>
      <c r="E288" s="165"/>
      <c r="F288" s="165"/>
    </row>
    <row r="289" spans="3:3" x14ac:dyDescent="0.2">
      <c r="C289" s="204"/>
    </row>
    <row r="290" spans="3:3" x14ac:dyDescent="0.2">
      <c r="C290" s="204"/>
    </row>
    <row r="291" spans="3:3" x14ac:dyDescent="0.2">
      <c r="C291" s="204"/>
    </row>
    <row r="292" spans="3:3" x14ac:dyDescent="0.2">
      <c r="C292" s="204"/>
    </row>
    <row r="293" spans="3:3" x14ac:dyDescent="0.2">
      <c r="C293" s="204"/>
    </row>
    <row r="294" spans="3:3" x14ac:dyDescent="0.2">
      <c r="C294" s="204"/>
    </row>
    <row r="295" spans="3:3" x14ac:dyDescent="0.2">
      <c r="C295" s="204"/>
    </row>
    <row r="296" spans="3:3" x14ac:dyDescent="0.2">
      <c r="C296" s="204"/>
    </row>
    <row r="297" spans="3:3" x14ac:dyDescent="0.2">
      <c r="C297" s="204"/>
    </row>
    <row r="298" spans="3:3" x14ac:dyDescent="0.2">
      <c r="C298" s="204"/>
    </row>
    <row r="299" spans="3:3" x14ac:dyDescent="0.2">
      <c r="C299" s="204"/>
    </row>
  </sheetData>
  <sortState ref="B284:D297">
    <sortCondition ref="B284:B297"/>
  </sortState>
  <phoneticPr fontId="4"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294"/>
  <sheetViews>
    <sheetView zoomScale="55" zoomScaleNormal="55" workbookViewId="0">
      <pane xSplit="1" ySplit="3" topLeftCell="B4" activePane="bottomRight" state="frozen"/>
      <selection pane="topRight" activeCell="B1" sqref="B1"/>
      <selection pane="bottomLeft" activeCell="A3" sqref="A3"/>
      <selection pane="bottomRight" activeCell="BF55" sqref="BF55"/>
    </sheetView>
  </sheetViews>
  <sheetFormatPr defaultRowHeight="12.75" x14ac:dyDescent="0.2"/>
  <cols>
    <col min="1" max="1" width="22.140625" style="67" customWidth="1"/>
    <col min="2" max="17" width="12.85546875" style="67" customWidth="1"/>
    <col min="18" max="48" width="9.140625" style="67"/>
    <col min="49" max="49" width="12.5703125" style="123" hidden="1" customWidth="1"/>
    <col min="50" max="50" width="6.140625" hidden="1" customWidth="1"/>
    <col min="51" max="51" width="13.42578125" style="124" hidden="1" customWidth="1"/>
    <col min="52" max="52" width="6.140625" hidden="1" customWidth="1"/>
    <col min="53" max="53" width="0" hidden="1" customWidth="1"/>
    <col min="54" max="54" width="9.85546875" style="126" customWidth="1"/>
    <col min="55" max="16384" width="9.140625" style="67"/>
  </cols>
  <sheetData>
    <row r="1" spans="1:56" s="56" customFormat="1" ht="65.25" customHeight="1" thickBot="1" x14ac:dyDescent="0.25">
      <c r="A1" s="47" t="s">
        <v>135</v>
      </c>
      <c r="B1" s="48" t="s">
        <v>80</v>
      </c>
      <c r="C1" s="48" t="s">
        <v>81</v>
      </c>
      <c r="D1" s="48" t="s">
        <v>82</v>
      </c>
      <c r="E1" s="48" t="s">
        <v>83</v>
      </c>
      <c r="F1" s="48" t="s">
        <v>84</v>
      </c>
      <c r="G1" s="48" t="s">
        <v>85</v>
      </c>
      <c r="H1" s="48" t="s">
        <v>86</v>
      </c>
      <c r="I1" s="48" t="s">
        <v>87</v>
      </c>
      <c r="J1" s="48" t="s">
        <v>88</v>
      </c>
      <c r="K1" s="48" t="s">
        <v>89</v>
      </c>
      <c r="L1" s="48" t="s">
        <v>90</v>
      </c>
      <c r="M1" s="48" t="s">
        <v>91</v>
      </c>
      <c r="N1" s="48" t="s">
        <v>92</v>
      </c>
      <c r="O1" s="48" t="s">
        <v>93</v>
      </c>
      <c r="P1" s="48" t="s">
        <v>94</v>
      </c>
      <c r="Q1" s="49" t="s">
        <v>95</v>
      </c>
      <c r="R1" s="50" t="s">
        <v>96</v>
      </c>
      <c r="S1" s="50" t="s">
        <v>97</v>
      </c>
      <c r="T1" s="50" t="s">
        <v>98</v>
      </c>
      <c r="U1" s="50" t="s">
        <v>99</v>
      </c>
      <c r="V1" s="50" t="s">
        <v>100</v>
      </c>
      <c r="W1" s="50" t="s">
        <v>101</v>
      </c>
      <c r="X1" s="50" t="s">
        <v>102</v>
      </c>
      <c r="Y1" s="50" t="s">
        <v>103</v>
      </c>
      <c r="Z1" s="50" t="s">
        <v>104</v>
      </c>
      <c r="AA1" s="50" t="s">
        <v>105</v>
      </c>
      <c r="AB1" s="50" t="s">
        <v>106</v>
      </c>
      <c r="AC1" s="50" t="s">
        <v>107</v>
      </c>
      <c r="AD1" s="50" t="s">
        <v>108</v>
      </c>
      <c r="AE1" s="50" t="s">
        <v>109</v>
      </c>
      <c r="AF1" s="50" t="s">
        <v>110</v>
      </c>
      <c r="AG1" s="50" t="s">
        <v>111</v>
      </c>
      <c r="AH1" s="50" t="s">
        <v>112</v>
      </c>
      <c r="AI1" s="50" t="s">
        <v>113</v>
      </c>
      <c r="AJ1" s="50" t="s">
        <v>114</v>
      </c>
      <c r="AK1" s="50" t="s">
        <v>115</v>
      </c>
      <c r="AL1" s="50" t="s">
        <v>116</v>
      </c>
      <c r="AM1" s="50" t="s">
        <v>117</v>
      </c>
      <c r="AN1" s="50" t="s">
        <v>118</v>
      </c>
      <c r="AO1" s="50" t="s">
        <v>119</v>
      </c>
      <c r="AP1" s="50" t="s">
        <v>120</v>
      </c>
      <c r="AQ1" s="50" t="s">
        <v>121</v>
      </c>
      <c r="AR1" s="50" t="s">
        <v>122</v>
      </c>
      <c r="AS1" s="50" t="s">
        <v>123</v>
      </c>
      <c r="AT1" s="50" t="s">
        <v>124</v>
      </c>
      <c r="AU1" s="50" t="s">
        <v>125</v>
      </c>
      <c r="AV1" s="51" t="s">
        <v>126</v>
      </c>
      <c r="AW1" s="52" t="s">
        <v>127</v>
      </c>
      <c r="AX1" s="53"/>
      <c r="AY1" s="54" t="s">
        <v>128</v>
      </c>
      <c r="AZ1" s="55"/>
      <c r="BB1" s="57" t="s">
        <v>129</v>
      </c>
    </row>
    <row r="2" spans="1:56" s="56" customFormat="1" ht="14.25" customHeight="1" thickBot="1" x14ac:dyDescent="0.25">
      <c r="A2" s="47"/>
      <c r="B2" s="48"/>
      <c r="C2" s="48"/>
      <c r="D2" s="48"/>
      <c r="E2" s="48"/>
      <c r="F2" s="48"/>
      <c r="G2" s="48"/>
      <c r="H2" s="48"/>
      <c r="I2" s="48"/>
      <c r="J2" s="48"/>
      <c r="K2" s="48"/>
      <c r="L2" s="48"/>
      <c r="M2" s="48"/>
      <c r="N2" s="48"/>
      <c r="O2" s="48"/>
      <c r="P2" s="48"/>
      <c r="Q2"/>
      <c r="R2"/>
      <c r="S2"/>
      <c r="T2"/>
      <c r="U2"/>
      <c r="V2"/>
      <c r="W2"/>
      <c r="X2"/>
      <c r="Y2"/>
      <c r="Z2"/>
      <c r="AA2"/>
      <c r="AB2"/>
      <c r="AC2"/>
      <c r="AD2"/>
      <c r="AE2"/>
      <c r="AF2"/>
      <c r="AG2"/>
      <c r="AH2"/>
      <c r="AI2"/>
      <c r="AJ2"/>
      <c r="AK2"/>
      <c r="AL2"/>
      <c r="AM2"/>
      <c r="AN2"/>
      <c r="AO2"/>
      <c r="AP2"/>
      <c r="AQ2"/>
      <c r="AR2"/>
      <c r="AS2"/>
      <c r="AT2"/>
      <c r="AU2"/>
      <c r="AV2"/>
      <c r="AW2" s="127"/>
      <c r="AX2" s="128"/>
      <c r="AY2" s="129"/>
      <c r="AZ2" s="130"/>
      <c r="BB2" s="131"/>
    </row>
    <row r="3" spans="1:56" ht="13.5" thickBot="1" x14ac:dyDescent="0.25">
      <c r="A3" s="58" t="s">
        <v>9</v>
      </c>
      <c r="B3" s="59"/>
      <c r="C3" s="59"/>
      <c r="D3" s="59"/>
      <c r="E3" s="59"/>
      <c r="F3" s="59"/>
      <c r="G3" s="59"/>
      <c r="H3" s="59"/>
      <c r="I3" s="59"/>
      <c r="J3" s="59"/>
      <c r="K3" s="59"/>
      <c r="L3" s="59"/>
      <c r="M3" s="59"/>
      <c r="N3" s="59"/>
      <c r="O3" s="59"/>
      <c r="P3" s="59"/>
      <c r="Q3" s="60"/>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61"/>
      <c r="AW3" s="62"/>
      <c r="AX3" s="63"/>
      <c r="AY3" s="64" t="s">
        <v>130</v>
      </c>
      <c r="AZ3" s="65"/>
      <c r="BB3" s="66"/>
    </row>
    <row r="4" spans="1:56" x14ac:dyDescent="0.2">
      <c r="A4" s="68" t="s">
        <v>10</v>
      </c>
      <c r="B4" s="76">
        <f>B11+B18</f>
        <v>26028700</v>
      </c>
      <c r="C4" s="76">
        <f t="shared" ref="C4:AV4" si="0">C11+C18</f>
        <v>1842310</v>
      </c>
      <c r="D4" s="76">
        <f t="shared" si="0"/>
        <v>563290</v>
      </c>
      <c r="E4" s="76">
        <f t="shared" si="0"/>
        <v>744990</v>
      </c>
      <c r="F4" s="76">
        <f t="shared" si="0"/>
        <v>1816170</v>
      </c>
      <c r="G4" s="76">
        <f t="shared" si="0"/>
        <v>1462810</v>
      </c>
      <c r="H4" s="76">
        <f t="shared" si="0"/>
        <v>2740100</v>
      </c>
      <c r="I4" s="76">
        <f t="shared" si="0"/>
        <v>5623880</v>
      </c>
      <c r="J4" s="76">
        <f t="shared" si="0"/>
        <v>1561710</v>
      </c>
      <c r="K4" s="76">
        <f t="shared" si="0"/>
        <v>3196900</v>
      </c>
      <c r="L4" s="76">
        <f t="shared" si="0"/>
        <v>4127400</v>
      </c>
      <c r="M4" s="76">
        <f t="shared" si="0"/>
        <v>101240</v>
      </c>
      <c r="N4" s="76">
        <f t="shared" si="0"/>
        <v>111780</v>
      </c>
      <c r="O4" s="76">
        <f t="shared" si="0"/>
        <v>2003560</v>
      </c>
      <c r="P4" s="76">
        <f t="shared" si="0"/>
        <v>132560</v>
      </c>
      <c r="Q4" s="76">
        <f t="shared" si="0"/>
        <v>1073050</v>
      </c>
      <c r="R4" s="76">
        <f t="shared" si="0"/>
        <v>1223560</v>
      </c>
      <c r="S4" s="76">
        <f t="shared" si="0"/>
        <v>557200</v>
      </c>
      <c r="T4" s="76">
        <f t="shared" si="0"/>
        <v>450020</v>
      </c>
      <c r="U4" s="76">
        <f t="shared" si="0"/>
        <v>253050</v>
      </c>
      <c r="V4" s="76">
        <f t="shared" si="0"/>
        <v>744990</v>
      </c>
      <c r="W4" s="76">
        <f t="shared" si="0"/>
        <v>719500</v>
      </c>
      <c r="X4" s="76">
        <f t="shared" si="0"/>
        <v>602630</v>
      </c>
      <c r="Y4" s="76">
        <f t="shared" si="0"/>
        <v>523830</v>
      </c>
      <c r="Z4" s="76">
        <f t="shared" si="0"/>
        <v>484790</v>
      </c>
      <c r="AA4" s="76">
        <f t="shared" si="0"/>
        <v>448070</v>
      </c>
      <c r="AB4" s="76">
        <f t="shared" si="0"/>
        <v>2381440</v>
      </c>
      <c r="AC4" s="76">
        <f t="shared" si="0"/>
        <v>132560</v>
      </c>
      <c r="AD4" s="76">
        <f t="shared" si="0"/>
        <v>764300</v>
      </c>
      <c r="AE4" s="76">
        <f t="shared" si="0"/>
        <v>1816170</v>
      </c>
      <c r="AF4" s="76">
        <f t="shared" si="0"/>
        <v>2940530</v>
      </c>
      <c r="AG4" s="76">
        <f t="shared" si="0"/>
        <v>1111690</v>
      </c>
      <c r="AH4" s="76">
        <f t="shared" si="0"/>
        <v>403060</v>
      </c>
      <c r="AI4" s="76">
        <f t="shared" si="0"/>
        <v>405470</v>
      </c>
      <c r="AJ4" s="76">
        <f t="shared" si="0"/>
        <v>443490</v>
      </c>
      <c r="AK4" s="76">
        <f t="shared" si="0"/>
        <v>680460</v>
      </c>
      <c r="AL4" s="76">
        <f t="shared" si="0"/>
        <v>1640600</v>
      </c>
      <c r="AM4" s="76">
        <f t="shared" si="0"/>
        <v>101240</v>
      </c>
      <c r="AN4" s="76">
        <f t="shared" si="0"/>
        <v>726860</v>
      </c>
      <c r="AO4" s="76">
        <f t="shared" si="0"/>
        <v>854260</v>
      </c>
      <c r="AP4" s="76">
        <f t="shared" si="0"/>
        <v>563290</v>
      </c>
      <c r="AQ4" s="76">
        <f t="shared" si="0"/>
        <v>111780</v>
      </c>
      <c r="AR4" s="76">
        <f t="shared" si="0"/>
        <v>559220</v>
      </c>
      <c r="AS4" s="76">
        <f t="shared" si="0"/>
        <v>1556300</v>
      </c>
      <c r="AT4" s="76">
        <f t="shared" si="0"/>
        <v>445460</v>
      </c>
      <c r="AU4" s="76">
        <f t="shared" si="0"/>
        <v>454130</v>
      </c>
      <c r="AV4" s="76">
        <f t="shared" si="0"/>
        <v>855700</v>
      </c>
      <c r="AW4" s="70">
        <v>1.0669987246485007E-2</v>
      </c>
      <c r="AX4" s="71" t="s">
        <v>131</v>
      </c>
      <c r="AY4" s="72"/>
      <c r="AZ4" s="73"/>
      <c r="BB4" s="74">
        <v>3</v>
      </c>
      <c r="BD4" t="s">
        <v>80</v>
      </c>
    </row>
    <row r="5" spans="1:56" x14ac:dyDescent="0.2">
      <c r="A5" s="75" t="s">
        <v>11</v>
      </c>
      <c r="B5" s="76">
        <f>B12+B19</f>
        <v>5252913</v>
      </c>
      <c r="C5" s="76">
        <f t="shared" ref="C5:AV5" si="1">C12+C19</f>
        <v>517418</v>
      </c>
      <c r="D5" s="76">
        <f t="shared" si="1"/>
        <v>31103</v>
      </c>
      <c r="E5" s="76">
        <f t="shared" si="1"/>
        <v>57195</v>
      </c>
      <c r="F5" s="76">
        <f t="shared" si="1"/>
        <v>337361</v>
      </c>
      <c r="G5" s="76">
        <f t="shared" si="1"/>
        <v>226030</v>
      </c>
      <c r="H5" s="76">
        <f t="shared" si="1"/>
        <v>165297</v>
      </c>
      <c r="I5" s="76">
        <f t="shared" si="1"/>
        <v>2077406</v>
      </c>
      <c r="J5" s="76">
        <f t="shared" si="1"/>
        <v>133916</v>
      </c>
      <c r="K5" s="76">
        <f t="shared" si="1"/>
        <v>840054</v>
      </c>
      <c r="L5" s="76">
        <f t="shared" si="1"/>
        <v>513447</v>
      </c>
      <c r="M5" s="76">
        <f t="shared" si="1"/>
        <v>0</v>
      </c>
      <c r="N5" s="76">
        <f t="shared" si="1"/>
        <v>0</v>
      </c>
      <c r="O5" s="76">
        <f t="shared" si="1"/>
        <v>353686</v>
      </c>
      <c r="P5" s="76">
        <f t="shared" si="1"/>
        <v>0</v>
      </c>
      <c r="Q5" s="76">
        <f t="shared" si="1"/>
        <v>138557</v>
      </c>
      <c r="R5" s="76">
        <f t="shared" si="1"/>
        <v>21399</v>
      </c>
      <c r="S5" s="76">
        <f t="shared" si="1"/>
        <v>48445</v>
      </c>
      <c r="T5" s="76">
        <f t="shared" si="1"/>
        <v>38987</v>
      </c>
      <c r="U5" s="76">
        <f t="shared" si="1"/>
        <v>66589</v>
      </c>
      <c r="V5" s="76">
        <f t="shared" si="1"/>
        <v>57195</v>
      </c>
      <c r="W5" s="76">
        <f t="shared" si="1"/>
        <v>264551</v>
      </c>
      <c r="X5" s="76">
        <f t="shared" si="1"/>
        <v>178759</v>
      </c>
      <c r="Y5" s="76">
        <f t="shared" si="1"/>
        <v>20668</v>
      </c>
      <c r="Z5" s="76">
        <f t="shared" si="1"/>
        <v>24104</v>
      </c>
      <c r="AA5" s="76">
        <f t="shared" si="1"/>
        <v>31965</v>
      </c>
      <c r="AB5" s="76">
        <f t="shared" si="1"/>
        <v>312418</v>
      </c>
      <c r="AC5" s="76">
        <f t="shared" si="1"/>
        <v>0</v>
      </c>
      <c r="AD5" s="76">
        <f t="shared" si="1"/>
        <v>113376</v>
      </c>
      <c r="AE5" s="76">
        <f t="shared" si="1"/>
        <v>337361</v>
      </c>
      <c r="AF5" s="76">
        <f t="shared" si="1"/>
        <v>1440003</v>
      </c>
      <c r="AG5" s="76">
        <f t="shared" si="1"/>
        <v>94929</v>
      </c>
      <c r="AH5" s="76">
        <f t="shared" si="1"/>
        <v>175340</v>
      </c>
      <c r="AI5" s="76">
        <f t="shared" si="1"/>
        <v>42770</v>
      </c>
      <c r="AJ5" s="76">
        <f t="shared" si="1"/>
        <v>5341</v>
      </c>
      <c r="AK5" s="76">
        <f t="shared" si="1"/>
        <v>248383</v>
      </c>
      <c r="AL5" s="76">
        <f t="shared" si="1"/>
        <v>534582</v>
      </c>
      <c r="AM5" s="76">
        <f t="shared" si="1"/>
        <v>0</v>
      </c>
      <c r="AN5" s="76">
        <f t="shared" si="1"/>
        <v>40690</v>
      </c>
      <c r="AO5" s="76">
        <f t="shared" si="1"/>
        <v>239460</v>
      </c>
      <c r="AP5" s="76">
        <f t="shared" si="1"/>
        <v>31103</v>
      </c>
      <c r="AQ5" s="76">
        <f t="shared" si="1"/>
        <v>0</v>
      </c>
      <c r="AR5" s="76">
        <f t="shared" si="1"/>
        <v>90276</v>
      </c>
      <c r="AS5" s="76">
        <f t="shared" si="1"/>
        <v>305472</v>
      </c>
      <c r="AT5" s="76">
        <f t="shared" si="1"/>
        <v>46065</v>
      </c>
      <c r="AU5" s="76">
        <f t="shared" si="1"/>
        <v>169970</v>
      </c>
      <c r="AV5" s="76">
        <f t="shared" si="1"/>
        <v>134155</v>
      </c>
      <c r="AW5" s="78">
        <v>1.3274686939749862E-2</v>
      </c>
      <c r="AX5" s="79"/>
      <c r="AY5" s="80"/>
      <c r="AZ5" s="81"/>
      <c r="BB5" s="82">
        <v>4</v>
      </c>
      <c r="BD5" t="s">
        <v>81</v>
      </c>
    </row>
    <row r="6" spans="1:56" x14ac:dyDescent="0.2">
      <c r="A6" s="75" t="s">
        <v>12</v>
      </c>
      <c r="B6" s="76">
        <f>B13+B20</f>
        <v>5226592</v>
      </c>
      <c r="C6" s="76">
        <f t="shared" ref="C6:AV8" si="2">C13+C20</f>
        <v>512891</v>
      </c>
      <c r="D6" s="76">
        <f t="shared" si="2"/>
        <v>86790</v>
      </c>
      <c r="E6" s="76">
        <f t="shared" si="2"/>
        <v>171875</v>
      </c>
      <c r="F6" s="76">
        <f t="shared" si="2"/>
        <v>403234</v>
      </c>
      <c r="G6" s="76">
        <f t="shared" si="2"/>
        <v>345510</v>
      </c>
      <c r="H6" s="76">
        <f t="shared" si="2"/>
        <v>354054</v>
      </c>
      <c r="I6" s="76">
        <f t="shared" si="2"/>
        <v>992686</v>
      </c>
      <c r="J6" s="76">
        <f t="shared" si="2"/>
        <v>300723</v>
      </c>
      <c r="K6" s="76">
        <f t="shared" si="2"/>
        <v>832227</v>
      </c>
      <c r="L6" s="76">
        <f t="shared" si="2"/>
        <v>803580</v>
      </c>
      <c r="M6" s="76">
        <f t="shared" si="2"/>
        <v>21780</v>
      </c>
      <c r="N6" s="76">
        <f t="shared" si="2"/>
        <v>6985</v>
      </c>
      <c r="O6" s="76">
        <f t="shared" si="2"/>
        <v>335883</v>
      </c>
      <c r="P6" s="76">
        <f t="shared" si="2"/>
        <v>58374</v>
      </c>
      <c r="Q6" s="76">
        <f t="shared" si="2"/>
        <v>195837</v>
      </c>
      <c r="R6" s="76">
        <f t="shared" si="2"/>
        <v>102868</v>
      </c>
      <c r="S6" s="76">
        <f t="shared" si="2"/>
        <v>95352</v>
      </c>
      <c r="T6" s="76">
        <f t="shared" si="2"/>
        <v>75798</v>
      </c>
      <c r="U6" s="76">
        <f t="shared" si="2"/>
        <v>45819</v>
      </c>
      <c r="V6" s="76">
        <f t="shared" si="2"/>
        <v>171875</v>
      </c>
      <c r="W6" s="76">
        <f t="shared" si="2"/>
        <v>151204</v>
      </c>
      <c r="X6" s="76">
        <f t="shared" si="2"/>
        <v>191788</v>
      </c>
      <c r="Y6" s="76">
        <f t="shared" si="2"/>
        <v>87017</v>
      </c>
      <c r="Z6" s="76">
        <f t="shared" si="2"/>
        <v>99564</v>
      </c>
      <c r="AA6" s="76">
        <f t="shared" si="2"/>
        <v>40509</v>
      </c>
      <c r="AB6" s="76">
        <f t="shared" si="2"/>
        <v>332546</v>
      </c>
      <c r="AC6" s="76">
        <f t="shared" si="2"/>
        <v>58374</v>
      </c>
      <c r="AD6" s="76">
        <f t="shared" si="2"/>
        <v>210535</v>
      </c>
      <c r="AE6" s="76">
        <f t="shared" si="2"/>
        <v>403234</v>
      </c>
      <c r="AF6" s="76">
        <f t="shared" si="2"/>
        <v>543394</v>
      </c>
      <c r="AG6" s="76">
        <f t="shared" si="2"/>
        <v>224925</v>
      </c>
      <c r="AH6" s="76">
        <f t="shared" si="2"/>
        <v>60443</v>
      </c>
      <c r="AI6" s="76">
        <f t="shared" si="2"/>
        <v>130423</v>
      </c>
      <c r="AJ6" s="76">
        <f t="shared" si="2"/>
        <v>55349</v>
      </c>
      <c r="AK6" s="76">
        <f t="shared" si="2"/>
        <v>150283</v>
      </c>
      <c r="AL6" s="76">
        <f t="shared" si="2"/>
        <v>466570</v>
      </c>
      <c r="AM6" s="76">
        <f t="shared" si="2"/>
        <v>21780</v>
      </c>
      <c r="AN6" s="76">
        <f t="shared" si="2"/>
        <v>89327</v>
      </c>
      <c r="AO6" s="76">
        <f t="shared" si="2"/>
        <v>134521</v>
      </c>
      <c r="AP6" s="76">
        <f t="shared" si="2"/>
        <v>86790</v>
      </c>
      <c r="AQ6" s="76">
        <f t="shared" si="2"/>
        <v>6985</v>
      </c>
      <c r="AR6" s="76">
        <f t="shared" si="2"/>
        <v>170820</v>
      </c>
      <c r="AS6" s="76">
        <f t="shared" si="2"/>
        <v>365657</v>
      </c>
      <c r="AT6" s="76">
        <f t="shared" si="2"/>
        <v>89156</v>
      </c>
      <c r="AU6" s="76">
        <f t="shared" si="2"/>
        <v>126802</v>
      </c>
      <c r="AV6" s="76">
        <f t="shared" si="2"/>
        <v>241047</v>
      </c>
      <c r="AW6" s="78">
        <v>1.2350565421834908E-2</v>
      </c>
      <c r="AX6" s="79"/>
      <c r="AY6" s="80"/>
      <c r="AZ6" s="81"/>
      <c r="BB6" s="82">
        <v>5</v>
      </c>
      <c r="BD6" t="s">
        <v>82</v>
      </c>
    </row>
    <row r="7" spans="1:56" x14ac:dyDescent="0.2">
      <c r="A7" s="75" t="s">
        <v>13</v>
      </c>
      <c r="B7" s="76">
        <f t="shared" ref="B7:Q8" si="3">B14+B21</f>
        <v>5199490</v>
      </c>
      <c r="C7" s="76">
        <f t="shared" si="3"/>
        <v>285226</v>
      </c>
      <c r="D7" s="76">
        <f t="shared" si="3"/>
        <v>172634</v>
      </c>
      <c r="E7" s="76">
        <f t="shared" si="3"/>
        <v>286916</v>
      </c>
      <c r="F7" s="76">
        <f t="shared" si="3"/>
        <v>361361</v>
      </c>
      <c r="G7" s="76">
        <f t="shared" si="3"/>
        <v>273321</v>
      </c>
      <c r="H7" s="76">
        <f t="shared" si="3"/>
        <v>599274</v>
      </c>
      <c r="I7" s="76">
        <f t="shared" si="3"/>
        <v>762939</v>
      </c>
      <c r="J7" s="76">
        <f t="shared" si="3"/>
        <v>525596</v>
      </c>
      <c r="K7" s="76">
        <f t="shared" si="3"/>
        <v>679083</v>
      </c>
      <c r="L7" s="76">
        <f t="shared" si="3"/>
        <v>761694</v>
      </c>
      <c r="M7" s="76">
        <f t="shared" si="3"/>
        <v>20767</v>
      </c>
      <c r="N7" s="76">
        <f t="shared" si="3"/>
        <v>45086</v>
      </c>
      <c r="O7" s="76">
        <f t="shared" si="3"/>
        <v>351407</v>
      </c>
      <c r="P7" s="76">
        <f t="shared" si="3"/>
        <v>74186</v>
      </c>
      <c r="Q7" s="76">
        <f t="shared" si="3"/>
        <v>176873</v>
      </c>
      <c r="R7" s="76">
        <f t="shared" si="2"/>
        <v>253919</v>
      </c>
      <c r="S7" s="76">
        <f t="shared" si="2"/>
        <v>125199</v>
      </c>
      <c r="T7" s="76">
        <f t="shared" si="2"/>
        <v>176950</v>
      </c>
      <c r="U7" s="76">
        <f t="shared" si="2"/>
        <v>60904</v>
      </c>
      <c r="V7" s="76">
        <f t="shared" si="2"/>
        <v>286916</v>
      </c>
      <c r="W7" s="76">
        <f t="shared" si="2"/>
        <v>88915</v>
      </c>
      <c r="X7" s="76">
        <f t="shared" si="2"/>
        <v>76172</v>
      </c>
      <c r="Y7" s="76">
        <f t="shared" si="2"/>
        <v>39685</v>
      </c>
      <c r="Z7" s="76">
        <f t="shared" si="2"/>
        <v>123150</v>
      </c>
      <c r="AA7" s="76">
        <f t="shared" si="2"/>
        <v>36343</v>
      </c>
      <c r="AB7" s="76">
        <f t="shared" si="2"/>
        <v>360804</v>
      </c>
      <c r="AC7" s="76">
        <f t="shared" si="2"/>
        <v>74186</v>
      </c>
      <c r="AD7" s="76">
        <f t="shared" si="2"/>
        <v>147202</v>
      </c>
      <c r="AE7" s="76">
        <f t="shared" si="2"/>
        <v>361361</v>
      </c>
      <c r="AF7" s="76">
        <f t="shared" si="2"/>
        <v>367308</v>
      </c>
      <c r="AG7" s="76">
        <f t="shared" si="2"/>
        <v>348646</v>
      </c>
      <c r="AH7" s="76">
        <f t="shared" si="2"/>
        <v>52877</v>
      </c>
      <c r="AI7" s="76">
        <f t="shared" si="2"/>
        <v>84227</v>
      </c>
      <c r="AJ7" s="76">
        <f t="shared" si="2"/>
        <v>168482</v>
      </c>
      <c r="AK7" s="76">
        <f t="shared" si="2"/>
        <v>100046</v>
      </c>
      <c r="AL7" s="76">
        <f t="shared" si="2"/>
        <v>300385</v>
      </c>
      <c r="AM7" s="76">
        <f t="shared" si="2"/>
        <v>20767</v>
      </c>
      <c r="AN7" s="76">
        <f t="shared" si="2"/>
        <v>137293</v>
      </c>
      <c r="AO7" s="76">
        <f t="shared" si="2"/>
        <v>175756</v>
      </c>
      <c r="AP7" s="76">
        <f t="shared" si="2"/>
        <v>172634</v>
      </c>
      <c r="AQ7" s="76">
        <f t="shared" si="2"/>
        <v>45086</v>
      </c>
      <c r="AR7" s="76">
        <f t="shared" si="2"/>
        <v>109008</v>
      </c>
      <c r="AS7" s="76">
        <f t="shared" si="2"/>
        <v>378698</v>
      </c>
      <c r="AT7" s="76">
        <f t="shared" si="2"/>
        <v>65215</v>
      </c>
      <c r="AU7" s="76">
        <f t="shared" si="2"/>
        <v>90970</v>
      </c>
      <c r="AV7" s="76">
        <f t="shared" si="2"/>
        <v>193513</v>
      </c>
      <c r="AW7" s="78">
        <v>1.0812425014975131E-2</v>
      </c>
      <c r="AX7" s="79"/>
      <c r="AY7" s="80"/>
      <c r="AZ7" s="81"/>
      <c r="BB7" s="82">
        <v>6</v>
      </c>
      <c r="BD7" t="s">
        <v>83</v>
      </c>
    </row>
    <row r="8" spans="1:56" x14ac:dyDescent="0.2">
      <c r="A8" s="75" t="s">
        <v>14</v>
      </c>
      <c r="B8" s="76">
        <f t="shared" si="3"/>
        <v>5176374</v>
      </c>
      <c r="C8" s="76">
        <f t="shared" si="2"/>
        <v>280310</v>
      </c>
      <c r="D8" s="76">
        <f t="shared" si="2"/>
        <v>235385</v>
      </c>
      <c r="E8" s="76">
        <f t="shared" si="2"/>
        <v>174280</v>
      </c>
      <c r="F8" s="76">
        <f t="shared" si="2"/>
        <v>337393</v>
      </c>
      <c r="G8" s="76">
        <f t="shared" si="2"/>
        <v>320273</v>
      </c>
      <c r="H8" s="76">
        <f t="shared" si="2"/>
        <v>720264</v>
      </c>
      <c r="I8" s="76">
        <f t="shared" si="2"/>
        <v>758168</v>
      </c>
      <c r="J8" s="76">
        <f t="shared" si="2"/>
        <v>457561</v>
      </c>
      <c r="K8" s="76">
        <f t="shared" si="2"/>
        <v>453856</v>
      </c>
      <c r="L8" s="76">
        <f t="shared" si="2"/>
        <v>732850</v>
      </c>
      <c r="M8" s="76">
        <f t="shared" si="2"/>
        <v>55582</v>
      </c>
      <c r="N8" s="76">
        <f t="shared" si="2"/>
        <v>52135</v>
      </c>
      <c r="O8" s="76">
        <f t="shared" si="2"/>
        <v>598317</v>
      </c>
      <c r="P8" s="76">
        <f t="shared" si="2"/>
        <v>0</v>
      </c>
      <c r="Q8" s="76">
        <f t="shared" si="2"/>
        <v>124011</v>
      </c>
      <c r="R8" s="76">
        <f t="shared" si="2"/>
        <v>438626</v>
      </c>
      <c r="S8" s="76">
        <f t="shared" si="2"/>
        <v>207869</v>
      </c>
      <c r="T8" s="76">
        <f t="shared" si="2"/>
        <v>109451</v>
      </c>
      <c r="U8" s="76">
        <f t="shared" si="2"/>
        <v>43903</v>
      </c>
      <c r="V8" s="76">
        <f t="shared" si="2"/>
        <v>174280</v>
      </c>
      <c r="W8" s="76">
        <f t="shared" si="2"/>
        <v>93869</v>
      </c>
      <c r="X8" s="76">
        <f t="shared" si="2"/>
        <v>81268</v>
      </c>
      <c r="Y8" s="76">
        <f t="shared" si="2"/>
        <v>104396</v>
      </c>
      <c r="Z8" s="76">
        <f t="shared" si="2"/>
        <v>148200</v>
      </c>
      <c r="AA8" s="76">
        <f t="shared" si="2"/>
        <v>71641</v>
      </c>
      <c r="AB8" s="76">
        <f t="shared" si="2"/>
        <v>363963</v>
      </c>
      <c r="AC8" s="76">
        <f t="shared" si="2"/>
        <v>0</v>
      </c>
      <c r="AD8" s="76">
        <f t="shared" si="2"/>
        <v>147402</v>
      </c>
      <c r="AE8" s="76">
        <f t="shared" si="2"/>
        <v>337393</v>
      </c>
      <c r="AF8" s="76">
        <f t="shared" si="2"/>
        <v>331938</v>
      </c>
      <c r="AG8" s="76">
        <f t="shared" si="2"/>
        <v>348110</v>
      </c>
      <c r="AH8" s="76">
        <f t="shared" si="2"/>
        <v>66049</v>
      </c>
      <c r="AI8" s="76">
        <f t="shared" si="2"/>
        <v>81692</v>
      </c>
      <c r="AJ8" s="76">
        <f t="shared" si="2"/>
        <v>157627</v>
      </c>
      <c r="AK8" s="76">
        <f t="shared" si="2"/>
        <v>118478</v>
      </c>
      <c r="AL8" s="76">
        <f t="shared" si="2"/>
        <v>196730</v>
      </c>
      <c r="AM8" s="76">
        <f t="shared" si="2"/>
        <v>55582</v>
      </c>
      <c r="AN8" s="76">
        <f t="shared" si="2"/>
        <v>296579</v>
      </c>
      <c r="AO8" s="76">
        <f t="shared" si="2"/>
        <v>142333</v>
      </c>
      <c r="AP8" s="76">
        <f t="shared" si="2"/>
        <v>235385</v>
      </c>
      <c r="AQ8" s="76">
        <f t="shared" si="2"/>
        <v>52135</v>
      </c>
      <c r="AR8" s="76">
        <f t="shared" si="2"/>
        <v>80564</v>
      </c>
      <c r="AS8" s="76">
        <f t="shared" si="2"/>
        <v>257126</v>
      </c>
      <c r="AT8" s="76">
        <f t="shared" si="2"/>
        <v>128968</v>
      </c>
      <c r="AU8" s="76">
        <f t="shared" si="2"/>
        <v>41811</v>
      </c>
      <c r="AV8" s="76">
        <f t="shared" si="2"/>
        <v>138995</v>
      </c>
      <c r="AW8" s="78">
        <v>9.3648469224185404E-3</v>
      </c>
      <c r="AX8" s="79"/>
      <c r="AY8" s="80"/>
      <c r="AZ8" s="81"/>
      <c r="BB8" s="82">
        <v>7</v>
      </c>
      <c r="BD8" t="s">
        <v>84</v>
      </c>
    </row>
    <row r="9" spans="1:56" ht="13.5" thickBot="1" x14ac:dyDescent="0.25">
      <c r="A9" s="83" t="s">
        <v>15</v>
      </c>
      <c r="B9" s="76">
        <f>B16+B23</f>
        <v>5173331</v>
      </c>
      <c r="C9" s="76">
        <f t="shared" ref="C9:AV9" si="4">C16+C23</f>
        <v>246465</v>
      </c>
      <c r="D9" s="76">
        <f t="shared" si="4"/>
        <v>37378</v>
      </c>
      <c r="E9" s="76">
        <f t="shared" si="4"/>
        <v>54724</v>
      </c>
      <c r="F9" s="76">
        <f t="shared" si="4"/>
        <v>376821</v>
      </c>
      <c r="G9" s="76">
        <f t="shared" si="4"/>
        <v>297676</v>
      </c>
      <c r="H9" s="76">
        <f t="shared" si="4"/>
        <v>901211</v>
      </c>
      <c r="I9" s="76">
        <f t="shared" si="4"/>
        <v>1032681</v>
      </c>
      <c r="J9" s="76">
        <f t="shared" si="4"/>
        <v>143914</v>
      </c>
      <c r="K9" s="76">
        <f t="shared" si="4"/>
        <v>391680</v>
      </c>
      <c r="L9" s="76">
        <f t="shared" si="4"/>
        <v>1315829</v>
      </c>
      <c r="M9" s="76">
        <f t="shared" si="4"/>
        <v>3111</v>
      </c>
      <c r="N9" s="76">
        <f t="shared" si="4"/>
        <v>7574</v>
      </c>
      <c r="O9" s="76">
        <f t="shared" si="4"/>
        <v>364267</v>
      </c>
      <c r="P9" s="76">
        <f t="shared" si="4"/>
        <v>0</v>
      </c>
      <c r="Q9" s="76">
        <f t="shared" si="4"/>
        <v>437772</v>
      </c>
      <c r="R9" s="76">
        <f t="shared" si="4"/>
        <v>406748</v>
      </c>
      <c r="S9" s="76">
        <f t="shared" si="4"/>
        <v>80335</v>
      </c>
      <c r="T9" s="76">
        <f t="shared" si="4"/>
        <v>48834</v>
      </c>
      <c r="U9" s="76">
        <f t="shared" si="4"/>
        <v>35835</v>
      </c>
      <c r="V9" s="76">
        <f t="shared" si="4"/>
        <v>54724</v>
      </c>
      <c r="W9" s="76">
        <f t="shared" si="4"/>
        <v>120961</v>
      </c>
      <c r="X9" s="76">
        <f t="shared" si="4"/>
        <v>74643</v>
      </c>
      <c r="Y9" s="76">
        <f t="shared" si="4"/>
        <v>272064</v>
      </c>
      <c r="Z9" s="76">
        <f t="shared" si="4"/>
        <v>89772</v>
      </c>
      <c r="AA9" s="76">
        <f t="shared" si="4"/>
        <v>267612</v>
      </c>
      <c r="AB9" s="76">
        <f t="shared" si="4"/>
        <v>1011709</v>
      </c>
      <c r="AC9" s="76">
        <f t="shared" si="4"/>
        <v>0</v>
      </c>
      <c r="AD9" s="76">
        <f t="shared" si="4"/>
        <v>145785</v>
      </c>
      <c r="AE9" s="76">
        <f t="shared" si="4"/>
        <v>376821</v>
      </c>
      <c r="AF9" s="76">
        <f t="shared" si="4"/>
        <v>257887</v>
      </c>
      <c r="AG9" s="76">
        <f t="shared" si="4"/>
        <v>95080</v>
      </c>
      <c r="AH9" s="76">
        <f t="shared" si="4"/>
        <v>48351</v>
      </c>
      <c r="AI9" s="76">
        <f t="shared" si="4"/>
        <v>66358</v>
      </c>
      <c r="AJ9" s="76">
        <f t="shared" si="4"/>
        <v>56691</v>
      </c>
      <c r="AK9" s="76">
        <f t="shared" si="4"/>
        <v>63270</v>
      </c>
      <c r="AL9" s="76">
        <f t="shared" si="4"/>
        <v>142333</v>
      </c>
      <c r="AM9" s="76">
        <f t="shared" si="4"/>
        <v>3111</v>
      </c>
      <c r="AN9" s="76">
        <f t="shared" si="4"/>
        <v>162971</v>
      </c>
      <c r="AO9" s="76">
        <f t="shared" si="4"/>
        <v>162190</v>
      </c>
      <c r="AP9" s="76">
        <f t="shared" si="4"/>
        <v>37378</v>
      </c>
      <c r="AQ9" s="76">
        <f t="shared" si="4"/>
        <v>7574</v>
      </c>
      <c r="AR9" s="76">
        <f t="shared" si="4"/>
        <v>108552</v>
      </c>
      <c r="AS9" s="76">
        <f t="shared" si="4"/>
        <v>249347</v>
      </c>
      <c r="AT9" s="76">
        <f t="shared" si="4"/>
        <v>116056</v>
      </c>
      <c r="AU9" s="76">
        <f t="shared" si="4"/>
        <v>24577</v>
      </c>
      <c r="AV9" s="76">
        <f t="shared" si="4"/>
        <v>147990</v>
      </c>
      <c r="AW9" s="85">
        <v>7.5394980282599859E-3</v>
      </c>
      <c r="AX9" s="86"/>
      <c r="AY9" s="87"/>
      <c r="AZ9" s="88"/>
      <c r="BB9" s="89">
        <v>8</v>
      </c>
      <c r="BD9" t="s">
        <v>85</v>
      </c>
    </row>
    <row r="10" spans="1:56" ht="13.5" thickBot="1" x14ac:dyDescent="0.25">
      <c r="A10" s="90" t="s">
        <v>16</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2"/>
      <c r="AX10" s="93"/>
      <c r="AY10" s="94"/>
      <c r="AZ10" s="95"/>
      <c r="BB10" s="96">
        <v>9</v>
      </c>
      <c r="BD10" t="s">
        <v>86</v>
      </c>
    </row>
    <row r="11" spans="1:56" x14ac:dyDescent="0.2">
      <c r="A11" s="75" t="s">
        <v>17</v>
      </c>
      <c r="B11" s="69">
        <f>SUM(B25:B44)</f>
        <v>12601707</v>
      </c>
      <c r="C11" s="69">
        <f t="shared" ref="C11:AV11" si="5">SUM(C25:C44)</f>
        <v>881719</v>
      </c>
      <c r="D11" s="69">
        <f t="shared" si="5"/>
        <v>272816</v>
      </c>
      <c r="E11" s="69">
        <f t="shared" si="5"/>
        <v>360664</v>
      </c>
      <c r="F11" s="69">
        <f t="shared" si="5"/>
        <v>877215</v>
      </c>
      <c r="G11" s="69">
        <f t="shared" si="5"/>
        <v>707304</v>
      </c>
      <c r="H11" s="69">
        <f t="shared" si="5"/>
        <v>1359925</v>
      </c>
      <c r="I11" s="69">
        <f t="shared" si="5"/>
        <v>2703249</v>
      </c>
      <c r="J11" s="69">
        <f t="shared" si="5"/>
        <v>768233</v>
      </c>
      <c r="K11" s="69">
        <f t="shared" si="5"/>
        <v>1535610</v>
      </c>
      <c r="L11" s="69">
        <f t="shared" si="5"/>
        <v>1995974</v>
      </c>
      <c r="M11" s="69">
        <f t="shared" si="5"/>
        <v>49915</v>
      </c>
      <c r="N11" s="69">
        <f t="shared" si="5"/>
        <v>56486</v>
      </c>
      <c r="O11" s="69">
        <f t="shared" si="5"/>
        <v>967406</v>
      </c>
      <c r="P11" s="69">
        <f t="shared" si="5"/>
        <v>65191</v>
      </c>
      <c r="Q11" s="69">
        <f t="shared" si="5"/>
        <v>530543</v>
      </c>
      <c r="R11" s="69">
        <f t="shared" si="5"/>
        <v>606876</v>
      </c>
      <c r="S11" s="69">
        <f t="shared" si="5"/>
        <v>269930</v>
      </c>
      <c r="T11" s="69">
        <f t="shared" si="5"/>
        <v>223465</v>
      </c>
      <c r="U11" s="69">
        <f t="shared" si="5"/>
        <v>123571</v>
      </c>
      <c r="V11" s="69">
        <f t="shared" si="5"/>
        <v>360664</v>
      </c>
      <c r="W11" s="69">
        <f t="shared" si="5"/>
        <v>342436</v>
      </c>
      <c r="X11" s="69">
        <f t="shared" si="5"/>
        <v>291443</v>
      </c>
      <c r="Y11" s="69">
        <f t="shared" si="5"/>
        <v>252488</v>
      </c>
      <c r="Z11" s="69">
        <f t="shared" si="5"/>
        <v>232415</v>
      </c>
      <c r="AA11" s="69">
        <f t="shared" si="5"/>
        <v>214048</v>
      </c>
      <c r="AB11" s="69">
        <f t="shared" si="5"/>
        <v>1153351</v>
      </c>
      <c r="AC11" s="69">
        <f t="shared" si="5"/>
        <v>65191</v>
      </c>
      <c r="AD11" s="69">
        <f t="shared" si="5"/>
        <v>370889</v>
      </c>
      <c r="AE11" s="69">
        <f t="shared" si="5"/>
        <v>877215</v>
      </c>
      <c r="AF11" s="69">
        <f t="shared" si="5"/>
        <v>1419490</v>
      </c>
      <c r="AG11" s="69">
        <f t="shared" si="5"/>
        <v>544768</v>
      </c>
      <c r="AH11" s="69">
        <f t="shared" si="5"/>
        <v>192577</v>
      </c>
      <c r="AI11" s="69">
        <f t="shared" si="5"/>
        <v>193129</v>
      </c>
      <c r="AJ11" s="69">
        <f t="shared" si="5"/>
        <v>222506</v>
      </c>
      <c r="AK11" s="69">
        <f t="shared" si="5"/>
        <v>322835</v>
      </c>
      <c r="AL11" s="69">
        <f t="shared" si="5"/>
        <v>790075</v>
      </c>
      <c r="AM11" s="69">
        <f t="shared" si="5"/>
        <v>49915</v>
      </c>
      <c r="AN11" s="69">
        <f t="shared" si="5"/>
        <v>355040</v>
      </c>
      <c r="AO11" s="69">
        <f t="shared" si="5"/>
        <v>408975</v>
      </c>
      <c r="AP11" s="69">
        <f t="shared" si="5"/>
        <v>272816</v>
      </c>
      <c r="AQ11" s="69">
        <f t="shared" si="5"/>
        <v>56486</v>
      </c>
      <c r="AR11" s="69">
        <f t="shared" si="5"/>
        <v>267441</v>
      </c>
      <c r="AS11" s="69">
        <f t="shared" si="5"/>
        <v>745535</v>
      </c>
      <c r="AT11" s="69">
        <f t="shared" si="5"/>
        <v>212844</v>
      </c>
      <c r="AU11" s="69">
        <f t="shared" si="5"/>
        <v>215671</v>
      </c>
      <c r="AV11" s="69">
        <f t="shared" si="5"/>
        <v>417079</v>
      </c>
      <c r="AW11" s="70">
        <v>1.5074592828583706E-2</v>
      </c>
      <c r="AX11" s="71"/>
      <c r="AY11" s="97">
        <v>75.47334646653772</v>
      </c>
      <c r="AZ11" s="73"/>
      <c r="BB11" s="74">
        <v>10</v>
      </c>
      <c r="BD11" t="s">
        <v>87</v>
      </c>
    </row>
    <row r="12" spans="1:56" x14ac:dyDescent="0.2">
      <c r="A12" s="75" t="s">
        <v>11</v>
      </c>
      <c r="B12" s="76">
        <f>SUM(B66:B85)</f>
        <v>2489967</v>
      </c>
      <c r="C12" s="76">
        <f t="shared" ref="C12:AV12" si="6">SUM(C66:C85)</f>
        <v>243769</v>
      </c>
      <c r="D12" s="76">
        <f t="shared" si="6"/>
        <v>14990</v>
      </c>
      <c r="E12" s="76">
        <f t="shared" si="6"/>
        <v>27388</v>
      </c>
      <c r="F12" s="76">
        <f t="shared" si="6"/>
        <v>161229</v>
      </c>
      <c r="G12" s="76">
        <f t="shared" si="6"/>
        <v>107930</v>
      </c>
      <c r="H12" s="76">
        <f t="shared" si="6"/>
        <v>81121</v>
      </c>
      <c r="I12" s="76">
        <f t="shared" si="6"/>
        <v>980921</v>
      </c>
      <c r="J12" s="76">
        <f t="shared" si="6"/>
        <v>64398</v>
      </c>
      <c r="K12" s="76">
        <f t="shared" si="6"/>
        <v>395397</v>
      </c>
      <c r="L12" s="76">
        <f t="shared" si="6"/>
        <v>244770</v>
      </c>
      <c r="M12" s="76">
        <f t="shared" si="6"/>
        <v>0</v>
      </c>
      <c r="N12" s="76">
        <f t="shared" si="6"/>
        <v>0</v>
      </c>
      <c r="O12" s="76">
        <f t="shared" si="6"/>
        <v>168054</v>
      </c>
      <c r="P12" s="76">
        <f t="shared" si="6"/>
        <v>0</v>
      </c>
      <c r="Q12" s="76">
        <f t="shared" si="6"/>
        <v>67739</v>
      </c>
      <c r="R12" s="76">
        <f t="shared" si="6"/>
        <v>10712</v>
      </c>
      <c r="S12" s="76">
        <f t="shared" si="6"/>
        <v>23176</v>
      </c>
      <c r="T12" s="76">
        <f t="shared" si="6"/>
        <v>18860</v>
      </c>
      <c r="U12" s="76">
        <f t="shared" si="6"/>
        <v>31854</v>
      </c>
      <c r="V12" s="76">
        <f t="shared" si="6"/>
        <v>27388</v>
      </c>
      <c r="W12" s="76">
        <f t="shared" si="6"/>
        <v>125102</v>
      </c>
      <c r="X12" s="76">
        <f t="shared" si="6"/>
        <v>84633</v>
      </c>
      <c r="Y12" s="76">
        <f t="shared" si="6"/>
        <v>9531</v>
      </c>
      <c r="Z12" s="76">
        <f t="shared" si="6"/>
        <v>11475</v>
      </c>
      <c r="AA12" s="76">
        <f t="shared" si="6"/>
        <v>15056</v>
      </c>
      <c r="AB12" s="76">
        <f t="shared" si="6"/>
        <v>149231</v>
      </c>
      <c r="AC12" s="76">
        <f t="shared" si="6"/>
        <v>0</v>
      </c>
      <c r="AD12" s="76">
        <f t="shared" si="6"/>
        <v>54297</v>
      </c>
      <c r="AE12" s="76">
        <f t="shared" si="6"/>
        <v>161229</v>
      </c>
      <c r="AF12" s="76">
        <f t="shared" si="6"/>
        <v>682938</v>
      </c>
      <c r="AG12" s="76">
        <f t="shared" si="6"/>
        <v>45538</v>
      </c>
      <c r="AH12" s="76">
        <f t="shared" si="6"/>
        <v>82655</v>
      </c>
      <c r="AI12" s="76">
        <f t="shared" si="6"/>
        <v>20062</v>
      </c>
      <c r="AJ12" s="76">
        <f t="shared" si="6"/>
        <v>2670</v>
      </c>
      <c r="AK12" s="76">
        <f t="shared" si="6"/>
        <v>116302</v>
      </c>
      <c r="AL12" s="76">
        <f t="shared" si="6"/>
        <v>252535</v>
      </c>
      <c r="AM12" s="76">
        <f t="shared" si="6"/>
        <v>0</v>
      </c>
      <c r="AN12" s="76">
        <f t="shared" si="6"/>
        <v>19776</v>
      </c>
      <c r="AO12" s="76">
        <f t="shared" si="6"/>
        <v>111860</v>
      </c>
      <c r="AP12" s="76">
        <f t="shared" si="6"/>
        <v>14990</v>
      </c>
      <c r="AQ12" s="76">
        <f t="shared" si="6"/>
        <v>0</v>
      </c>
      <c r="AR12" s="76">
        <f t="shared" si="6"/>
        <v>42834</v>
      </c>
      <c r="AS12" s="76">
        <f t="shared" si="6"/>
        <v>142862</v>
      </c>
      <c r="AT12" s="76">
        <f t="shared" si="6"/>
        <v>21779</v>
      </c>
      <c r="AU12" s="76">
        <f t="shared" si="6"/>
        <v>78881</v>
      </c>
      <c r="AV12" s="76">
        <f t="shared" si="6"/>
        <v>64002</v>
      </c>
      <c r="AW12" s="78">
        <v>1.4024652873725566E-2</v>
      </c>
      <c r="AX12" s="79"/>
      <c r="AY12" s="98">
        <v>69.397490798675804</v>
      </c>
      <c r="AZ12" s="81"/>
      <c r="BB12" s="82">
        <v>11</v>
      </c>
      <c r="BD12" t="s">
        <v>88</v>
      </c>
    </row>
    <row r="13" spans="1:56" x14ac:dyDescent="0.2">
      <c r="A13" s="75" t="s">
        <v>12</v>
      </c>
      <c r="B13" s="76">
        <f>SUM(B107:B126)</f>
        <v>2515468</v>
      </c>
      <c r="C13" s="76">
        <f t="shared" ref="C13:AV13" si="7">SUM(C107:C126)</f>
        <v>243384</v>
      </c>
      <c r="D13" s="76">
        <f t="shared" si="7"/>
        <v>42187</v>
      </c>
      <c r="E13" s="76">
        <f t="shared" si="7"/>
        <v>82024</v>
      </c>
      <c r="F13" s="76">
        <f t="shared" si="7"/>
        <v>193054</v>
      </c>
      <c r="G13" s="76">
        <f t="shared" si="7"/>
        <v>164859</v>
      </c>
      <c r="H13" s="76">
        <f t="shared" si="7"/>
        <v>172125</v>
      </c>
      <c r="I13" s="76">
        <f t="shared" si="7"/>
        <v>483558</v>
      </c>
      <c r="J13" s="76">
        <f t="shared" si="7"/>
        <v>145741</v>
      </c>
      <c r="K13" s="76">
        <f t="shared" si="7"/>
        <v>396840</v>
      </c>
      <c r="L13" s="76">
        <f t="shared" si="7"/>
        <v>386866</v>
      </c>
      <c r="M13" s="76">
        <f t="shared" si="7"/>
        <v>10659</v>
      </c>
      <c r="N13" s="76">
        <f t="shared" si="7"/>
        <v>3421</v>
      </c>
      <c r="O13" s="76">
        <f t="shared" si="7"/>
        <v>162117</v>
      </c>
      <c r="P13" s="76">
        <f t="shared" si="7"/>
        <v>28633</v>
      </c>
      <c r="Q13" s="76">
        <f t="shared" si="7"/>
        <v>95907</v>
      </c>
      <c r="R13" s="76">
        <f t="shared" si="7"/>
        <v>49848</v>
      </c>
      <c r="S13" s="76">
        <f t="shared" si="7"/>
        <v>44921</v>
      </c>
      <c r="T13" s="76">
        <f t="shared" si="7"/>
        <v>36440</v>
      </c>
      <c r="U13" s="76">
        <f t="shared" si="7"/>
        <v>21998</v>
      </c>
      <c r="V13" s="76">
        <f t="shared" si="7"/>
        <v>82024</v>
      </c>
      <c r="W13" s="76">
        <f t="shared" si="7"/>
        <v>72585</v>
      </c>
      <c r="X13" s="76">
        <f t="shared" si="7"/>
        <v>91481</v>
      </c>
      <c r="Y13" s="76">
        <f t="shared" si="7"/>
        <v>41368</v>
      </c>
      <c r="Z13" s="76">
        <f t="shared" si="7"/>
        <v>47086</v>
      </c>
      <c r="AA13" s="76">
        <f t="shared" si="7"/>
        <v>18816</v>
      </c>
      <c r="AB13" s="76">
        <f t="shared" si="7"/>
        <v>162356</v>
      </c>
      <c r="AC13" s="76">
        <f t="shared" si="7"/>
        <v>28633</v>
      </c>
      <c r="AD13" s="76">
        <f t="shared" si="7"/>
        <v>100709</v>
      </c>
      <c r="AE13" s="76">
        <f t="shared" si="7"/>
        <v>193054</v>
      </c>
      <c r="AF13" s="76">
        <f t="shared" si="7"/>
        <v>270693</v>
      </c>
      <c r="AG13" s="76">
        <f t="shared" si="7"/>
        <v>109301</v>
      </c>
      <c r="AH13" s="76">
        <f t="shared" si="7"/>
        <v>29182</v>
      </c>
      <c r="AI13" s="76">
        <f t="shared" si="7"/>
        <v>61547</v>
      </c>
      <c r="AJ13" s="76">
        <f t="shared" si="7"/>
        <v>26370</v>
      </c>
      <c r="AK13" s="76">
        <f t="shared" si="7"/>
        <v>70322</v>
      </c>
      <c r="AL13" s="76">
        <f t="shared" si="7"/>
        <v>222777</v>
      </c>
      <c r="AM13" s="76">
        <f t="shared" si="7"/>
        <v>10659</v>
      </c>
      <c r="AN13" s="76">
        <f t="shared" si="7"/>
        <v>44611</v>
      </c>
      <c r="AO13" s="76">
        <f t="shared" si="7"/>
        <v>63521</v>
      </c>
      <c r="AP13" s="76">
        <f t="shared" si="7"/>
        <v>42187</v>
      </c>
      <c r="AQ13" s="76">
        <f t="shared" si="7"/>
        <v>3421</v>
      </c>
      <c r="AR13" s="76">
        <f t="shared" si="7"/>
        <v>81581</v>
      </c>
      <c r="AS13" s="76">
        <f t="shared" si="7"/>
        <v>174063</v>
      </c>
      <c r="AT13" s="76">
        <f t="shared" si="7"/>
        <v>42152</v>
      </c>
      <c r="AU13" s="76">
        <f t="shared" si="7"/>
        <v>59978</v>
      </c>
      <c r="AV13" s="76">
        <f t="shared" si="7"/>
        <v>115877</v>
      </c>
      <c r="AW13" s="78">
        <v>1.2355683314045119E-2</v>
      </c>
      <c r="AX13" s="79"/>
      <c r="AY13" s="98">
        <v>73.483643760491603</v>
      </c>
      <c r="AZ13" s="81"/>
      <c r="BB13" s="82">
        <v>12</v>
      </c>
      <c r="BD13" t="s">
        <v>89</v>
      </c>
    </row>
    <row r="14" spans="1:56" x14ac:dyDescent="0.2">
      <c r="A14" s="75" t="s">
        <v>13</v>
      </c>
      <c r="B14" s="76">
        <f>SUM(B148:B167)</f>
        <v>2536055</v>
      </c>
      <c r="C14" s="76">
        <f t="shared" ref="C14:AV14" si="8">SUM(C148:C167)</f>
        <v>140231</v>
      </c>
      <c r="D14" s="76">
        <f t="shared" si="8"/>
        <v>84479</v>
      </c>
      <c r="E14" s="76">
        <f t="shared" si="8"/>
        <v>139327</v>
      </c>
      <c r="F14" s="76">
        <f t="shared" si="8"/>
        <v>175017</v>
      </c>
      <c r="G14" s="76">
        <f t="shared" si="8"/>
        <v>133170</v>
      </c>
      <c r="H14" s="76">
        <f t="shared" si="8"/>
        <v>295453</v>
      </c>
      <c r="I14" s="76">
        <f t="shared" si="8"/>
        <v>369979</v>
      </c>
      <c r="J14" s="76">
        <f t="shared" si="8"/>
        <v>258965</v>
      </c>
      <c r="K14" s="76">
        <f t="shared" si="8"/>
        <v>329437</v>
      </c>
      <c r="L14" s="76">
        <f t="shared" si="8"/>
        <v>370346</v>
      </c>
      <c r="M14" s="76">
        <f t="shared" si="8"/>
        <v>10154</v>
      </c>
      <c r="N14" s="76">
        <f t="shared" si="8"/>
        <v>22979</v>
      </c>
      <c r="O14" s="76">
        <f t="shared" si="8"/>
        <v>169960</v>
      </c>
      <c r="P14" s="76">
        <f t="shared" si="8"/>
        <v>36558</v>
      </c>
      <c r="Q14" s="76">
        <f t="shared" si="8"/>
        <v>86858</v>
      </c>
      <c r="R14" s="76">
        <f t="shared" si="8"/>
        <v>124753</v>
      </c>
      <c r="S14" s="76">
        <f t="shared" si="8"/>
        <v>61249</v>
      </c>
      <c r="T14" s="76">
        <f t="shared" si="8"/>
        <v>86543</v>
      </c>
      <c r="U14" s="76">
        <f t="shared" si="8"/>
        <v>31114</v>
      </c>
      <c r="V14" s="76">
        <f t="shared" si="8"/>
        <v>139327</v>
      </c>
      <c r="W14" s="76">
        <f t="shared" si="8"/>
        <v>42215</v>
      </c>
      <c r="X14" s="76">
        <f t="shared" si="8"/>
        <v>39036</v>
      </c>
      <c r="Y14" s="76">
        <f t="shared" si="8"/>
        <v>18792</v>
      </c>
      <c r="Z14" s="76">
        <f t="shared" si="8"/>
        <v>58215</v>
      </c>
      <c r="AA14" s="76">
        <f t="shared" si="8"/>
        <v>17182</v>
      </c>
      <c r="AB14" s="76">
        <f t="shared" si="8"/>
        <v>177090</v>
      </c>
      <c r="AC14" s="76">
        <f t="shared" si="8"/>
        <v>36558</v>
      </c>
      <c r="AD14" s="76">
        <f t="shared" si="8"/>
        <v>71099</v>
      </c>
      <c r="AE14" s="76">
        <f t="shared" si="8"/>
        <v>175017</v>
      </c>
      <c r="AF14" s="76">
        <f t="shared" si="8"/>
        <v>179870</v>
      </c>
      <c r="AG14" s="76">
        <f t="shared" si="8"/>
        <v>172422</v>
      </c>
      <c r="AH14" s="76">
        <f t="shared" si="8"/>
        <v>25376</v>
      </c>
      <c r="AI14" s="76">
        <f t="shared" si="8"/>
        <v>39735</v>
      </c>
      <c r="AJ14" s="76">
        <f t="shared" si="8"/>
        <v>83842</v>
      </c>
      <c r="AK14" s="76">
        <f t="shared" si="8"/>
        <v>48191</v>
      </c>
      <c r="AL14" s="76">
        <f t="shared" si="8"/>
        <v>146785</v>
      </c>
      <c r="AM14" s="76">
        <f t="shared" si="8"/>
        <v>10154</v>
      </c>
      <c r="AN14" s="76">
        <f t="shared" si="8"/>
        <v>66496</v>
      </c>
      <c r="AO14" s="76">
        <f t="shared" si="8"/>
        <v>84772</v>
      </c>
      <c r="AP14" s="76">
        <f t="shared" si="8"/>
        <v>84479</v>
      </c>
      <c r="AQ14" s="76">
        <f t="shared" si="8"/>
        <v>22979</v>
      </c>
      <c r="AR14" s="76">
        <f t="shared" si="8"/>
        <v>53004</v>
      </c>
      <c r="AS14" s="76">
        <f t="shared" si="8"/>
        <v>182652</v>
      </c>
      <c r="AT14" s="76">
        <f t="shared" si="8"/>
        <v>30957</v>
      </c>
      <c r="AU14" s="76">
        <f t="shared" si="8"/>
        <v>43987</v>
      </c>
      <c r="AV14" s="76">
        <f t="shared" si="8"/>
        <v>95306</v>
      </c>
      <c r="AW14" s="78">
        <v>1.0514159718652391E-2</v>
      </c>
      <c r="AX14" s="79"/>
      <c r="AY14" s="98">
        <v>76.091259232499397</v>
      </c>
      <c r="AZ14" s="81"/>
      <c r="BB14" s="82">
        <v>13</v>
      </c>
      <c r="BD14" t="s">
        <v>90</v>
      </c>
    </row>
    <row r="15" spans="1:56" x14ac:dyDescent="0.2">
      <c r="A15" s="75" t="s">
        <v>14</v>
      </c>
      <c r="B15" s="76">
        <f>SUM(B189:B208)</f>
        <v>2527989</v>
      </c>
      <c r="C15" s="76">
        <f t="shared" ref="C15:AV15" si="9">SUM(C189:C208)</f>
        <v>135325</v>
      </c>
      <c r="D15" s="76">
        <f t="shared" si="9"/>
        <v>113175</v>
      </c>
      <c r="E15" s="76">
        <f t="shared" si="9"/>
        <v>85417</v>
      </c>
      <c r="F15" s="76">
        <f t="shared" si="9"/>
        <v>163742</v>
      </c>
      <c r="G15" s="76">
        <f t="shared" si="9"/>
        <v>154937</v>
      </c>
      <c r="H15" s="76">
        <f t="shared" si="9"/>
        <v>359507</v>
      </c>
      <c r="I15" s="76">
        <f t="shared" si="9"/>
        <v>367772</v>
      </c>
      <c r="J15" s="76">
        <f t="shared" si="9"/>
        <v>225348</v>
      </c>
      <c r="K15" s="76">
        <f t="shared" si="9"/>
        <v>221768</v>
      </c>
      <c r="L15" s="76">
        <f t="shared" si="9"/>
        <v>355392</v>
      </c>
      <c r="M15" s="76">
        <f t="shared" si="9"/>
        <v>27587</v>
      </c>
      <c r="N15" s="76">
        <f t="shared" si="9"/>
        <v>26243</v>
      </c>
      <c r="O15" s="76">
        <f t="shared" si="9"/>
        <v>291776</v>
      </c>
      <c r="P15" s="76">
        <f t="shared" si="9"/>
        <v>0</v>
      </c>
      <c r="Q15" s="76">
        <f t="shared" si="9"/>
        <v>61731</v>
      </c>
      <c r="R15" s="76">
        <f t="shared" si="9"/>
        <v>218453</v>
      </c>
      <c r="S15" s="76">
        <f t="shared" si="9"/>
        <v>101536</v>
      </c>
      <c r="T15" s="76">
        <f t="shared" si="9"/>
        <v>53830</v>
      </c>
      <c r="U15" s="76">
        <f t="shared" si="9"/>
        <v>21251</v>
      </c>
      <c r="V15" s="76">
        <f t="shared" si="9"/>
        <v>85417</v>
      </c>
      <c r="W15" s="76">
        <f t="shared" si="9"/>
        <v>44727</v>
      </c>
      <c r="X15" s="76">
        <f t="shared" si="9"/>
        <v>39835</v>
      </c>
      <c r="Y15" s="76">
        <f t="shared" si="9"/>
        <v>50647</v>
      </c>
      <c r="Z15" s="76">
        <f t="shared" si="9"/>
        <v>71747</v>
      </c>
      <c r="AA15" s="76">
        <f t="shared" si="9"/>
        <v>34112</v>
      </c>
      <c r="AB15" s="76">
        <f t="shared" si="9"/>
        <v>176414</v>
      </c>
      <c r="AC15" s="76">
        <f t="shared" si="9"/>
        <v>0</v>
      </c>
      <c r="AD15" s="76">
        <f t="shared" si="9"/>
        <v>71864</v>
      </c>
      <c r="AE15" s="76">
        <f t="shared" si="9"/>
        <v>163742</v>
      </c>
      <c r="AF15" s="76">
        <f t="shared" si="9"/>
        <v>161551</v>
      </c>
      <c r="AG15" s="76">
        <f t="shared" si="9"/>
        <v>171518</v>
      </c>
      <c r="AH15" s="76">
        <f t="shared" si="9"/>
        <v>31705</v>
      </c>
      <c r="AI15" s="76">
        <f t="shared" si="9"/>
        <v>39436</v>
      </c>
      <c r="AJ15" s="76">
        <f t="shared" si="9"/>
        <v>79323</v>
      </c>
      <c r="AK15" s="76">
        <f t="shared" si="9"/>
        <v>57394</v>
      </c>
      <c r="AL15" s="76">
        <f t="shared" si="9"/>
        <v>96942</v>
      </c>
      <c r="AM15" s="76">
        <f t="shared" si="9"/>
        <v>27587</v>
      </c>
      <c r="AN15" s="76">
        <f t="shared" si="9"/>
        <v>145513</v>
      </c>
      <c r="AO15" s="76">
        <f t="shared" si="9"/>
        <v>69293</v>
      </c>
      <c r="AP15" s="76">
        <f t="shared" si="9"/>
        <v>113175</v>
      </c>
      <c r="AQ15" s="76">
        <f t="shared" si="9"/>
        <v>26243</v>
      </c>
      <c r="AR15" s="76">
        <f t="shared" si="9"/>
        <v>38096</v>
      </c>
      <c r="AS15" s="76">
        <f t="shared" si="9"/>
        <v>124826</v>
      </c>
      <c r="AT15" s="76">
        <f t="shared" si="9"/>
        <v>61822</v>
      </c>
      <c r="AU15" s="76">
        <f t="shared" si="9"/>
        <v>20464</v>
      </c>
      <c r="AV15" s="76">
        <f t="shared" si="9"/>
        <v>67795</v>
      </c>
      <c r="AW15" s="78">
        <v>8.836763619667419E-3</v>
      </c>
      <c r="AX15" s="79"/>
      <c r="AY15" s="98">
        <v>78.197975247128667</v>
      </c>
      <c r="AZ15" s="81"/>
      <c r="BB15" s="82">
        <v>14</v>
      </c>
      <c r="BD15" t="s">
        <v>91</v>
      </c>
    </row>
    <row r="16" spans="1:56" ht="13.5" thickBot="1" x14ac:dyDescent="0.25">
      <c r="A16" s="83" t="s">
        <v>15</v>
      </c>
      <c r="B16" s="76">
        <f>SUM(B230:B249)</f>
        <v>2532228</v>
      </c>
      <c r="C16" s="76">
        <f t="shared" ref="C16:AV16" si="10">SUM(C230:C249)</f>
        <v>119010</v>
      </c>
      <c r="D16" s="76">
        <f t="shared" si="10"/>
        <v>17985</v>
      </c>
      <c r="E16" s="76">
        <f t="shared" si="10"/>
        <v>26508</v>
      </c>
      <c r="F16" s="76">
        <f t="shared" si="10"/>
        <v>184173</v>
      </c>
      <c r="G16" s="76">
        <f t="shared" si="10"/>
        <v>146408</v>
      </c>
      <c r="H16" s="76">
        <f t="shared" si="10"/>
        <v>451719</v>
      </c>
      <c r="I16" s="76">
        <f t="shared" si="10"/>
        <v>501019</v>
      </c>
      <c r="J16" s="76">
        <f t="shared" si="10"/>
        <v>73781</v>
      </c>
      <c r="K16" s="76">
        <f t="shared" si="10"/>
        <v>192168</v>
      </c>
      <c r="L16" s="76">
        <f t="shared" si="10"/>
        <v>638600</v>
      </c>
      <c r="M16" s="76">
        <f t="shared" si="10"/>
        <v>1515</v>
      </c>
      <c r="N16" s="76">
        <f t="shared" si="10"/>
        <v>3843</v>
      </c>
      <c r="O16" s="76">
        <f t="shared" si="10"/>
        <v>175499</v>
      </c>
      <c r="P16" s="76">
        <f t="shared" si="10"/>
        <v>0</v>
      </c>
      <c r="Q16" s="76">
        <f t="shared" si="10"/>
        <v>218308</v>
      </c>
      <c r="R16" s="76">
        <f t="shared" si="10"/>
        <v>203110</v>
      </c>
      <c r="S16" s="76">
        <f t="shared" si="10"/>
        <v>39048</v>
      </c>
      <c r="T16" s="76">
        <f t="shared" si="10"/>
        <v>27792</v>
      </c>
      <c r="U16" s="76">
        <f t="shared" si="10"/>
        <v>17354</v>
      </c>
      <c r="V16" s="76">
        <f t="shared" si="10"/>
        <v>26508</v>
      </c>
      <c r="W16" s="76">
        <f t="shared" si="10"/>
        <v>57807</v>
      </c>
      <c r="X16" s="76">
        <f t="shared" si="10"/>
        <v>36458</v>
      </c>
      <c r="Y16" s="76">
        <f t="shared" si="10"/>
        <v>132150</v>
      </c>
      <c r="Z16" s="76">
        <f t="shared" si="10"/>
        <v>43892</v>
      </c>
      <c r="AA16" s="76">
        <f t="shared" si="10"/>
        <v>128882</v>
      </c>
      <c r="AB16" s="76">
        <f t="shared" si="10"/>
        <v>488260</v>
      </c>
      <c r="AC16" s="76">
        <f t="shared" si="10"/>
        <v>0</v>
      </c>
      <c r="AD16" s="76">
        <f t="shared" si="10"/>
        <v>72920</v>
      </c>
      <c r="AE16" s="76">
        <f t="shared" si="10"/>
        <v>184173</v>
      </c>
      <c r="AF16" s="76">
        <f t="shared" si="10"/>
        <v>124438</v>
      </c>
      <c r="AG16" s="76">
        <f t="shared" si="10"/>
        <v>45989</v>
      </c>
      <c r="AH16" s="76">
        <f t="shared" si="10"/>
        <v>23659</v>
      </c>
      <c r="AI16" s="76">
        <f t="shared" si="10"/>
        <v>32349</v>
      </c>
      <c r="AJ16" s="76">
        <f t="shared" si="10"/>
        <v>30301</v>
      </c>
      <c r="AK16" s="76">
        <f t="shared" si="10"/>
        <v>30626</v>
      </c>
      <c r="AL16" s="76">
        <f t="shared" si="10"/>
        <v>71036</v>
      </c>
      <c r="AM16" s="76">
        <f t="shared" si="10"/>
        <v>1515</v>
      </c>
      <c r="AN16" s="76">
        <f t="shared" si="10"/>
        <v>78644</v>
      </c>
      <c r="AO16" s="76">
        <f t="shared" si="10"/>
        <v>79529</v>
      </c>
      <c r="AP16" s="76">
        <f t="shared" si="10"/>
        <v>17985</v>
      </c>
      <c r="AQ16" s="76">
        <f t="shared" si="10"/>
        <v>3843</v>
      </c>
      <c r="AR16" s="76">
        <f t="shared" si="10"/>
        <v>51926</v>
      </c>
      <c r="AS16" s="76">
        <f t="shared" si="10"/>
        <v>121132</v>
      </c>
      <c r="AT16" s="76">
        <f t="shared" si="10"/>
        <v>56134</v>
      </c>
      <c r="AU16" s="76">
        <f t="shared" si="10"/>
        <v>12361</v>
      </c>
      <c r="AV16" s="76">
        <f t="shared" si="10"/>
        <v>74099</v>
      </c>
      <c r="AW16" s="85">
        <v>7.052410019778489E-3</v>
      </c>
      <c r="AX16" s="86"/>
      <c r="AY16" s="99">
        <v>80.400122020022721</v>
      </c>
      <c r="AZ16" s="88"/>
      <c r="BB16" s="89">
        <v>15</v>
      </c>
      <c r="BD16" t="s">
        <v>92</v>
      </c>
    </row>
    <row r="17" spans="1:56" ht="13.5" thickBot="1" x14ac:dyDescent="0.25">
      <c r="A17" s="90" t="s">
        <v>18</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92"/>
      <c r="AX17" s="93"/>
      <c r="AY17" s="101"/>
      <c r="AZ17" s="95"/>
      <c r="BB17" s="96">
        <v>16</v>
      </c>
      <c r="BD17" t="s">
        <v>93</v>
      </c>
    </row>
    <row r="18" spans="1:56" x14ac:dyDescent="0.2">
      <c r="A18" s="75" t="s">
        <v>19</v>
      </c>
      <c r="B18" s="69">
        <f>SUM(B45:B64)</f>
        <v>13426993</v>
      </c>
      <c r="C18" s="69">
        <f t="shared" ref="C18:AV18" si="11">SUM(C45:C64)</f>
        <v>960591</v>
      </c>
      <c r="D18" s="69">
        <f t="shared" si="11"/>
        <v>290474</v>
      </c>
      <c r="E18" s="69">
        <f t="shared" si="11"/>
        <v>384326</v>
      </c>
      <c r="F18" s="69">
        <f t="shared" si="11"/>
        <v>938955</v>
      </c>
      <c r="G18" s="69">
        <f t="shared" si="11"/>
        <v>755506</v>
      </c>
      <c r="H18" s="69">
        <f t="shared" si="11"/>
        <v>1380175</v>
      </c>
      <c r="I18" s="69">
        <f t="shared" si="11"/>
        <v>2920631</v>
      </c>
      <c r="J18" s="69">
        <f t="shared" si="11"/>
        <v>793477</v>
      </c>
      <c r="K18" s="69">
        <f t="shared" si="11"/>
        <v>1661290</v>
      </c>
      <c r="L18" s="69">
        <f t="shared" si="11"/>
        <v>2131426</v>
      </c>
      <c r="M18" s="69">
        <f t="shared" si="11"/>
        <v>51325</v>
      </c>
      <c r="N18" s="69">
        <f t="shared" si="11"/>
        <v>55294</v>
      </c>
      <c r="O18" s="69">
        <f t="shared" si="11"/>
        <v>1036154</v>
      </c>
      <c r="P18" s="69">
        <f t="shared" si="11"/>
        <v>67369</v>
      </c>
      <c r="Q18" s="69">
        <f t="shared" si="11"/>
        <v>542507</v>
      </c>
      <c r="R18" s="69">
        <f t="shared" si="11"/>
        <v>616684</v>
      </c>
      <c r="S18" s="69">
        <f t="shared" si="11"/>
        <v>287270</v>
      </c>
      <c r="T18" s="69">
        <f t="shared" si="11"/>
        <v>226555</v>
      </c>
      <c r="U18" s="69">
        <f t="shared" si="11"/>
        <v>129479</v>
      </c>
      <c r="V18" s="69">
        <f t="shared" si="11"/>
        <v>384326</v>
      </c>
      <c r="W18" s="69">
        <f t="shared" si="11"/>
        <v>377064</v>
      </c>
      <c r="X18" s="69">
        <f t="shared" si="11"/>
        <v>311187</v>
      </c>
      <c r="Y18" s="69">
        <f t="shared" si="11"/>
        <v>271342</v>
      </c>
      <c r="Z18" s="69">
        <f t="shared" si="11"/>
        <v>252375</v>
      </c>
      <c r="AA18" s="69">
        <f t="shared" si="11"/>
        <v>234022</v>
      </c>
      <c r="AB18" s="69">
        <f t="shared" si="11"/>
        <v>1228089</v>
      </c>
      <c r="AC18" s="69">
        <f t="shared" si="11"/>
        <v>67369</v>
      </c>
      <c r="AD18" s="69">
        <f t="shared" si="11"/>
        <v>393411</v>
      </c>
      <c r="AE18" s="69">
        <f t="shared" si="11"/>
        <v>938955</v>
      </c>
      <c r="AF18" s="69">
        <f t="shared" si="11"/>
        <v>1521040</v>
      </c>
      <c r="AG18" s="69">
        <f t="shared" si="11"/>
        <v>566922</v>
      </c>
      <c r="AH18" s="69">
        <f t="shared" si="11"/>
        <v>210483</v>
      </c>
      <c r="AI18" s="69">
        <f t="shared" si="11"/>
        <v>212341</v>
      </c>
      <c r="AJ18" s="69">
        <f t="shared" si="11"/>
        <v>220984</v>
      </c>
      <c r="AK18" s="69">
        <f t="shared" si="11"/>
        <v>357625</v>
      </c>
      <c r="AL18" s="69">
        <f t="shared" si="11"/>
        <v>850525</v>
      </c>
      <c r="AM18" s="69">
        <f t="shared" si="11"/>
        <v>51325</v>
      </c>
      <c r="AN18" s="69">
        <f t="shared" si="11"/>
        <v>371820</v>
      </c>
      <c r="AO18" s="69">
        <f t="shared" si="11"/>
        <v>445285</v>
      </c>
      <c r="AP18" s="69">
        <f t="shared" si="11"/>
        <v>290474</v>
      </c>
      <c r="AQ18" s="69">
        <f t="shared" si="11"/>
        <v>55294</v>
      </c>
      <c r="AR18" s="69">
        <f t="shared" si="11"/>
        <v>291779</v>
      </c>
      <c r="AS18" s="69">
        <f t="shared" si="11"/>
        <v>810765</v>
      </c>
      <c r="AT18" s="69">
        <f t="shared" si="11"/>
        <v>232616</v>
      </c>
      <c r="AU18" s="69">
        <f t="shared" si="11"/>
        <v>238459</v>
      </c>
      <c r="AV18" s="69">
        <f t="shared" si="11"/>
        <v>438621</v>
      </c>
      <c r="AW18" s="70">
        <v>1.4821357832814819E-2</v>
      </c>
      <c r="AX18" s="71"/>
      <c r="AY18" s="97">
        <v>80.153860442430641</v>
      </c>
      <c r="AZ18" s="73"/>
      <c r="BB18" s="74">
        <v>17</v>
      </c>
      <c r="BD18" t="s">
        <v>94</v>
      </c>
    </row>
    <row r="19" spans="1:56" x14ac:dyDescent="0.2">
      <c r="A19" s="75" t="s">
        <v>11</v>
      </c>
      <c r="B19" s="76">
        <f>SUM(B86:B105)</f>
        <v>2762946</v>
      </c>
      <c r="C19" s="76">
        <f t="shared" ref="C19:AV19" si="12">SUM(C86:C105)</f>
        <v>273649</v>
      </c>
      <c r="D19" s="76">
        <f t="shared" si="12"/>
        <v>16113</v>
      </c>
      <c r="E19" s="76">
        <f t="shared" si="12"/>
        <v>29807</v>
      </c>
      <c r="F19" s="76">
        <f t="shared" si="12"/>
        <v>176132</v>
      </c>
      <c r="G19" s="76">
        <f t="shared" si="12"/>
        <v>118100</v>
      </c>
      <c r="H19" s="76">
        <f t="shared" si="12"/>
        <v>84176</v>
      </c>
      <c r="I19" s="76">
        <f t="shared" si="12"/>
        <v>1096485</v>
      </c>
      <c r="J19" s="76">
        <f t="shared" si="12"/>
        <v>69518</v>
      </c>
      <c r="K19" s="76">
        <f t="shared" si="12"/>
        <v>444657</v>
      </c>
      <c r="L19" s="76">
        <f t="shared" si="12"/>
        <v>268677</v>
      </c>
      <c r="M19" s="76">
        <f t="shared" si="12"/>
        <v>0</v>
      </c>
      <c r="N19" s="76">
        <f t="shared" si="12"/>
        <v>0</v>
      </c>
      <c r="O19" s="76">
        <f t="shared" si="12"/>
        <v>185632</v>
      </c>
      <c r="P19" s="76">
        <f t="shared" si="12"/>
        <v>0</v>
      </c>
      <c r="Q19" s="76">
        <f t="shared" si="12"/>
        <v>70818</v>
      </c>
      <c r="R19" s="76">
        <f t="shared" si="12"/>
        <v>10687</v>
      </c>
      <c r="S19" s="76">
        <f t="shared" si="12"/>
        <v>25269</v>
      </c>
      <c r="T19" s="76">
        <f t="shared" si="12"/>
        <v>20127</v>
      </c>
      <c r="U19" s="76">
        <f t="shared" si="12"/>
        <v>34735</v>
      </c>
      <c r="V19" s="76">
        <f t="shared" si="12"/>
        <v>29807</v>
      </c>
      <c r="W19" s="76">
        <f t="shared" si="12"/>
        <v>139449</v>
      </c>
      <c r="X19" s="76">
        <f t="shared" si="12"/>
        <v>94126</v>
      </c>
      <c r="Y19" s="76">
        <f t="shared" si="12"/>
        <v>11137</v>
      </c>
      <c r="Z19" s="76">
        <f t="shared" si="12"/>
        <v>12629</v>
      </c>
      <c r="AA19" s="76">
        <f t="shared" si="12"/>
        <v>16909</v>
      </c>
      <c r="AB19" s="76">
        <f t="shared" si="12"/>
        <v>163187</v>
      </c>
      <c r="AC19" s="76">
        <f t="shared" si="12"/>
        <v>0</v>
      </c>
      <c r="AD19" s="76">
        <f t="shared" si="12"/>
        <v>59079</v>
      </c>
      <c r="AE19" s="76">
        <f t="shared" si="12"/>
        <v>176132</v>
      </c>
      <c r="AF19" s="76">
        <f t="shared" si="12"/>
        <v>757065</v>
      </c>
      <c r="AG19" s="76">
        <f t="shared" si="12"/>
        <v>49391</v>
      </c>
      <c r="AH19" s="76">
        <f t="shared" si="12"/>
        <v>92685</v>
      </c>
      <c r="AI19" s="76">
        <f t="shared" si="12"/>
        <v>22708</v>
      </c>
      <c r="AJ19" s="76">
        <f t="shared" si="12"/>
        <v>2671</v>
      </c>
      <c r="AK19" s="76">
        <f t="shared" si="12"/>
        <v>132081</v>
      </c>
      <c r="AL19" s="76">
        <f t="shared" si="12"/>
        <v>282047</v>
      </c>
      <c r="AM19" s="76">
        <f t="shared" si="12"/>
        <v>0</v>
      </c>
      <c r="AN19" s="76">
        <f t="shared" si="12"/>
        <v>20914</v>
      </c>
      <c r="AO19" s="76">
        <f t="shared" si="12"/>
        <v>127600</v>
      </c>
      <c r="AP19" s="76">
        <f t="shared" si="12"/>
        <v>16113</v>
      </c>
      <c r="AQ19" s="76">
        <f t="shared" si="12"/>
        <v>0</v>
      </c>
      <c r="AR19" s="76">
        <f t="shared" si="12"/>
        <v>47442</v>
      </c>
      <c r="AS19" s="76">
        <f t="shared" si="12"/>
        <v>162610</v>
      </c>
      <c r="AT19" s="76">
        <f t="shared" si="12"/>
        <v>24286</v>
      </c>
      <c r="AU19" s="76">
        <f t="shared" si="12"/>
        <v>91089</v>
      </c>
      <c r="AV19" s="76">
        <f t="shared" si="12"/>
        <v>70153</v>
      </c>
      <c r="AW19" s="78">
        <v>1.2601400802765186E-2</v>
      </c>
      <c r="AX19" s="79"/>
      <c r="AY19" s="98">
        <v>76.387523110784798</v>
      </c>
      <c r="AZ19" s="81"/>
      <c r="BB19" s="82">
        <v>18</v>
      </c>
      <c r="BD19" s="176" t="s">
        <v>95</v>
      </c>
    </row>
    <row r="20" spans="1:56" x14ac:dyDescent="0.2">
      <c r="A20" s="75" t="s">
        <v>12</v>
      </c>
      <c r="B20" s="76">
        <f>SUM(B127:B146)</f>
        <v>2711124</v>
      </c>
      <c r="C20" s="76">
        <f t="shared" ref="C20:AV20" si="13">SUM(C127:C146)</f>
        <v>269507</v>
      </c>
      <c r="D20" s="76">
        <f t="shared" si="13"/>
        <v>44603</v>
      </c>
      <c r="E20" s="76">
        <f t="shared" si="13"/>
        <v>89851</v>
      </c>
      <c r="F20" s="76">
        <f t="shared" si="13"/>
        <v>210180</v>
      </c>
      <c r="G20" s="76">
        <f t="shared" si="13"/>
        <v>180651</v>
      </c>
      <c r="H20" s="76">
        <f t="shared" si="13"/>
        <v>181929</v>
      </c>
      <c r="I20" s="76">
        <f t="shared" si="13"/>
        <v>509128</v>
      </c>
      <c r="J20" s="76">
        <f t="shared" si="13"/>
        <v>154982</v>
      </c>
      <c r="K20" s="76">
        <f t="shared" si="13"/>
        <v>435387</v>
      </c>
      <c r="L20" s="76">
        <f t="shared" si="13"/>
        <v>416714</v>
      </c>
      <c r="M20" s="76">
        <f t="shared" si="13"/>
        <v>11121</v>
      </c>
      <c r="N20" s="76">
        <f t="shared" si="13"/>
        <v>3564</v>
      </c>
      <c r="O20" s="76">
        <f t="shared" si="13"/>
        <v>173766</v>
      </c>
      <c r="P20" s="76">
        <f t="shared" si="13"/>
        <v>29741</v>
      </c>
      <c r="Q20" s="76">
        <f t="shared" si="13"/>
        <v>99930</v>
      </c>
      <c r="R20" s="76">
        <f t="shared" si="13"/>
        <v>53020</v>
      </c>
      <c r="S20" s="76">
        <f t="shared" si="13"/>
        <v>50431</v>
      </c>
      <c r="T20" s="76">
        <f t="shared" si="13"/>
        <v>39358</v>
      </c>
      <c r="U20" s="76">
        <f t="shared" si="13"/>
        <v>23821</v>
      </c>
      <c r="V20" s="76">
        <f t="shared" si="13"/>
        <v>89851</v>
      </c>
      <c r="W20" s="76">
        <f t="shared" si="13"/>
        <v>78619</v>
      </c>
      <c r="X20" s="76">
        <f t="shared" si="13"/>
        <v>100307</v>
      </c>
      <c r="Y20" s="76">
        <f t="shared" si="13"/>
        <v>45649</v>
      </c>
      <c r="Z20" s="76">
        <f t="shared" si="13"/>
        <v>52478</v>
      </c>
      <c r="AA20" s="76">
        <f t="shared" si="13"/>
        <v>21693</v>
      </c>
      <c r="AB20" s="76">
        <f t="shared" si="13"/>
        <v>170190</v>
      </c>
      <c r="AC20" s="76">
        <f t="shared" si="13"/>
        <v>29741</v>
      </c>
      <c r="AD20" s="76">
        <f t="shared" si="13"/>
        <v>109826</v>
      </c>
      <c r="AE20" s="76">
        <f t="shared" si="13"/>
        <v>210180</v>
      </c>
      <c r="AF20" s="76">
        <f t="shared" si="13"/>
        <v>272701</v>
      </c>
      <c r="AG20" s="76">
        <f t="shared" si="13"/>
        <v>115624</v>
      </c>
      <c r="AH20" s="76">
        <f t="shared" si="13"/>
        <v>31261</v>
      </c>
      <c r="AI20" s="76">
        <f t="shared" si="13"/>
        <v>68876</v>
      </c>
      <c r="AJ20" s="76">
        <f t="shared" si="13"/>
        <v>28979</v>
      </c>
      <c r="AK20" s="76">
        <f t="shared" si="13"/>
        <v>79961</v>
      </c>
      <c r="AL20" s="76">
        <f t="shared" si="13"/>
        <v>243793</v>
      </c>
      <c r="AM20" s="76">
        <f t="shared" si="13"/>
        <v>11121</v>
      </c>
      <c r="AN20" s="76">
        <f t="shared" si="13"/>
        <v>44716</v>
      </c>
      <c r="AO20" s="76">
        <f t="shared" si="13"/>
        <v>71000</v>
      </c>
      <c r="AP20" s="76">
        <f t="shared" si="13"/>
        <v>44603</v>
      </c>
      <c r="AQ20" s="76">
        <f t="shared" si="13"/>
        <v>3564</v>
      </c>
      <c r="AR20" s="76">
        <f t="shared" si="13"/>
        <v>89239</v>
      </c>
      <c r="AS20" s="76">
        <f t="shared" si="13"/>
        <v>191594</v>
      </c>
      <c r="AT20" s="76">
        <f t="shared" si="13"/>
        <v>47004</v>
      </c>
      <c r="AU20" s="76">
        <f t="shared" si="13"/>
        <v>66824</v>
      </c>
      <c r="AV20" s="76">
        <f t="shared" si="13"/>
        <v>125170</v>
      </c>
      <c r="AW20" s="78">
        <v>1.2345867551879089E-2</v>
      </c>
      <c r="AX20" s="79"/>
      <c r="AY20" s="98">
        <v>78.909902133926195</v>
      </c>
      <c r="AZ20" s="81"/>
      <c r="BB20" s="82">
        <v>19</v>
      </c>
      <c r="BD20" s="211" t="s">
        <v>96</v>
      </c>
    </row>
    <row r="21" spans="1:56" x14ac:dyDescent="0.2">
      <c r="A21" s="75" t="s">
        <v>13</v>
      </c>
      <c r="B21" s="76">
        <f>SUM(B168:B187)</f>
        <v>2663435</v>
      </c>
      <c r="C21" s="76">
        <f t="shared" ref="C21:AV21" si="14">SUM(C168:C187)</f>
        <v>144995</v>
      </c>
      <c r="D21" s="76">
        <f t="shared" si="14"/>
        <v>88155</v>
      </c>
      <c r="E21" s="76">
        <f t="shared" si="14"/>
        <v>147589</v>
      </c>
      <c r="F21" s="76">
        <f t="shared" si="14"/>
        <v>186344</v>
      </c>
      <c r="G21" s="76">
        <f t="shared" si="14"/>
        <v>140151</v>
      </c>
      <c r="H21" s="76">
        <f t="shared" si="14"/>
        <v>303821</v>
      </c>
      <c r="I21" s="76">
        <f t="shared" si="14"/>
        <v>392960</v>
      </c>
      <c r="J21" s="76">
        <f t="shared" si="14"/>
        <v>266631</v>
      </c>
      <c r="K21" s="76">
        <f t="shared" si="14"/>
        <v>349646</v>
      </c>
      <c r="L21" s="76">
        <f t="shared" si="14"/>
        <v>391348</v>
      </c>
      <c r="M21" s="76">
        <f t="shared" si="14"/>
        <v>10613</v>
      </c>
      <c r="N21" s="76">
        <f t="shared" si="14"/>
        <v>22107</v>
      </c>
      <c r="O21" s="76">
        <f t="shared" si="14"/>
        <v>181447</v>
      </c>
      <c r="P21" s="76">
        <f t="shared" si="14"/>
        <v>37628</v>
      </c>
      <c r="Q21" s="76">
        <f t="shared" si="14"/>
        <v>90015</v>
      </c>
      <c r="R21" s="76">
        <f t="shared" si="14"/>
        <v>129166</v>
      </c>
      <c r="S21" s="76">
        <f t="shared" si="14"/>
        <v>63950</v>
      </c>
      <c r="T21" s="76">
        <f t="shared" si="14"/>
        <v>90407</v>
      </c>
      <c r="U21" s="76">
        <f t="shared" si="14"/>
        <v>29790</v>
      </c>
      <c r="V21" s="76">
        <f t="shared" si="14"/>
        <v>147589</v>
      </c>
      <c r="W21" s="76">
        <f t="shared" si="14"/>
        <v>46700</v>
      </c>
      <c r="X21" s="76">
        <f t="shared" si="14"/>
        <v>37136</v>
      </c>
      <c r="Y21" s="76">
        <f t="shared" si="14"/>
        <v>20893</v>
      </c>
      <c r="Z21" s="76">
        <f t="shared" si="14"/>
        <v>64935</v>
      </c>
      <c r="AA21" s="76">
        <f t="shared" si="14"/>
        <v>19161</v>
      </c>
      <c r="AB21" s="76">
        <f t="shared" si="14"/>
        <v>183714</v>
      </c>
      <c r="AC21" s="76">
        <f t="shared" si="14"/>
        <v>37628</v>
      </c>
      <c r="AD21" s="76">
        <f t="shared" si="14"/>
        <v>76103</v>
      </c>
      <c r="AE21" s="76">
        <f t="shared" si="14"/>
        <v>186344</v>
      </c>
      <c r="AF21" s="76">
        <f t="shared" si="14"/>
        <v>187438</v>
      </c>
      <c r="AG21" s="76">
        <f t="shared" si="14"/>
        <v>176224</v>
      </c>
      <c r="AH21" s="76">
        <f t="shared" si="14"/>
        <v>27501</v>
      </c>
      <c r="AI21" s="76">
        <f t="shared" si="14"/>
        <v>44492</v>
      </c>
      <c r="AJ21" s="76">
        <f t="shared" si="14"/>
        <v>84640</v>
      </c>
      <c r="AK21" s="76">
        <f t="shared" si="14"/>
        <v>51855</v>
      </c>
      <c r="AL21" s="76">
        <f t="shared" si="14"/>
        <v>153600</v>
      </c>
      <c r="AM21" s="76">
        <f t="shared" si="14"/>
        <v>10613</v>
      </c>
      <c r="AN21" s="76">
        <f t="shared" si="14"/>
        <v>70797</v>
      </c>
      <c r="AO21" s="76">
        <f t="shared" si="14"/>
        <v>90984</v>
      </c>
      <c r="AP21" s="76">
        <f t="shared" si="14"/>
        <v>88155</v>
      </c>
      <c r="AQ21" s="76">
        <f t="shared" si="14"/>
        <v>22107</v>
      </c>
      <c r="AR21" s="76">
        <f t="shared" si="14"/>
        <v>56004</v>
      </c>
      <c r="AS21" s="76">
        <f t="shared" si="14"/>
        <v>196046</v>
      </c>
      <c r="AT21" s="76">
        <f t="shared" si="14"/>
        <v>34258</v>
      </c>
      <c r="AU21" s="76">
        <f t="shared" si="14"/>
        <v>46983</v>
      </c>
      <c r="AV21" s="76">
        <f t="shared" si="14"/>
        <v>98207</v>
      </c>
      <c r="AW21" s="78">
        <v>1.1094864097283233E-2</v>
      </c>
      <c r="AX21" s="79"/>
      <c r="AY21" s="98">
        <v>80.300411181728805</v>
      </c>
      <c r="AZ21" s="81"/>
      <c r="BB21" s="82">
        <v>20</v>
      </c>
      <c r="BD21" s="211" t="s">
        <v>97</v>
      </c>
    </row>
    <row r="22" spans="1:56" x14ac:dyDescent="0.2">
      <c r="A22" s="75" t="s">
        <v>14</v>
      </c>
      <c r="B22" s="76">
        <f>SUM(B209:B228)</f>
        <v>2648385</v>
      </c>
      <c r="C22" s="76">
        <f t="shared" ref="C22:AV22" si="15">SUM(C209:C228)</f>
        <v>144985</v>
      </c>
      <c r="D22" s="76">
        <f t="shared" si="15"/>
        <v>122210</v>
      </c>
      <c r="E22" s="76">
        <f t="shared" si="15"/>
        <v>88863</v>
      </c>
      <c r="F22" s="76">
        <f t="shared" si="15"/>
        <v>173651</v>
      </c>
      <c r="G22" s="76">
        <f t="shared" si="15"/>
        <v>165336</v>
      </c>
      <c r="H22" s="76">
        <f t="shared" si="15"/>
        <v>360757</v>
      </c>
      <c r="I22" s="76">
        <f t="shared" si="15"/>
        <v>390396</v>
      </c>
      <c r="J22" s="76">
        <f t="shared" si="15"/>
        <v>232213</v>
      </c>
      <c r="K22" s="76">
        <f t="shared" si="15"/>
        <v>232088</v>
      </c>
      <c r="L22" s="76">
        <f t="shared" si="15"/>
        <v>377458</v>
      </c>
      <c r="M22" s="76">
        <f t="shared" si="15"/>
        <v>27995</v>
      </c>
      <c r="N22" s="76">
        <f t="shared" si="15"/>
        <v>25892</v>
      </c>
      <c r="O22" s="76">
        <f t="shared" si="15"/>
        <v>306541</v>
      </c>
      <c r="P22" s="76">
        <f t="shared" si="15"/>
        <v>0</v>
      </c>
      <c r="Q22" s="76">
        <f t="shared" si="15"/>
        <v>62280</v>
      </c>
      <c r="R22" s="76">
        <f t="shared" si="15"/>
        <v>220173</v>
      </c>
      <c r="S22" s="76">
        <f t="shared" si="15"/>
        <v>106333</v>
      </c>
      <c r="T22" s="76">
        <f t="shared" si="15"/>
        <v>55621</v>
      </c>
      <c r="U22" s="76">
        <f t="shared" si="15"/>
        <v>22652</v>
      </c>
      <c r="V22" s="76">
        <f t="shared" si="15"/>
        <v>88863</v>
      </c>
      <c r="W22" s="76">
        <f t="shared" si="15"/>
        <v>49142</v>
      </c>
      <c r="X22" s="76">
        <f t="shared" si="15"/>
        <v>41433</v>
      </c>
      <c r="Y22" s="76">
        <f t="shared" si="15"/>
        <v>53749</v>
      </c>
      <c r="Z22" s="76">
        <f t="shared" si="15"/>
        <v>76453</v>
      </c>
      <c r="AA22" s="76">
        <f t="shared" si="15"/>
        <v>37529</v>
      </c>
      <c r="AB22" s="76">
        <f t="shared" si="15"/>
        <v>187549</v>
      </c>
      <c r="AC22" s="76">
        <f t="shared" si="15"/>
        <v>0</v>
      </c>
      <c r="AD22" s="76">
        <f t="shared" si="15"/>
        <v>75538</v>
      </c>
      <c r="AE22" s="76">
        <f t="shared" si="15"/>
        <v>173651</v>
      </c>
      <c r="AF22" s="76">
        <f t="shared" si="15"/>
        <v>170387</v>
      </c>
      <c r="AG22" s="76">
        <f t="shared" si="15"/>
        <v>176592</v>
      </c>
      <c r="AH22" s="76">
        <f t="shared" si="15"/>
        <v>34344</v>
      </c>
      <c r="AI22" s="76">
        <f t="shared" si="15"/>
        <v>42256</v>
      </c>
      <c r="AJ22" s="76">
        <f t="shared" si="15"/>
        <v>78304</v>
      </c>
      <c r="AK22" s="76">
        <f t="shared" si="15"/>
        <v>61084</v>
      </c>
      <c r="AL22" s="76">
        <f t="shared" si="15"/>
        <v>99788</v>
      </c>
      <c r="AM22" s="76">
        <f t="shared" si="15"/>
        <v>27995</v>
      </c>
      <c r="AN22" s="76">
        <f t="shared" si="15"/>
        <v>151066</v>
      </c>
      <c r="AO22" s="76">
        <f t="shared" si="15"/>
        <v>73040</v>
      </c>
      <c r="AP22" s="76">
        <f t="shared" si="15"/>
        <v>122210</v>
      </c>
      <c r="AQ22" s="76">
        <f t="shared" si="15"/>
        <v>25892</v>
      </c>
      <c r="AR22" s="76">
        <f t="shared" si="15"/>
        <v>42468</v>
      </c>
      <c r="AS22" s="76">
        <f t="shared" si="15"/>
        <v>132300</v>
      </c>
      <c r="AT22" s="76">
        <f t="shared" si="15"/>
        <v>67146</v>
      </c>
      <c r="AU22" s="76">
        <f t="shared" si="15"/>
        <v>21347</v>
      </c>
      <c r="AV22" s="76">
        <f t="shared" si="15"/>
        <v>71200</v>
      </c>
      <c r="AW22" s="78">
        <v>9.8672552757737737E-3</v>
      </c>
      <c r="AX22" s="79"/>
      <c r="AY22" s="98">
        <v>81.727055289388218</v>
      </c>
      <c r="AZ22" s="81"/>
      <c r="BB22" s="82">
        <v>21</v>
      </c>
      <c r="BD22" s="211" t="s">
        <v>98</v>
      </c>
    </row>
    <row r="23" spans="1:56" ht="13.5" thickBot="1" x14ac:dyDescent="0.25">
      <c r="A23" s="83" t="s">
        <v>15</v>
      </c>
      <c r="B23" s="84">
        <f>SUM(B250:B269)</f>
        <v>2641103</v>
      </c>
      <c r="C23" s="84">
        <f t="shared" ref="C23:AV23" si="16">SUM(C250:C269)</f>
        <v>127455</v>
      </c>
      <c r="D23" s="84">
        <f t="shared" si="16"/>
        <v>19393</v>
      </c>
      <c r="E23" s="84">
        <f t="shared" si="16"/>
        <v>28216</v>
      </c>
      <c r="F23" s="84">
        <f t="shared" si="16"/>
        <v>192648</v>
      </c>
      <c r="G23" s="84">
        <f t="shared" si="16"/>
        <v>151268</v>
      </c>
      <c r="H23" s="84">
        <f t="shared" si="16"/>
        <v>449492</v>
      </c>
      <c r="I23" s="84">
        <f t="shared" si="16"/>
        <v>531662</v>
      </c>
      <c r="J23" s="84">
        <f t="shared" si="16"/>
        <v>70133</v>
      </c>
      <c r="K23" s="84">
        <f t="shared" si="16"/>
        <v>199512</v>
      </c>
      <c r="L23" s="84">
        <f t="shared" si="16"/>
        <v>677229</v>
      </c>
      <c r="M23" s="84">
        <f t="shared" si="16"/>
        <v>1596</v>
      </c>
      <c r="N23" s="84">
        <f t="shared" si="16"/>
        <v>3731</v>
      </c>
      <c r="O23" s="84">
        <f t="shared" si="16"/>
        <v>188768</v>
      </c>
      <c r="P23" s="84">
        <f t="shared" si="16"/>
        <v>0</v>
      </c>
      <c r="Q23" s="84">
        <f t="shared" si="16"/>
        <v>219464</v>
      </c>
      <c r="R23" s="84">
        <f t="shared" si="16"/>
        <v>203638</v>
      </c>
      <c r="S23" s="84">
        <f t="shared" si="16"/>
        <v>41287</v>
      </c>
      <c r="T23" s="84">
        <f t="shared" si="16"/>
        <v>21042</v>
      </c>
      <c r="U23" s="84">
        <f t="shared" si="16"/>
        <v>18481</v>
      </c>
      <c r="V23" s="84">
        <f t="shared" si="16"/>
        <v>28216</v>
      </c>
      <c r="W23" s="84">
        <f t="shared" si="16"/>
        <v>63154</v>
      </c>
      <c r="X23" s="84">
        <f t="shared" si="16"/>
        <v>38185</v>
      </c>
      <c r="Y23" s="84">
        <f t="shared" si="16"/>
        <v>139914</v>
      </c>
      <c r="Z23" s="84">
        <f t="shared" si="16"/>
        <v>45880</v>
      </c>
      <c r="AA23" s="84">
        <f t="shared" si="16"/>
        <v>138730</v>
      </c>
      <c r="AB23" s="84">
        <f t="shared" si="16"/>
        <v>523449</v>
      </c>
      <c r="AC23" s="84">
        <f t="shared" si="16"/>
        <v>0</v>
      </c>
      <c r="AD23" s="84">
        <f t="shared" si="16"/>
        <v>72865</v>
      </c>
      <c r="AE23" s="84">
        <f t="shared" si="16"/>
        <v>192648</v>
      </c>
      <c r="AF23" s="84">
        <f t="shared" si="16"/>
        <v>133449</v>
      </c>
      <c r="AG23" s="84">
        <f t="shared" si="16"/>
        <v>49091</v>
      </c>
      <c r="AH23" s="84">
        <f t="shared" si="16"/>
        <v>24692</v>
      </c>
      <c r="AI23" s="84">
        <f t="shared" si="16"/>
        <v>34009</v>
      </c>
      <c r="AJ23" s="84">
        <f t="shared" si="16"/>
        <v>26390</v>
      </c>
      <c r="AK23" s="84">
        <f t="shared" si="16"/>
        <v>32644</v>
      </c>
      <c r="AL23" s="84">
        <f t="shared" si="16"/>
        <v>71297</v>
      </c>
      <c r="AM23" s="84">
        <f t="shared" si="16"/>
        <v>1596</v>
      </c>
      <c r="AN23" s="84">
        <f t="shared" si="16"/>
        <v>84327</v>
      </c>
      <c r="AO23" s="84">
        <f t="shared" si="16"/>
        <v>82661</v>
      </c>
      <c r="AP23" s="84">
        <f t="shared" si="16"/>
        <v>19393</v>
      </c>
      <c r="AQ23" s="84">
        <f t="shared" si="16"/>
        <v>3731</v>
      </c>
      <c r="AR23" s="84">
        <f t="shared" si="16"/>
        <v>56626</v>
      </c>
      <c r="AS23" s="84">
        <f t="shared" si="16"/>
        <v>128215</v>
      </c>
      <c r="AT23" s="84">
        <f t="shared" si="16"/>
        <v>59922</v>
      </c>
      <c r="AU23" s="84">
        <f t="shared" si="16"/>
        <v>12216</v>
      </c>
      <c r="AV23" s="84">
        <f t="shared" si="16"/>
        <v>73891</v>
      </c>
      <c r="AW23" s="85">
        <v>8.0081230210156448E-3</v>
      </c>
      <c r="AX23" s="86"/>
      <c r="AY23" s="99">
        <v>83.577579806016075</v>
      </c>
      <c r="AZ23" s="88"/>
      <c r="BB23" s="89">
        <v>22</v>
      </c>
      <c r="BD23" s="211" t="s">
        <v>99</v>
      </c>
    </row>
    <row r="24" spans="1:56" ht="13.5" thickBot="1" x14ac:dyDescent="0.25">
      <c r="A24" s="102" t="s">
        <v>20</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7"/>
      <c r="AX24" s="108"/>
      <c r="AY24" s="109"/>
      <c r="AZ24" s="110"/>
      <c r="BB24" s="111">
        <v>23</v>
      </c>
      <c r="BD24" s="211" t="s">
        <v>100</v>
      </c>
    </row>
    <row r="25" spans="1:56" ht="13.5" thickBot="1" x14ac:dyDescent="0.25">
      <c r="A25" s="112" t="s">
        <v>21</v>
      </c>
      <c r="B25" s="67">
        <f>B66+B107+B148+B189+B230</f>
        <v>151126</v>
      </c>
      <c r="C25" s="67">
        <f t="shared" ref="C25:AV30" si="17">C66+C107+C148+C189+C230</f>
        <v>10078</v>
      </c>
      <c r="D25" s="67">
        <f t="shared" si="17"/>
        <v>2888</v>
      </c>
      <c r="E25" s="67">
        <f t="shared" si="17"/>
        <v>3807</v>
      </c>
      <c r="F25" s="67">
        <f t="shared" si="17"/>
        <v>10867</v>
      </c>
      <c r="G25" s="67">
        <f t="shared" si="17"/>
        <v>8505</v>
      </c>
      <c r="H25" s="67">
        <f t="shared" si="17"/>
        <v>16288</v>
      </c>
      <c r="I25" s="67">
        <f t="shared" si="17"/>
        <v>33179</v>
      </c>
      <c r="J25" s="67">
        <f t="shared" si="17"/>
        <v>8283</v>
      </c>
      <c r="K25" s="67">
        <f t="shared" si="17"/>
        <v>19350</v>
      </c>
      <c r="L25" s="67">
        <f t="shared" si="17"/>
        <v>24961</v>
      </c>
      <c r="M25" s="67">
        <f t="shared" si="17"/>
        <v>539</v>
      </c>
      <c r="N25" s="67">
        <f t="shared" si="17"/>
        <v>709</v>
      </c>
      <c r="O25" s="67">
        <f t="shared" si="17"/>
        <v>11005</v>
      </c>
      <c r="P25" s="67">
        <f t="shared" si="17"/>
        <v>667</v>
      </c>
      <c r="Q25" s="67">
        <f t="shared" si="17"/>
        <v>6458</v>
      </c>
      <c r="R25" s="67">
        <f t="shared" si="17"/>
        <v>7287</v>
      </c>
      <c r="S25" s="67">
        <f t="shared" si="17"/>
        <v>2893</v>
      </c>
      <c r="T25" s="67">
        <f t="shared" si="17"/>
        <v>2034</v>
      </c>
      <c r="U25" s="67">
        <f t="shared" si="17"/>
        <v>1542</v>
      </c>
      <c r="V25" s="67">
        <f t="shared" si="17"/>
        <v>3807</v>
      </c>
      <c r="W25" s="67">
        <f t="shared" si="17"/>
        <v>4390</v>
      </c>
      <c r="X25" s="67">
        <f t="shared" si="17"/>
        <v>3522</v>
      </c>
      <c r="Y25" s="67">
        <f t="shared" si="17"/>
        <v>2476</v>
      </c>
      <c r="Z25" s="67">
        <f t="shared" si="17"/>
        <v>2927</v>
      </c>
      <c r="AA25" s="67">
        <f t="shared" si="17"/>
        <v>2330</v>
      </c>
      <c r="AB25" s="67">
        <f t="shared" si="17"/>
        <v>13714</v>
      </c>
      <c r="AC25" s="67">
        <f t="shared" si="17"/>
        <v>667</v>
      </c>
      <c r="AD25" s="67">
        <f t="shared" si="17"/>
        <v>4716</v>
      </c>
      <c r="AE25" s="67">
        <f t="shared" si="17"/>
        <v>10867</v>
      </c>
      <c r="AF25" s="67">
        <f t="shared" si="17"/>
        <v>18451</v>
      </c>
      <c r="AG25" s="67">
        <f t="shared" si="17"/>
        <v>6249</v>
      </c>
      <c r="AH25" s="67">
        <f t="shared" si="17"/>
        <v>2253</v>
      </c>
      <c r="AI25" s="67">
        <f t="shared" si="17"/>
        <v>2446</v>
      </c>
      <c r="AJ25" s="67">
        <f t="shared" si="17"/>
        <v>2543</v>
      </c>
      <c r="AK25" s="67">
        <f t="shared" si="17"/>
        <v>3785</v>
      </c>
      <c r="AL25" s="67">
        <f t="shared" si="17"/>
        <v>10404</v>
      </c>
      <c r="AM25" s="67">
        <f t="shared" si="17"/>
        <v>539</v>
      </c>
      <c r="AN25" s="67">
        <f t="shared" si="17"/>
        <v>3722</v>
      </c>
      <c r="AO25" s="67">
        <f t="shared" si="17"/>
        <v>4899</v>
      </c>
      <c r="AP25" s="67">
        <f t="shared" si="17"/>
        <v>2888</v>
      </c>
      <c r="AQ25" s="67">
        <f t="shared" si="17"/>
        <v>709</v>
      </c>
      <c r="AR25" s="67">
        <f t="shared" si="17"/>
        <v>2771</v>
      </c>
      <c r="AS25" s="67">
        <f t="shared" si="17"/>
        <v>8946</v>
      </c>
      <c r="AT25" s="67">
        <f t="shared" si="17"/>
        <v>2247</v>
      </c>
      <c r="AU25" s="67">
        <f t="shared" si="17"/>
        <v>2770</v>
      </c>
      <c r="AV25" s="67">
        <f t="shared" si="17"/>
        <v>5874</v>
      </c>
      <c r="AW25" s="113"/>
      <c r="AX25" s="79"/>
      <c r="AY25" s="114"/>
      <c r="AZ25" s="81" t="s">
        <v>132</v>
      </c>
      <c r="BB25" s="74">
        <v>24</v>
      </c>
      <c r="BD25" s="211" t="s">
        <v>101</v>
      </c>
    </row>
    <row r="26" spans="1:56" ht="13.5" thickBot="1" x14ac:dyDescent="0.25">
      <c r="A26" s="112" t="s">
        <v>22</v>
      </c>
      <c r="B26">
        <f t="shared" ref="B26:Q64" si="18">B67+B108+B149+B190+B231</f>
        <v>582809</v>
      </c>
      <c r="C26">
        <f t="shared" si="18"/>
        <v>39813</v>
      </c>
      <c r="D26">
        <f t="shared" si="18"/>
        <v>11966</v>
      </c>
      <c r="E26">
        <f t="shared" si="18"/>
        <v>15224</v>
      </c>
      <c r="F26">
        <f t="shared" si="18"/>
        <v>41408</v>
      </c>
      <c r="G26">
        <f t="shared" si="18"/>
        <v>33902</v>
      </c>
      <c r="H26">
        <f t="shared" si="18"/>
        <v>61770</v>
      </c>
      <c r="I26">
        <f t="shared" si="18"/>
        <v>125685</v>
      </c>
      <c r="J26">
        <f t="shared" si="18"/>
        <v>32770</v>
      </c>
      <c r="K26">
        <f t="shared" si="18"/>
        <v>76641</v>
      </c>
      <c r="L26">
        <f t="shared" si="18"/>
        <v>93513</v>
      </c>
      <c r="M26">
        <f t="shared" si="18"/>
        <v>2077</v>
      </c>
      <c r="N26">
        <f t="shared" si="18"/>
        <v>2678</v>
      </c>
      <c r="O26">
        <f t="shared" si="18"/>
        <v>42672</v>
      </c>
      <c r="P26">
        <f t="shared" si="18"/>
        <v>2690</v>
      </c>
      <c r="Q26">
        <f t="shared" si="18"/>
        <v>22314</v>
      </c>
      <c r="R26">
        <f t="shared" si="17"/>
        <v>29599</v>
      </c>
      <c r="S26">
        <f t="shared" si="17"/>
        <v>12041</v>
      </c>
      <c r="T26">
        <f t="shared" si="17"/>
        <v>8246</v>
      </c>
      <c r="U26">
        <f t="shared" si="17"/>
        <v>5993</v>
      </c>
      <c r="V26">
        <f t="shared" si="17"/>
        <v>15224</v>
      </c>
      <c r="W26">
        <f t="shared" si="17"/>
        <v>15931</v>
      </c>
      <c r="X26">
        <f t="shared" si="17"/>
        <v>13653</v>
      </c>
      <c r="Y26">
        <f t="shared" si="17"/>
        <v>10669</v>
      </c>
      <c r="Z26">
        <f t="shared" si="17"/>
        <v>12020</v>
      </c>
      <c r="AA26">
        <f t="shared" si="17"/>
        <v>10161</v>
      </c>
      <c r="AB26">
        <f t="shared" si="17"/>
        <v>48856</v>
      </c>
      <c r="AC26">
        <f t="shared" si="17"/>
        <v>2690</v>
      </c>
      <c r="AD26">
        <f t="shared" si="17"/>
        <v>18337</v>
      </c>
      <c r="AE26">
        <f t="shared" si="17"/>
        <v>41408</v>
      </c>
      <c r="AF26">
        <f t="shared" si="17"/>
        <v>65881</v>
      </c>
      <c r="AG26">
        <f t="shared" si="17"/>
        <v>24524</v>
      </c>
      <c r="AH26">
        <f t="shared" si="17"/>
        <v>8950</v>
      </c>
      <c r="AI26">
        <f t="shared" si="17"/>
        <v>9734</v>
      </c>
      <c r="AJ26">
        <f t="shared" si="17"/>
        <v>9857</v>
      </c>
      <c r="AK26">
        <f t="shared" si="17"/>
        <v>15300</v>
      </c>
      <c r="AL26">
        <f t="shared" si="17"/>
        <v>41252</v>
      </c>
      <c r="AM26">
        <f t="shared" si="17"/>
        <v>2077</v>
      </c>
      <c r="AN26">
        <f t="shared" si="17"/>
        <v>14700</v>
      </c>
      <c r="AO26">
        <f t="shared" si="17"/>
        <v>19364</v>
      </c>
      <c r="AP26">
        <f t="shared" si="17"/>
        <v>11966</v>
      </c>
      <c r="AQ26">
        <f t="shared" si="17"/>
        <v>2678</v>
      </c>
      <c r="AR26">
        <f t="shared" si="17"/>
        <v>10860</v>
      </c>
      <c r="AS26">
        <f t="shared" si="17"/>
        <v>35389</v>
      </c>
      <c r="AT26">
        <f t="shared" si="17"/>
        <v>9572</v>
      </c>
      <c r="AU26">
        <f t="shared" si="17"/>
        <v>10660</v>
      </c>
      <c r="AV26">
        <f t="shared" si="17"/>
        <v>22903</v>
      </c>
      <c r="AW26" s="113"/>
      <c r="AX26" s="79"/>
      <c r="AY26" s="114"/>
      <c r="AZ26" s="81" t="s">
        <v>132</v>
      </c>
      <c r="BB26" s="74">
        <v>25</v>
      </c>
      <c r="BD26" s="211" t="s">
        <v>102</v>
      </c>
    </row>
    <row r="27" spans="1:56" ht="13.5" thickBot="1" x14ac:dyDescent="0.25">
      <c r="A27" s="112" t="s">
        <v>23</v>
      </c>
      <c r="B27">
        <f t="shared" si="18"/>
        <v>691028</v>
      </c>
      <c r="C27">
        <f t="shared" si="17"/>
        <v>48419</v>
      </c>
      <c r="D27">
        <f t="shared" si="17"/>
        <v>15358</v>
      </c>
      <c r="E27">
        <f t="shared" si="17"/>
        <v>18658</v>
      </c>
      <c r="F27">
        <f t="shared" si="17"/>
        <v>49425</v>
      </c>
      <c r="G27">
        <f t="shared" si="17"/>
        <v>41396</v>
      </c>
      <c r="H27">
        <f t="shared" si="17"/>
        <v>72534</v>
      </c>
      <c r="I27">
        <f t="shared" si="17"/>
        <v>145777</v>
      </c>
      <c r="J27">
        <f t="shared" si="17"/>
        <v>41394</v>
      </c>
      <c r="K27">
        <f t="shared" si="17"/>
        <v>91320</v>
      </c>
      <c r="L27">
        <f t="shared" si="17"/>
        <v>105585</v>
      </c>
      <c r="M27">
        <f t="shared" si="17"/>
        <v>2441</v>
      </c>
      <c r="N27">
        <f t="shared" si="17"/>
        <v>3345</v>
      </c>
      <c r="O27">
        <f t="shared" si="17"/>
        <v>52019</v>
      </c>
      <c r="P27">
        <f t="shared" si="17"/>
        <v>3357</v>
      </c>
      <c r="Q27">
        <f t="shared" si="17"/>
        <v>24843</v>
      </c>
      <c r="R27">
        <f t="shared" si="17"/>
        <v>35963</v>
      </c>
      <c r="S27">
        <f t="shared" si="17"/>
        <v>15249</v>
      </c>
      <c r="T27">
        <f t="shared" si="17"/>
        <v>11012</v>
      </c>
      <c r="U27">
        <f t="shared" si="17"/>
        <v>7209</v>
      </c>
      <c r="V27">
        <f t="shared" si="17"/>
        <v>18658</v>
      </c>
      <c r="W27">
        <f t="shared" si="17"/>
        <v>17665</v>
      </c>
      <c r="X27">
        <f t="shared" si="17"/>
        <v>15991</v>
      </c>
      <c r="Y27">
        <f t="shared" si="17"/>
        <v>14986</v>
      </c>
      <c r="Z27">
        <f t="shared" si="17"/>
        <v>13976</v>
      </c>
      <c r="AA27">
        <f t="shared" si="17"/>
        <v>14196</v>
      </c>
      <c r="AB27">
        <f t="shared" si="17"/>
        <v>53543</v>
      </c>
      <c r="AC27">
        <f t="shared" si="17"/>
        <v>3357</v>
      </c>
      <c r="AD27">
        <f t="shared" si="17"/>
        <v>21563</v>
      </c>
      <c r="AE27">
        <f t="shared" si="17"/>
        <v>49425</v>
      </c>
      <c r="AF27">
        <f t="shared" si="17"/>
        <v>71160</v>
      </c>
      <c r="AG27">
        <f t="shared" si="17"/>
        <v>30382</v>
      </c>
      <c r="AH27">
        <f t="shared" si="17"/>
        <v>10620</v>
      </c>
      <c r="AI27">
        <f t="shared" si="17"/>
        <v>11739</v>
      </c>
      <c r="AJ27">
        <f t="shared" si="17"/>
        <v>11728</v>
      </c>
      <c r="AK27">
        <f t="shared" si="17"/>
        <v>18304</v>
      </c>
      <c r="AL27">
        <f t="shared" si="17"/>
        <v>48905</v>
      </c>
      <c r="AM27">
        <f t="shared" si="17"/>
        <v>2441</v>
      </c>
      <c r="AN27">
        <f t="shared" si="17"/>
        <v>19105</v>
      </c>
      <c r="AO27">
        <f t="shared" si="17"/>
        <v>22928</v>
      </c>
      <c r="AP27">
        <f t="shared" si="17"/>
        <v>15358</v>
      </c>
      <c r="AQ27">
        <f t="shared" si="17"/>
        <v>3345</v>
      </c>
      <c r="AR27">
        <f t="shared" si="17"/>
        <v>14124</v>
      </c>
      <c r="AS27">
        <f t="shared" si="17"/>
        <v>42415</v>
      </c>
      <c r="AT27">
        <f t="shared" si="17"/>
        <v>12624</v>
      </c>
      <c r="AU27">
        <f t="shared" si="17"/>
        <v>11887</v>
      </c>
      <c r="AV27">
        <f t="shared" si="17"/>
        <v>26327</v>
      </c>
      <c r="AW27" s="113"/>
      <c r="AX27" s="79"/>
      <c r="AY27" s="114"/>
      <c r="AZ27" s="81" t="s">
        <v>132</v>
      </c>
      <c r="BB27" s="74">
        <v>26</v>
      </c>
      <c r="BD27" s="211" t="s">
        <v>103</v>
      </c>
    </row>
    <row r="28" spans="1:56" ht="13.5" thickBot="1" x14ac:dyDescent="0.25">
      <c r="A28" s="112" t="s">
        <v>24</v>
      </c>
      <c r="B28">
        <f t="shared" si="18"/>
        <v>754433</v>
      </c>
      <c r="C28">
        <f t="shared" si="17"/>
        <v>54401</v>
      </c>
      <c r="D28">
        <f t="shared" si="17"/>
        <v>16733</v>
      </c>
      <c r="E28">
        <f t="shared" si="17"/>
        <v>21625</v>
      </c>
      <c r="F28">
        <f t="shared" si="17"/>
        <v>52714</v>
      </c>
      <c r="G28">
        <f t="shared" si="17"/>
        <v>44892</v>
      </c>
      <c r="H28">
        <f t="shared" si="17"/>
        <v>79652</v>
      </c>
      <c r="I28">
        <f t="shared" si="17"/>
        <v>158759</v>
      </c>
      <c r="J28">
        <f t="shared" si="17"/>
        <v>47337</v>
      </c>
      <c r="K28">
        <f t="shared" si="17"/>
        <v>98584</v>
      </c>
      <c r="L28">
        <f t="shared" si="17"/>
        <v>111712</v>
      </c>
      <c r="M28">
        <f t="shared" si="17"/>
        <v>3240</v>
      </c>
      <c r="N28">
        <f t="shared" si="17"/>
        <v>3570</v>
      </c>
      <c r="O28">
        <f t="shared" si="17"/>
        <v>57350</v>
      </c>
      <c r="P28">
        <f t="shared" si="17"/>
        <v>3864</v>
      </c>
      <c r="Q28">
        <f t="shared" si="17"/>
        <v>26117</v>
      </c>
      <c r="R28">
        <f t="shared" si="17"/>
        <v>39498</v>
      </c>
      <c r="S28">
        <f t="shared" si="17"/>
        <v>16865</v>
      </c>
      <c r="T28">
        <f t="shared" si="17"/>
        <v>13518</v>
      </c>
      <c r="U28">
        <f t="shared" si="17"/>
        <v>7783</v>
      </c>
      <c r="V28">
        <f t="shared" si="17"/>
        <v>21625</v>
      </c>
      <c r="W28">
        <f t="shared" si="17"/>
        <v>18929</v>
      </c>
      <c r="X28">
        <f t="shared" si="17"/>
        <v>18095</v>
      </c>
      <c r="Y28">
        <f t="shared" si="17"/>
        <v>17506</v>
      </c>
      <c r="Z28">
        <f t="shared" si="17"/>
        <v>15486</v>
      </c>
      <c r="AA28">
        <f t="shared" si="17"/>
        <v>15944</v>
      </c>
      <c r="AB28">
        <f t="shared" si="17"/>
        <v>55920</v>
      </c>
      <c r="AC28">
        <f t="shared" si="17"/>
        <v>3864</v>
      </c>
      <c r="AD28">
        <f t="shared" si="17"/>
        <v>22774</v>
      </c>
      <c r="AE28">
        <f t="shared" si="17"/>
        <v>52714</v>
      </c>
      <c r="AF28">
        <f t="shared" si="17"/>
        <v>74744</v>
      </c>
      <c r="AG28">
        <f t="shared" si="17"/>
        <v>33819</v>
      </c>
      <c r="AH28">
        <f t="shared" si="17"/>
        <v>11872</v>
      </c>
      <c r="AI28">
        <f t="shared" si="17"/>
        <v>12577</v>
      </c>
      <c r="AJ28">
        <f t="shared" si="17"/>
        <v>14037</v>
      </c>
      <c r="AK28">
        <f t="shared" si="17"/>
        <v>20655</v>
      </c>
      <c r="AL28">
        <f t="shared" si="17"/>
        <v>51626</v>
      </c>
      <c r="AM28">
        <f t="shared" si="17"/>
        <v>3240</v>
      </c>
      <c r="AN28">
        <f t="shared" si="17"/>
        <v>21556</v>
      </c>
      <c r="AO28">
        <f t="shared" si="17"/>
        <v>25278</v>
      </c>
      <c r="AP28">
        <f t="shared" si="17"/>
        <v>16733</v>
      </c>
      <c r="AQ28">
        <f t="shared" si="17"/>
        <v>3570</v>
      </c>
      <c r="AR28">
        <f t="shared" si="17"/>
        <v>15651</v>
      </c>
      <c r="AS28">
        <f t="shared" si="17"/>
        <v>46958</v>
      </c>
      <c r="AT28">
        <f t="shared" si="17"/>
        <v>14335</v>
      </c>
      <c r="AU28">
        <f t="shared" si="17"/>
        <v>13415</v>
      </c>
      <c r="AV28">
        <f t="shared" si="17"/>
        <v>27729</v>
      </c>
      <c r="AW28" s="113"/>
      <c r="AX28" s="79"/>
      <c r="AY28" s="114"/>
      <c r="AZ28" s="81" t="s">
        <v>132</v>
      </c>
      <c r="BB28" s="74">
        <v>27</v>
      </c>
      <c r="BD28" s="211" t="s">
        <v>104</v>
      </c>
    </row>
    <row r="29" spans="1:56" ht="13.5" thickBot="1" x14ac:dyDescent="0.25">
      <c r="A29" s="112" t="s">
        <v>25</v>
      </c>
      <c r="B29">
        <f t="shared" si="18"/>
        <v>836097</v>
      </c>
      <c r="C29">
        <f t="shared" si="17"/>
        <v>60263</v>
      </c>
      <c r="D29">
        <f t="shared" si="17"/>
        <v>16823</v>
      </c>
      <c r="E29">
        <f t="shared" si="17"/>
        <v>22638</v>
      </c>
      <c r="F29">
        <f t="shared" si="17"/>
        <v>59075</v>
      </c>
      <c r="G29">
        <f t="shared" si="17"/>
        <v>50460</v>
      </c>
      <c r="H29">
        <f t="shared" si="17"/>
        <v>86055</v>
      </c>
      <c r="I29">
        <f t="shared" si="17"/>
        <v>183987</v>
      </c>
      <c r="J29">
        <f t="shared" si="17"/>
        <v>48465</v>
      </c>
      <c r="K29">
        <f t="shared" si="17"/>
        <v>105021</v>
      </c>
      <c r="L29">
        <f t="shared" si="17"/>
        <v>127785</v>
      </c>
      <c r="M29">
        <f t="shared" si="17"/>
        <v>3169</v>
      </c>
      <c r="N29">
        <f t="shared" si="17"/>
        <v>3840</v>
      </c>
      <c r="O29">
        <f t="shared" si="17"/>
        <v>64440</v>
      </c>
      <c r="P29">
        <f t="shared" si="17"/>
        <v>4076</v>
      </c>
      <c r="Q29">
        <f t="shared" si="17"/>
        <v>31608</v>
      </c>
      <c r="R29">
        <f t="shared" si="17"/>
        <v>39114</v>
      </c>
      <c r="S29">
        <f t="shared" si="17"/>
        <v>17626</v>
      </c>
      <c r="T29">
        <f t="shared" si="17"/>
        <v>14373</v>
      </c>
      <c r="U29">
        <f t="shared" si="17"/>
        <v>8267</v>
      </c>
      <c r="V29">
        <f t="shared" si="17"/>
        <v>22638</v>
      </c>
      <c r="W29">
        <f t="shared" si="17"/>
        <v>23798</v>
      </c>
      <c r="X29">
        <f t="shared" si="17"/>
        <v>20187</v>
      </c>
      <c r="Y29">
        <f t="shared" si="17"/>
        <v>18676</v>
      </c>
      <c r="Z29">
        <f t="shared" si="17"/>
        <v>15969</v>
      </c>
      <c r="AA29">
        <f t="shared" si="17"/>
        <v>16003</v>
      </c>
      <c r="AB29">
        <f t="shared" si="17"/>
        <v>69745</v>
      </c>
      <c r="AC29">
        <f t="shared" si="17"/>
        <v>4076</v>
      </c>
      <c r="AD29">
        <f t="shared" si="17"/>
        <v>25447</v>
      </c>
      <c r="AE29">
        <f t="shared" si="17"/>
        <v>59075</v>
      </c>
      <c r="AF29">
        <f t="shared" si="17"/>
        <v>93412</v>
      </c>
      <c r="AG29">
        <f t="shared" si="17"/>
        <v>34092</v>
      </c>
      <c r="AH29">
        <f t="shared" si="17"/>
        <v>13263</v>
      </c>
      <c r="AI29">
        <f t="shared" si="17"/>
        <v>13655</v>
      </c>
      <c r="AJ29">
        <f t="shared" si="17"/>
        <v>15333</v>
      </c>
      <c r="AK29">
        <f t="shared" si="17"/>
        <v>22998</v>
      </c>
      <c r="AL29">
        <f t="shared" si="17"/>
        <v>54489</v>
      </c>
      <c r="AM29">
        <f t="shared" si="17"/>
        <v>3169</v>
      </c>
      <c r="AN29">
        <f t="shared" si="17"/>
        <v>23016</v>
      </c>
      <c r="AO29">
        <f t="shared" si="17"/>
        <v>27353</v>
      </c>
      <c r="AP29">
        <f t="shared" si="17"/>
        <v>16823</v>
      </c>
      <c r="AQ29">
        <f t="shared" si="17"/>
        <v>3840</v>
      </c>
      <c r="AR29">
        <f t="shared" si="17"/>
        <v>17078</v>
      </c>
      <c r="AS29">
        <f t="shared" si="17"/>
        <v>50532</v>
      </c>
      <c r="AT29">
        <f t="shared" si="17"/>
        <v>16746</v>
      </c>
      <c r="AU29">
        <f t="shared" si="17"/>
        <v>15280</v>
      </c>
      <c r="AV29">
        <f t="shared" si="17"/>
        <v>28416</v>
      </c>
      <c r="AW29" s="113"/>
      <c r="AX29" s="79"/>
      <c r="AY29" s="114"/>
      <c r="AZ29" s="81" t="s">
        <v>132</v>
      </c>
      <c r="BB29" s="74">
        <v>28</v>
      </c>
      <c r="BD29" s="211" t="s">
        <v>105</v>
      </c>
    </row>
    <row r="30" spans="1:56" ht="13.5" thickBot="1" x14ac:dyDescent="0.25">
      <c r="A30" s="112" t="s">
        <v>26</v>
      </c>
      <c r="B30">
        <f t="shared" si="18"/>
        <v>903866</v>
      </c>
      <c r="C30">
        <f t="shared" si="17"/>
        <v>55996</v>
      </c>
      <c r="D30">
        <f t="shared" si="17"/>
        <v>13335</v>
      </c>
      <c r="E30">
        <f t="shared" si="17"/>
        <v>19296</v>
      </c>
      <c r="F30">
        <f t="shared" si="17"/>
        <v>62809</v>
      </c>
      <c r="G30">
        <f t="shared" si="17"/>
        <v>47724</v>
      </c>
      <c r="H30">
        <f t="shared" si="17"/>
        <v>94502</v>
      </c>
      <c r="I30">
        <f t="shared" si="17"/>
        <v>222196</v>
      </c>
      <c r="J30">
        <f t="shared" si="17"/>
        <v>43732</v>
      </c>
      <c r="K30">
        <f t="shared" si="17"/>
        <v>102100</v>
      </c>
      <c r="L30">
        <f t="shared" si="17"/>
        <v>161018</v>
      </c>
      <c r="M30">
        <f t="shared" si="17"/>
        <v>2588</v>
      </c>
      <c r="N30">
        <f t="shared" si="17"/>
        <v>3129</v>
      </c>
      <c r="O30">
        <f t="shared" si="17"/>
        <v>72198</v>
      </c>
      <c r="P30">
        <f t="shared" si="17"/>
        <v>3243</v>
      </c>
      <c r="Q30">
        <f t="shared" si="17"/>
        <v>46664</v>
      </c>
      <c r="R30">
        <f t="shared" si="17"/>
        <v>33858</v>
      </c>
      <c r="S30">
        <f t="shared" si="17"/>
        <v>15083</v>
      </c>
      <c r="T30">
        <f t="shared" si="17"/>
        <v>14029</v>
      </c>
      <c r="U30">
        <f t="shared" si="17"/>
        <v>8113</v>
      </c>
      <c r="V30">
        <f t="shared" si="17"/>
        <v>19296</v>
      </c>
      <c r="W30">
        <f t="shared" si="17"/>
        <v>33555</v>
      </c>
      <c r="X30">
        <f t="shared" si="17"/>
        <v>19050</v>
      </c>
      <c r="Y30">
        <f t="shared" si="17"/>
        <v>16599</v>
      </c>
      <c r="Z30">
        <f t="shared" si="17"/>
        <v>13385</v>
      </c>
      <c r="AA30">
        <f t="shared" si="17"/>
        <v>13957</v>
      </c>
      <c r="AB30">
        <f t="shared" si="17"/>
        <v>108561</v>
      </c>
      <c r="AC30">
        <f t="shared" si="17"/>
        <v>3243</v>
      </c>
      <c r="AD30">
        <f t="shared" si="17"/>
        <v>22322</v>
      </c>
      <c r="AE30">
        <f t="shared" si="17"/>
        <v>62809</v>
      </c>
      <c r="AF30">
        <f t="shared" si="17"/>
        <v>134258</v>
      </c>
      <c r="AG30">
        <f t="shared" si="17"/>
        <v>29703</v>
      </c>
      <c r="AH30">
        <f t="shared" si="17"/>
        <v>13597</v>
      </c>
      <c r="AI30">
        <f t="shared" si="17"/>
        <v>12335</v>
      </c>
      <c r="AJ30">
        <f t="shared" si="17"/>
        <v>13980</v>
      </c>
      <c r="AK30">
        <f t="shared" si="17"/>
        <v>20582</v>
      </c>
      <c r="AL30">
        <f t="shared" si="17"/>
        <v>53324</v>
      </c>
      <c r="AM30">
        <f t="shared" si="17"/>
        <v>2588</v>
      </c>
      <c r="AN30">
        <f t="shared" si="17"/>
        <v>23560</v>
      </c>
      <c r="AO30">
        <f t="shared" si="17"/>
        <v>27825</v>
      </c>
      <c r="AP30">
        <f t="shared" si="17"/>
        <v>13335</v>
      </c>
      <c r="AQ30">
        <f t="shared" ref="C30:AV36" si="19">AQ71+AQ112+AQ153+AQ194+AQ235</f>
        <v>3129</v>
      </c>
      <c r="AR30">
        <f t="shared" si="19"/>
        <v>16364</v>
      </c>
      <c r="AS30">
        <f t="shared" si="19"/>
        <v>48776</v>
      </c>
      <c r="AT30">
        <f t="shared" si="19"/>
        <v>17289</v>
      </c>
      <c r="AU30">
        <f t="shared" si="19"/>
        <v>15960</v>
      </c>
      <c r="AV30">
        <f t="shared" si="19"/>
        <v>26737</v>
      </c>
      <c r="AW30" s="113"/>
      <c r="AX30" s="79"/>
      <c r="AY30" s="114"/>
      <c r="AZ30" s="81" t="s">
        <v>132</v>
      </c>
      <c r="BB30" s="74">
        <v>29</v>
      </c>
      <c r="BD30" s="211" t="s">
        <v>106</v>
      </c>
    </row>
    <row r="31" spans="1:56" ht="13.5" thickBot="1" x14ac:dyDescent="0.25">
      <c r="A31" s="112" t="s">
        <v>27</v>
      </c>
      <c r="B31">
        <f t="shared" si="18"/>
        <v>855992</v>
      </c>
      <c r="C31">
        <f t="shared" si="19"/>
        <v>46857</v>
      </c>
      <c r="D31">
        <f t="shared" si="19"/>
        <v>11626</v>
      </c>
      <c r="E31">
        <f t="shared" si="19"/>
        <v>15987</v>
      </c>
      <c r="F31">
        <f t="shared" si="19"/>
        <v>51583</v>
      </c>
      <c r="G31">
        <f t="shared" si="19"/>
        <v>40455</v>
      </c>
      <c r="H31">
        <f t="shared" si="19"/>
        <v>93778</v>
      </c>
      <c r="I31">
        <f t="shared" si="19"/>
        <v>219213</v>
      </c>
      <c r="J31">
        <f t="shared" si="19"/>
        <v>40430</v>
      </c>
      <c r="K31">
        <f t="shared" si="19"/>
        <v>97892</v>
      </c>
      <c r="L31">
        <f t="shared" si="19"/>
        <v>166136</v>
      </c>
      <c r="M31">
        <f t="shared" si="19"/>
        <v>2405</v>
      </c>
      <c r="N31">
        <f t="shared" si="19"/>
        <v>3099</v>
      </c>
      <c r="O31">
        <f t="shared" si="19"/>
        <v>63726</v>
      </c>
      <c r="P31">
        <f t="shared" si="19"/>
        <v>2805</v>
      </c>
      <c r="Q31">
        <f t="shared" si="19"/>
        <v>51962</v>
      </c>
      <c r="R31">
        <f t="shared" si="19"/>
        <v>29730</v>
      </c>
      <c r="S31">
        <f t="shared" si="19"/>
        <v>13275</v>
      </c>
      <c r="T31">
        <f t="shared" si="19"/>
        <v>11650</v>
      </c>
      <c r="U31">
        <f t="shared" si="19"/>
        <v>7219</v>
      </c>
      <c r="V31">
        <f t="shared" si="19"/>
        <v>15987</v>
      </c>
      <c r="W31">
        <f t="shared" si="19"/>
        <v>29051</v>
      </c>
      <c r="X31">
        <f t="shared" si="19"/>
        <v>15989</v>
      </c>
      <c r="Y31">
        <f t="shared" si="19"/>
        <v>13359</v>
      </c>
      <c r="Z31">
        <f t="shared" si="19"/>
        <v>10170</v>
      </c>
      <c r="AA31">
        <f t="shared" si="19"/>
        <v>10227</v>
      </c>
      <c r="AB31">
        <f t="shared" si="19"/>
        <v>121000</v>
      </c>
      <c r="AC31">
        <f t="shared" si="19"/>
        <v>2805</v>
      </c>
      <c r="AD31">
        <f t="shared" si="19"/>
        <v>22056</v>
      </c>
      <c r="AE31">
        <f t="shared" si="19"/>
        <v>51583</v>
      </c>
      <c r="AF31">
        <f t="shared" si="19"/>
        <v>143102</v>
      </c>
      <c r="AG31">
        <f t="shared" si="19"/>
        <v>28780</v>
      </c>
      <c r="AH31">
        <f t="shared" si="19"/>
        <v>11837</v>
      </c>
      <c r="AI31">
        <f t="shared" si="19"/>
        <v>9998</v>
      </c>
      <c r="AJ31">
        <f t="shared" si="19"/>
        <v>12086</v>
      </c>
      <c r="AK31">
        <f t="shared" si="19"/>
        <v>17190</v>
      </c>
      <c r="AL31">
        <f t="shared" si="19"/>
        <v>52205</v>
      </c>
      <c r="AM31">
        <f t="shared" si="19"/>
        <v>2405</v>
      </c>
      <c r="AN31">
        <f t="shared" si="19"/>
        <v>21400</v>
      </c>
      <c r="AO31">
        <f t="shared" si="19"/>
        <v>26534</v>
      </c>
      <c r="AP31">
        <f t="shared" si="19"/>
        <v>11626</v>
      </c>
      <c r="AQ31">
        <f t="shared" si="19"/>
        <v>3099</v>
      </c>
      <c r="AR31">
        <f t="shared" si="19"/>
        <v>13678</v>
      </c>
      <c r="AS31">
        <f t="shared" si="19"/>
        <v>45687</v>
      </c>
      <c r="AT31">
        <f t="shared" si="19"/>
        <v>11180</v>
      </c>
      <c r="AU31">
        <f t="shared" si="19"/>
        <v>14154</v>
      </c>
      <c r="AV31">
        <f t="shared" si="19"/>
        <v>24968</v>
      </c>
      <c r="AW31" s="113"/>
      <c r="AX31" s="79"/>
      <c r="AY31" s="114"/>
      <c r="AZ31" s="81" t="s">
        <v>132</v>
      </c>
      <c r="BB31" s="74">
        <v>30</v>
      </c>
      <c r="BD31" s="211" t="s">
        <v>107</v>
      </c>
    </row>
    <row r="32" spans="1:56" ht="13.5" thickBot="1" x14ac:dyDescent="0.25">
      <c r="A32" s="112" t="s">
        <v>28</v>
      </c>
      <c r="B32">
        <f t="shared" si="18"/>
        <v>762431</v>
      </c>
      <c r="C32">
        <f t="shared" si="19"/>
        <v>43723</v>
      </c>
      <c r="D32">
        <f t="shared" si="19"/>
        <v>12252</v>
      </c>
      <c r="E32">
        <f t="shared" si="19"/>
        <v>15365</v>
      </c>
      <c r="F32">
        <f t="shared" si="19"/>
        <v>47357</v>
      </c>
      <c r="G32">
        <f t="shared" si="19"/>
        <v>38973</v>
      </c>
      <c r="H32">
        <f t="shared" si="19"/>
        <v>86364</v>
      </c>
      <c r="I32">
        <f t="shared" si="19"/>
        <v>183098</v>
      </c>
      <c r="J32">
        <f t="shared" si="19"/>
        <v>39122</v>
      </c>
      <c r="K32">
        <f t="shared" si="19"/>
        <v>90237</v>
      </c>
      <c r="L32">
        <f t="shared" si="19"/>
        <v>145919</v>
      </c>
      <c r="M32">
        <f t="shared" si="19"/>
        <v>2355</v>
      </c>
      <c r="N32">
        <f t="shared" si="19"/>
        <v>3347</v>
      </c>
      <c r="O32">
        <f t="shared" si="19"/>
        <v>51082</v>
      </c>
      <c r="P32">
        <f t="shared" si="19"/>
        <v>3237</v>
      </c>
      <c r="Q32">
        <f t="shared" si="19"/>
        <v>43294</v>
      </c>
      <c r="R32">
        <f t="shared" si="19"/>
        <v>31209</v>
      </c>
      <c r="S32">
        <f t="shared" si="19"/>
        <v>12991</v>
      </c>
      <c r="T32">
        <f t="shared" si="19"/>
        <v>10135</v>
      </c>
      <c r="U32">
        <f t="shared" si="19"/>
        <v>6915</v>
      </c>
      <c r="V32">
        <f t="shared" si="19"/>
        <v>15365</v>
      </c>
      <c r="W32">
        <f t="shared" si="19"/>
        <v>20219</v>
      </c>
      <c r="X32">
        <f t="shared" si="19"/>
        <v>15523</v>
      </c>
      <c r="Y32">
        <f t="shared" si="19"/>
        <v>10111</v>
      </c>
      <c r="Z32">
        <f t="shared" si="19"/>
        <v>10721</v>
      </c>
      <c r="AA32">
        <f t="shared" si="19"/>
        <v>8583</v>
      </c>
      <c r="AB32">
        <f t="shared" si="19"/>
        <v>99670</v>
      </c>
      <c r="AC32">
        <f t="shared" si="19"/>
        <v>3237</v>
      </c>
      <c r="AD32">
        <f t="shared" si="19"/>
        <v>23024</v>
      </c>
      <c r="AE32">
        <f t="shared" si="19"/>
        <v>47357</v>
      </c>
      <c r="AF32">
        <f t="shared" si="19"/>
        <v>119940</v>
      </c>
      <c r="AG32">
        <f t="shared" si="19"/>
        <v>28987</v>
      </c>
      <c r="AH32">
        <f t="shared" si="19"/>
        <v>9982</v>
      </c>
      <c r="AI32">
        <f t="shared" si="19"/>
        <v>9671</v>
      </c>
      <c r="AJ32">
        <f t="shared" si="19"/>
        <v>11861</v>
      </c>
      <c r="AK32">
        <f t="shared" si="19"/>
        <v>15892</v>
      </c>
      <c r="AL32">
        <f t="shared" si="19"/>
        <v>48266</v>
      </c>
      <c r="AM32">
        <f t="shared" si="19"/>
        <v>2355</v>
      </c>
      <c r="AN32">
        <f t="shared" si="19"/>
        <v>17872</v>
      </c>
      <c r="AO32">
        <f t="shared" si="19"/>
        <v>22589</v>
      </c>
      <c r="AP32">
        <f t="shared" si="19"/>
        <v>12252</v>
      </c>
      <c r="AQ32">
        <f t="shared" si="19"/>
        <v>3347</v>
      </c>
      <c r="AR32">
        <f t="shared" si="19"/>
        <v>12308</v>
      </c>
      <c r="AS32">
        <f t="shared" si="19"/>
        <v>41971</v>
      </c>
      <c r="AT32">
        <f t="shared" si="19"/>
        <v>9034</v>
      </c>
      <c r="AU32">
        <f t="shared" si="19"/>
        <v>11893</v>
      </c>
      <c r="AV32">
        <f t="shared" si="19"/>
        <v>25857</v>
      </c>
      <c r="AW32" s="113"/>
      <c r="AX32" s="79"/>
      <c r="AY32" s="114"/>
      <c r="AZ32" s="81" t="s">
        <v>132</v>
      </c>
      <c r="BB32" s="74">
        <v>31</v>
      </c>
      <c r="BD32" s="211" t="s">
        <v>108</v>
      </c>
    </row>
    <row r="33" spans="1:56" ht="13.5" thickBot="1" x14ac:dyDescent="0.25">
      <c r="A33" s="112" t="s">
        <v>29</v>
      </c>
      <c r="B33">
        <f t="shared" si="18"/>
        <v>847252</v>
      </c>
      <c r="C33">
        <f t="shared" si="19"/>
        <v>55445</v>
      </c>
      <c r="D33">
        <f t="shared" si="19"/>
        <v>17284</v>
      </c>
      <c r="E33">
        <f t="shared" si="19"/>
        <v>20672</v>
      </c>
      <c r="F33">
        <f t="shared" si="19"/>
        <v>58124</v>
      </c>
      <c r="G33">
        <f t="shared" si="19"/>
        <v>48361</v>
      </c>
      <c r="H33">
        <f t="shared" si="19"/>
        <v>95314</v>
      </c>
      <c r="I33">
        <f t="shared" si="19"/>
        <v>183200</v>
      </c>
      <c r="J33">
        <f t="shared" si="19"/>
        <v>46703</v>
      </c>
      <c r="K33">
        <f t="shared" si="19"/>
        <v>106939</v>
      </c>
      <c r="L33">
        <f t="shared" si="19"/>
        <v>147767</v>
      </c>
      <c r="M33">
        <f t="shared" si="19"/>
        <v>2956</v>
      </c>
      <c r="N33">
        <f t="shared" si="19"/>
        <v>3806</v>
      </c>
      <c r="O33">
        <f t="shared" si="19"/>
        <v>56504</v>
      </c>
      <c r="P33">
        <f t="shared" si="19"/>
        <v>4177</v>
      </c>
      <c r="Q33">
        <f t="shared" si="19"/>
        <v>38177</v>
      </c>
      <c r="R33">
        <f t="shared" si="19"/>
        <v>41750</v>
      </c>
      <c r="S33">
        <f t="shared" si="19"/>
        <v>16706</v>
      </c>
      <c r="T33">
        <f t="shared" si="19"/>
        <v>13483</v>
      </c>
      <c r="U33">
        <f t="shared" si="19"/>
        <v>8488</v>
      </c>
      <c r="V33">
        <f t="shared" si="19"/>
        <v>20672</v>
      </c>
      <c r="W33">
        <f t="shared" si="19"/>
        <v>19329</v>
      </c>
      <c r="X33">
        <f t="shared" si="19"/>
        <v>19733</v>
      </c>
      <c r="Y33">
        <f t="shared" si="19"/>
        <v>13620</v>
      </c>
      <c r="Z33">
        <f t="shared" si="19"/>
        <v>15952</v>
      </c>
      <c r="AA33">
        <f t="shared" si="19"/>
        <v>11969</v>
      </c>
      <c r="AB33">
        <f t="shared" si="19"/>
        <v>87503</v>
      </c>
      <c r="AC33">
        <f t="shared" si="19"/>
        <v>4177</v>
      </c>
      <c r="AD33">
        <f t="shared" si="19"/>
        <v>26972</v>
      </c>
      <c r="AE33">
        <f t="shared" si="19"/>
        <v>58124</v>
      </c>
      <c r="AF33">
        <f t="shared" si="19"/>
        <v>106137</v>
      </c>
      <c r="AG33">
        <f t="shared" si="19"/>
        <v>33220</v>
      </c>
      <c r="AH33">
        <f t="shared" si="19"/>
        <v>11581</v>
      </c>
      <c r="AI33">
        <f t="shared" si="19"/>
        <v>12712</v>
      </c>
      <c r="AJ33">
        <f t="shared" si="19"/>
        <v>15387</v>
      </c>
      <c r="AK33">
        <f t="shared" si="19"/>
        <v>19768</v>
      </c>
      <c r="AL33">
        <f t="shared" si="19"/>
        <v>56153</v>
      </c>
      <c r="AM33">
        <f t="shared" si="19"/>
        <v>2956</v>
      </c>
      <c r="AN33">
        <f t="shared" si="19"/>
        <v>20469</v>
      </c>
      <c r="AO33">
        <f t="shared" si="19"/>
        <v>26310</v>
      </c>
      <c r="AP33">
        <f t="shared" si="19"/>
        <v>17284</v>
      </c>
      <c r="AQ33">
        <f t="shared" si="19"/>
        <v>3806</v>
      </c>
      <c r="AR33">
        <f t="shared" si="19"/>
        <v>15944</v>
      </c>
      <c r="AS33">
        <f t="shared" si="19"/>
        <v>50786</v>
      </c>
      <c r="AT33">
        <f t="shared" si="19"/>
        <v>12901</v>
      </c>
      <c r="AU33">
        <f t="shared" si="19"/>
        <v>13583</v>
      </c>
      <c r="AV33">
        <f t="shared" si="19"/>
        <v>31600</v>
      </c>
      <c r="AW33" s="113"/>
      <c r="AX33" s="79"/>
      <c r="AY33" s="114"/>
      <c r="AZ33" s="81" t="s">
        <v>132</v>
      </c>
      <c r="BB33" s="74">
        <v>32</v>
      </c>
      <c r="BD33" s="212" t="s">
        <v>109</v>
      </c>
    </row>
    <row r="34" spans="1:56" ht="13.5" thickBot="1" x14ac:dyDescent="0.25">
      <c r="A34" s="112" t="s">
        <v>30</v>
      </c>
      <c r="B34">
        <f t="shared" si="18"/>
        <v>956360</v>
      </c>
      <c r="C34">
        <f t="shared" si="19"/>
        <v>66008</v>
      </c>
      <c r="D34">
        <f t="shared" si="19"/>
        <v>21921</v>
      </c>
      <c r="E34">
        <f t="shared" si="19"/>
        <v>26241</v>
      </c>
      <c r="F34">
        <f t="shared" si="19"/>
        <v>67135</v>
      </c>
      <c r="G34">
        <f t="shared" si="19"/>
        <v>56498</v>
      </c>
      <c r="H34">
        <f t="shared" si="19"/>
        <v>105267</v>
      </c>
      <c r="I34">
        <f t="shared" si="19"/>
        <v>200493</v>
      </c>
      <c r="J34">
        <f t="shared" si="19"/>
        <v>57299</v>
      </c>
      <c r="K34">
        <f t="shared" si="19"/>
        <v>121764</v>
      </c>
      <c r="L34">
        <f t="shared" si="19"/>
        <v>153053</v>
      </c>
      <c r="M34">
        <f t="shared" si="19"/>
        <v>4052</v>
      </c>
      <c r="N34">
        <f t="shared" si="19"/>
        <v>4249</v>
      </c>
      <c r="O34">
        <f t="shared" si="19"/>
        <v>67396</v>
      </c>
      <c r="P34">
        <f t="shared" si="19"/>
        <v>4984</v>
      </c>
      <c r="Q34">
        <f t="shared" si="19"/>
        <v>37977</v>
      </c>
      <c r="R34">
        <f t="shared" si="19"/>
        <v>49381</v>
      </c>
      <c r="S34">
        <f t="shared" si="19"/>
        <v>19630</v>
      </c>
      <c r="T34">
        <f t="shared" si="19"/>
        <v>16534</v>
      </c>
      <c r="U34">
        <f t="shared" si="19"/>
        <v>10154</v>
      </c>
      <c r="V34">
        <f t="shared" si="19"/>
        <v>26241</v>
      </c>
      <c r="W34">
        <f t="shared" si="19"/>
        <v>21717</v>
      </c>
      <c r="X34">
        <f t="shared" si="19"/>
        <v>23103</v>
      </c>
      <c r="Y34">
        <f t="shared" si="19"/>
        <v>18172</v>
      </c>
      <c r="Z34">
        <f t="shared" si="19"/>
        <v>18878</v>
      </c>
      <c r="AA34">
        <f t="shared" si="19"/>
        <v>16031</v>
      </c>
      <c r="AB34">
        <f t="shared" si="19"/>
        <v>83774</v>
      </c>
      <c r="AC34">
        <f t="shared" si="19"/>
        <v>4984</v>
      </c>
      <c r="AD34">
        <f t="shared" si="19"/>
        <v>30382</v>
      </c>
      <c r="AE34">
        <f t="shared" si="19"/>
        <v>67135</v>
      </c>
      <c r="AF34">
        <f t="shared" si="19"/>
        <v>103079</v>
      </c>
      <c r="AG34">
        <f t="shared" si="19"/>
        <v>40765</v>
      </c>
      <c r="AH34">
        <f t="shared" si="19"/>
        <v>14184</v>
      </c>
      <c r="AI34">
        <f t="shared" si="19"/>
        <v>14717</v>
      </c>
      <c r="AJ34">
        <f t="shared" si="19"/>
        <v>17909</v>
      </c>
      <c r="AK34">
        <f t="shared" si="19"/>
        <v>23706</v>
      </c>
      <c r="AL34">
        <f t="shared" si="19"/>
        <v>63294</v>
      </c>
      <c r="AM34">
        <f t="shared" si="19"/>
        <v>4052</v>
      </c>
      <c r="AN34">
        <f t="shared" si="19"/>
        <v>26049</v>
      </c>
      <c r="AO34">
        <f t="shared" si="19"/>
        <v>32520</v>
      </c>
      <c r="AP34">
        <f t="shared" si="19"/>
        <v>21921</v>
      </c>
      <c r="AQ34">
        <f t="shared" si="19"/>
        <v>4249</v>
      </c>
      <c r="AR34">
        <f t="shared" si="19"/>
        <v>19199</v>
      </c>
      <c r="AS34">
        <f t="shared" si="19"/>
        <v>58470</v>
      </c>
      <c r="AT34">
        <f t="shared" si="19"/>
        <v>15962</v>
      </c>
      <c r="AU34">
        <f t="shared" si="19"/>
        <v>16507</v>
      </c>
      <c r="AV34">
        <f t="shared" si="19"/>
        <v>35684</v>
      </c>
      <c r="AW34" s="113"/>
      <c r="AX34" s="79"/>
      <c r="AY34" s="114"/>
      <c r="AZ34" s="81" t="s">
        <v>132</v>
      </c>
      <c r="BB34" s="74">
        <v>33</v>
      </c>
      <c r="BD34" s="211" t="s">
        <v>110</v>
      </c>
    </row>
    <row r="35" spans="1:56" ht="13.5" thickBot="1" x14ac:dyDescent="0.25">
      <c r="A35" s="112" t="s">
        <v>31</v>
      </c>
      <c r="B35">
        <f t="shared" si="18"/>
        <v>960786</v>
      </c>
      <c r="C35">
        <f t="shared" si="19"/>
        <v>67168</v>
      </c>
      <c r="D35">
        <f t="shared" si="19"/>
        <v>22027</v>
      </c>
      <c r="E35">
        <f t="shared" si="19"/>
        <v>28025</v>
      </c>
      <c r="F35">
        <f t="shared" si="19"/>
        <v>66358</v>
      </c>
      <c r="G35">
        <f t="shared" si="19"/>
        <v>55252</v>
      </c>
      <c r="H35">
        <f t="shared" si="19"/>
        <v>104289</v>
      </c>
      <c r="I35">
        <f t="shared" si="19"/>
        <v>205891</v>
      </c>
      <c r="J35">
        <f t="shared" si="19"/>
        <v>60323</v>
      </c>
      <c r="K35">
        <f t="shared" si="19"/>
        <v>119628</v>
      </c>
      <c r="L35">
        <f t="shared" si="19"/>
        <v>146422</v>
      </c>
      <c r="M35">
        <f t="shared" si="19"/>
        <v>4097</v>
      </c>
      <c r="N35">
        <f t="shared" si="19"/>
        <v>4477</v>
      </c>
      <c r="O35">
        <f t="shared" si="19"/>
        <v>71717</v>
      </c>
      <c r="P35">
        <f t="shared" si="19"/>
        <v>5112</v>
      </c>
      <c r="Q35">
        <f t="shared" si="19"/>
        <v>37445</v>
      </c>
      <c r="R35">
        <f t="shared" si="19"/>
        <v>49404</v>
      </c>
      <c r="S35">
        <f t="shared" si="19"/>
        <v>21353</v>
      </c>
      <c r="T35">
        <f t="shared" si="19"/>
        <v>17245</v>
      </c>
      <c r="U35">
        <f t="shared" si="19"/>
        <v>9851</v>
      </c>
      <c r="V35">
        <f t="shared" si="19"/>
        <v>28025</v>
      </c>
      <c r="W35">
        <f t="shared" si="19"/>
        <v>23087</v>
      </c>
      <c r="X35">
        <f t="shared" si="19"/>
        <v>22250</v>
      </c>
      <c r="Y35">
        <f t="shared" si="19"/>
        <v>20819</v>
      </c>
      <c r="Z35">
        <f t="shared" si="19"/>
        <v>18943</v>
      </c>
      <c r="AA35">
        <f t="shared" si="19"/>
        <v>18189</v>
      </c>
      <c r="AB35">
        <f t="shared" si="19"/>
        <v>79191</v>
      </c>
      <c r="AC35">
        <f t="shared" si="19"/>
        <v>5112</v>
      </c>
      <c r="AD35">
        <f t="shared" si="19"/>
        <v>28889</v>
      </c>
      <c r="AE35">
        <f t="shared" si="19"/>
        <v>66358</v>
      </c>
      <c r="AF35">
        <f t="shared" si="19"/>
        <v>100599</v>
      </c>
      <c r="AG35">
        <f t="shared" si="19"/>
        <v>43078</v>
      </c>
      <c r="AH35">
        <f t="shared" si="19"/>
        <v>15938</v>
      </c>
      <c r="AI35">
        <f t="shared" si="19"/>
        <v>14766</v>
      </c>
      <c r="AJ35">
        <f t="shared" si="19"/>
        <v>17440</v>
      </c>
      <c r="AK35">
        <f t="shared" si="19"/>
        <v>24309</v>
      </c>
      <c r="AL35">
        <f t="shared" si="19"/>
        <v>60364</v>
      </c>
      <c r="AM35">
        <f t="shared" si="19"/>
        <v>4097</v>
      </c>
      <c r="AN35">
        <f t="shared" si="19"/>
        <v>27277</v>
      </c>
      <c r="AO35">
        <f t="shared" si="19"/>
        <v>33338</v>
      </c>
      <c r="AP35">
        <f t="shared" si="19"/>
        <v>22027</v>
      </c>
      <c r="AQ35">
        <f t="shared" si="19"/>
        <v>4477</v>
      </c>
      <c r="AR35">
        <f t="shared" si="19"/>
        <v>20609</v>
      </c>
      <c r="AS35">
        <f t="shared" si="19"/>
        <v>59264</v>
      </c>
      <c r="AT35">
        <f t="shared" si="19"/>
        <v>16512</v>
      </c>
      <c r="AU35">
        <f t="shared" si="19"/>
        <v>17008</v>
      </c>
      <c r="AV35">
        <f t="shared" si="19"/>
        <v>33522</v>
      </c>
      <c r="AW35" s="113"/>
      <c r="AX35" s="79"/>
      <c r="AY35" s="114"/>
      <c r="AZ35" s="81" t="s">
        <v>132</v>
      </c>
      <c r="BB35" s="74">
        <v>34</v>
      </c>
      <c r="BD35" s="211" t="s">
        <v>111</v>
      </c>
    </row>
    <row r="36" spans="1:56" ht="13.5" thickBot="1" x14ac:dyDescent="0.25">
      <c r="A36" s="112" t="s">
        <v>32</v>
      </c>
      <c r="B36">
        <f t="shared" si="18"/>
        <v>875149</v>
      </c>
      <c r="C36">
        <f t="shared" si="19"/>
        <v>62887</v>
      </c>
      <c r="D36">
        <f t="shared" si="19"/>
        <v>20231</v>
      </c>
      <c r="E36">
        <f t="shared" si="19"/>
        <v>26009</v>
      </c>
      <c r="F36">
        <f t="shared" si="19"/>
        <v>60969</v>
      </c>
      <c r="G36">
        <f t="shared" si="19"/>
        <v>48220</v>
      </c>
      <c r="H36">
        <f t="shared" si="19"/>
        <v>97647</v>
      </c>
      <c r="I36">
        <f t="shared" si="19"/>
        <v>184308</v>
      </c>
      <c r="J36">
        <f t="shared" si="19"/>
        <v>57578</v>
      </c>
      <c r="K36">
        <f t="shared" si="19"/>
        <v>108519</v>
      </c>
      <c r="L36">
        <f t="shared" si="19"/>
        <v>130276</v>
      </c>
      <c r="M36">
        <f t="shared" si="19"/>
        <v>3772</v>
      </c>
      <c r="N36">
        <f t="shared" si="19"/>
        <v>3931</v>
      </c>
      <c r="O36">
        <f t="shared" si="19"/>
        <v>65852</v>
      </c>
      <c r="P36">
        <f t="shared" si="19"/>
        <v>4950</v>
      </c>
      <c r="Q36">
        <f t="shared" si="19"/>
        <v>35755</v>
      </c>
      <c r="R36">
        <f t="shared" si="19"/>
        <v>46445</v>
      </c>
      <c r="S36">
        <f t="shared" si="19"/>
        <v>19140</v>
      </c>
      <c r="T36">
        <f t="shared" si="19"/>
        <v>16382</v>
      </c>
      <c r="U36">
        <f t="shared" si="19"/>
        <v>8515</v>
      </c>
      <c r="V36">
        <f t="shared" ref="C36:AV41" si="20">V77+V118+V159+V200+V241</f>
        <v>26009</v>
      </c>
      <c r="W36">
        <f t="shared" si="20"/>
        <v>22068</v>
      </c>
      <c r="X36">
        <f t="shared" si="20"/>
        <v>20332</v>
      </c>
      <c r="Y36">
        <f t="shared" si="20"/>
        <v>19646</v>
      </c>
      <c r="Z36">
        <f t="shared" si="20"/>
        <v>17247</v>
      </c>
      <c r="AA36">
        <f t="shared" si="20"/>
        <v>16865</v>
      </c>
      <c r="AB36">
        <f t="shared" si="20"/>
        <v>70889</v>
      </c>
      <c r="AC36">
        <f t="shared" si="20"/>
        <v>4950</v>
      </c>
      <c r="AD36">
        <f t="shared" si="20"/>
        <v>25140</v>
      </c>
      <c r="AE36">
        <f t="shared" si="20"/>
        <v>60969</v>
      </c>
      <c r="AF36">
        <f t="shared" si="20"/>
        <v>88689</v>
      </c>
      <c r="AG36">
        <f t="shared" si="20"/>
        <v>41196</v>
      </c>
      <c r="AH36">
        <f t="shared" si="20"/>
        <v>14248</v>
      </c>
      <c r="AI36">
        <f t="shared" si="20"/>
        <v>13752</v>
      </c>
      <c r="AJ36">
        <f t="shared" si="20"/>
        <v>15447</v>
      </c>
      <c r="AK36">
        <f t="shared" si="20"/>
        <v>22808</v>
      </c>
      <c r="AL36">
        <f t="shared" si="20"/>
        <v>53727</v>
      </c>
      <c r="AM36">
        <f t="shared" si="20"/>
        <v>3772</v>
      </c>
      <c r="AN36">
        <f t="shared" si="20"/>
        <v>24644</v>
      </c>
      <c r="AO36">
        <f t="shared" si="20"/>
        <v>29219</v>
      </c>
      <c r="AP36">
        <f t="shared" si="20"/>
        <v>20231</v>
      </c>
      <c r="AQ36">
        <f t="shared" si="20"/>
        <v>3931</v>
      </c>
      <c r="AR36">
        <f t="shared" si="20"/>
        <v>19747</v>
      </c>
      <c r="AS36">
        <f t="shared" si="20"/>
        <v>54792</v>
      </c>
      <c r="AT36">
        <f t="shared" si="20"/>
        <v>14565</v>
      </c>
      <c r="AU36">
        <f t="shared" si="20"/>
        <v>15641</v>
      </c>
      <c r="AV36">
        <f t="shared" si="20"/>
        <v>28388</v>
      </c>
      <c r="AW36" s="113"/>
      <c r="AX36" s="79"/>
      <c r="AY36" s="114"/>
      <c r="AZ36" s="81" t="s">
        <v>132</v>
      </c>
      <c r="BB36" s="74">
        <v>35</v>
      </c>
      <c r="BD36" s="211" t="s">
        <v>112</v>
      </c>
    </row>
    <row r="37" spans="1:56" ht="13.5" thickBot="1" x14ac:dyDescent="0.25">
      <c r="A37" s="112" t="s">
        <v>33</v>
      </c>
      <c r="B37">
        <f t="shared" si="18"/>
        <v>800746</v>
      </c>
      <c r="C37">
        <f t="shared" si="20"/>
        <v>60660</v>
      </c>
      <c r="D37">
        <f t="shared" si="20"/>
        <v>19620</v>
      </c>
      <c r="E37">
        <f t="shared" si="20"/>
        <v>26661</v>
      </c>
      <c r="F37">
        <f t="shared" si="20"/>
        <v>56147</v>
      </c>
      <c r="G37">
        <f t="shared" si="20"/>
        <v>44977</v>
      </c>
      <c r="H37">
        <f t="shared" si="20"/>
        <v>89976</v>
      </c>
      <c r="I37">
        <f t="shared" si="20"/>
        <v>158294</v>
      </c>
      <c r="J37">
        <f t="shared" si="20"/>
        <v>56308</v>
      </c>
      <c r="K37">
        <f t="shared" si="20"/>
        <v>96998</v>
      </c>
      <c r="L37">
        <f t="shared" si="20"/>
        <v>115456</v>
      </c>
      <c r="M37">
        <f t="shared" si="20"/>
        <v>3702</v>
      </c>
      <c r="N37">
        <f t="shared" si="20"/>
        <v>4032</v>
      </c>
      <c r="O37">
        <f t="shared" si="20"/>
        <v>62964</v>
      </c>
      <c r="P37">
        <f t="shared" si="20"/>
        <v>4951</v>
      </c>
      <c r="Q37">
        <f t="shared" si="20"/>
        <v>32149</v>
      </c>
      <c r="R37">
        <f t="shared" si="20"/>
        <v>43365</v>
      </c>
      <c r="S37">
        <f t="shared" si="20"/>
        <v>19181</v>
      </c>
      <c r="T37">
        <f t="shared" si="20"/>
        <v>15787</v>
      </c>
      <c r="U37">
        <f t="shared" si="20"/>
        <v>8090</v>
      </c>
      <c r="V37">
        <f t="shared" si="20"/>
        <v>26661</v>
      </c>
      <c r="W37">
        <f t="shared" si="20"/>
        <v>19581</v>
      </c>
      <c r="X37">
        <f t="shared" si="20"/>
        <v>19531</v>
      </c>
      <c r="Y37">
        <f t="shared" si="20"/>
        <v>17285</v>
      </c>
      <c r="Z37">
        <f t="shared" si="20"/>
        <v>14779</v>
      </c>
      <c r="AA37">
        <f t="shared" si="20"/>
        <v>13944</v>
      </c>
      <c r="AB37">
        <f t="shared" si="20"/>
        <v>62681</v>
      </c>
      <c r="AC37">
        <f t="shared" si="20"/>
        <v>4951</v>
      </c>
      <c r="AD37">
        <f t="shared" si="20"/>
        <v>23074</v>
      </c>
      <c r="AE37">
        <f t="shared" si="20"/>
        <v>56147</v>
      </c>
      <c r="AF37">
        <f t="shared" si="20"/>
        <v>74191</v>
      </c>
      <c r="AG37">
        <f t="shared" si="20"/>
        <v>40521</v>
      </c>
      <c r="AH37">
        <f t="shared" si="20"/>
        <v>12843</v>
      </c>
      <c r="AI37">
        <f t="shared" si="20"/>
        <v>12969</v>
      </c>
      <c r="AJ37">
        <f t="shared" si="20"/>
        <v>14462</v>
      </c>
      <c r="AK37">
        <f t="shared" si="20"/>
        <v>21937</v>
      </c>
      <c r="AL37">
        <f t="shared" si="20"/>
        <v>47969</v>
      </c>
      <c r="AM37">
        <f t="shared" si="20"/>
        <v>3702</v>
      </c>
      <c r="AN37">
        <f t="shared" si="20"/>
        <v>24202</v>
      </c>
      <c r="AO37">
        <f t="shared" si="20"/>
        <v>25991</v>
      </c>
      <c r="AP37">
        <f t="shared" si="20"/>
        <v>19620</v>
      </c>
      <c r="AQ37">
        <f t="shared" si="20"/>
        <v>4032</v>
      </c>
      <c r="AR37">
        <f t="shared" si="20"/>
        <v>19192</v>
      </c>
      <c r="AS37">
        <f t="shared" si="20"/>
        <v>49029</v>
      </c>
      <c r="AT37">
        <f t="shared" si="20"/>
        <v>13813</v>
      </c>
      <c r="AU37">
        <f t="shared" si="20"/>
        <v>14040</v>
      </c>
      <c r="AV37">
        <f t="shared" si="20"/>
        <v>25027</v>
      </c>
      <c r="AW37" s="113"/>
      <c r="AX37" s="79"/>
      <c r="AY37" s="114"/>
      <c r="AZ37" s="81" t="s">
        <v>132</v>
      </c>
      <c r="BB37" s="74">
        <v>36</v>
      </c>
      <c r="BD37" s="211" t="s">
        <v>113</v>
      </c>
    </row>
    <row r="38" spans="1:56" ht="13.5" thickBot="1" x14ac:dyDescent="0.25">
      <c r="A38" s="112" t="s">
        <v>34</v>
      </c>
      <c r="B38">
        <f t="shared" si="18"/>
        <v>778002</v>
      </c>
      <c r="C38">
        <f t="shared" si="20"/>
        <v>61807</v>
      </c>
      <c r="D38">
        <f t="shared" si="20"/>
        <v>20706</v>
      </c>
      <c r="E38">
        <f t="shared" si="20"/>
        <v>28413</v>
      </c>
      <c r="F38">
        <f t="shared" si="20"/>
        <v>58308</v>
      </c>
      <c r="G38">
        <f t="shared" si="20"/>
        <v>45165</v>
      </c>
      <c r="H38">
        <f t="shared" si="20"/>
        <v>84479</v>
      </c>
      <c r="I38">
        <f t="shared" si="20"/>
        <v>145722</v>
      </c>
      <c r="J38">
        <f t="shared" si="20"/>
        <v>56446</v>
      </c>
      <c r="K38">
        <f t="shared" si="20"/>
        <v>90559</v>
      </c>
      <c r="L38">
        <f t="shared" si="20"/>
        <v>108918</v>
      </c>
      <c r="M38">
        <f t="shared" si="20"/>
        <v>3720</v>
      </c>
      <c r="N38">
        <f t="shared" si="20"/>
        <v>3992</v>
      </c>
      <c r="O38">
        <f t="shared" si="20"/>
        <v>64671</v>
      </c>
      <c r="P38">
        <f t="shared" si="20"/>
        <v>5096</v>
      </c>
      <c r="Q38">
        <f t="shared" si="20"/>
        <v>28506</v>
      </c>
      <c r="R38">
        <f t="shared" si="20"/>
        <v>41550</v>
      </c>
      <c r="S38">
        <f t="shared" si="20"/>
        <v>19823</v>
      </c>
      <c r="T38">
        <f t="shared" si="20"/>
        <v>16931</v>
      </c>
      <c r="U38">
        <f t="shared" si="20"/>
        <v>8252</v>
      </c>
      <c r="V38">
        <f t="shared" si="20"/>
        <v>28413</v>
      </c>
      <c r="W38">
        <f t="shared" si="20"/>
        <v>19810</v>
      </c>
      <c r="X38">
        <f t="shared" si="20"/>
        <v>19596</v>
      </c>
      <c r="Y38">
        <f t="shared" si="20"/>
        <v>16780</v>
      </c>
      <c r="Z38">
        <f t="shared" si="20"/>
        <v>14767</v>
      </c>
      <c r="AA38">
        <f t="shared" si="20"/>
        <v>13130</v>
      </c>
      <c r="AB38">
        <f t="shared" si="20"/>
        <v>57046</v>
      </c>
      <c r="AC38">
        <f t="shared" si="20"/>
        <v>5096</v>
      </c>
      <c r="AD38">
        <f t="shared" si="20"/>
        <v>23106</v>
      </c>
      <c r="AE38">
        <f t="shared" si="20"/>
        <v>58308</v>
      </c>
      <c r="AF38">
        <f t="shared" si="20"/>
        <v>65137</v>
      </c>
      <c r="AG38">
        <f t="shared" si="20"/>
        <v>39515</v>
      </c>
      <c r="AH38">
        <f t="shared" si="20"/>
        <v>12296</v>
      </c>
      <c r="AI38">
        <f t="shared" si="20"/>
        <v>13091</v>
      </c>
      <c r="AJ38">
        <f t="shared" si="20"/>
        <v>14423</v>
      </c>
      <c r="AK38">
        <f t="shared" si="20"/>
        <v>22641</v>
      </c>
      <c r="AL38">
        <f t="shared" si="20"/>
        <v>45299</v>
      </c>
      <c r="AM38">
        <f t="shared" si="20"/>
        <v>3720</v>
      </c>
      <c r="AN38">
        <f t="shared" si="20"/>
        <v>25038</v>
      </c>
      <c r="AO38">
        <f t="shared" si="20"/>
        <v>25132</v>
      </c>
      <c r="AP38">
        <f t="shared" si="20"/>
        <v>20706</v>
      </c>
      <c r="AQ38">
        <f t="shared" si="20"/>
        <v>3992</v>
      </c>
      <c r="AR38">
        <f t="shared" si="20"/>
        <v>19570</v>
      </c>
      <c r="AS38">
        <f t="shared" si="20"/>
        <v>45260</v>
      </c>
      <c r="AT38">
        <f t="shared" si="20"/>
        <v>13807</v>
      </c>
      <c r="AU38">
        <f t="shared" si="20"/>
        <v>13247</v>
      </c>
      <c r="AV38">
        <f t="shared" si="20"/>
        <v>24014</v>
      </c>
      <c r="AW38" s="113"/>
      <c r="AX38" s="79"/>
      <c r="AY38" s="114"/>
      <c r="AZ38" s="81" t="s">
        <v>132</v>
      </c>
      <c r="BB38" s="74">
        <v>37</v>
      </c>
      <c r="BD38" s="211" t="s">
        <v>114</v>
      </c>
    </row>
    <row r="39" spans="1:56" ht="13.5" thickBot="1" x14ac:dyDescent="0.25">
      <c r="A39" s="112" t="s">
        <v>35</v>
      </c>
      <c r="B39">
        <f t="shared" si="18"/>
        <v>595909</v>
      </c>
      <c r="C39">
        <f t="shared" si="20"/>
        <v>48643</v>
      </c>
      <c r="D39">
        <f t="shared" si="20"/>
        <v>16063</v>
      </c>
      <c r="E39">
        <f t="shared" si="20"/>
        <v>23061</v>
      </c>
      <c r="F39">
        <f t="shared" si="20"/>
        <v>44573</v>
      </c>
      <c r="G39">
        <f t="shared" si="20"/>
        <v>34091</v>
      </c>
      <c r="H39">
        <f t="shared" si="20"/>
        <v>61325</v>
      </c>
      <c r="I39">
        <f t="shared" si="20"/>
        <v>111907</v>
      </c>
      <c r="J39">
        <f t="shared" si="20"/>
        <v>44642</v>
      </c>
      <c r="K39">
        <f t="shared" si="20"/>
        <v>70596</v>
      </c>
      <c r="L39">
        <f t="shared" si="20"/>
        <v>80634</v>
      </c>
      <c r="M39">
        <f t="shared" si="20"/>
        <v>3121</v>
      </c>
      <c r="N39">
        <f t="shared" si="20"/>
        <v>2932</v>
      </c>
      <c r="O39">
        <f t="shared" si="20"/>
        <v>50443</v>
      </c>
      <c r="P39">
        <f t="shared" si="20"/>
        <v>3878</v>
      </c>
      <c r="Q39">
        <f t="shared" si="20"/>
        <v>20209</v>
      </c>
      <c r="R39">
        <f t="shared" si="20"/>
        <v>29521</v>
      </c>
      <c r="S39">
        <f t="shared" si="20"/>
        <v>15337</v>
      </c>
      <c r="T39">
        <f t="shared" si="20"/>
        <v>14206</v>
      </c>
      <c r="U39">
        <f t="shared" si="20"/>
        <v>5919</v>
      </c>
      <c r="V39">
        <f t="shared" si="20"/>
        <v>23061</v>
      </c>
      <c r="W39">
        <f t="shared" si="20"/>
        <v>15806</v>
      </c>
      <c r="X39">
        <f t="shared" si="20"/>
        <v>14917</v>
      </c>
      <c r="Y39">
        <f t="shared" si="20"/>
        <v>12829</v>
      </c>
      <c r="Z39">
        <f t="shared" si="20"/>
        <v>11831</v>
      </c>
      <c r="AA39">
        <f t="shared" si="20"/>
        <v>9882</v>
      </c>
      <c r="AB39">
        <f t="shared" si="20"/>
        <v>41164</v>
      </c>
      <c r="AC39">
        <f t="shared" si="20"/>
        <v>3878</v>
      </c>
      <c r="AD39">
        <f t="shared" si="20"/>
        <v>17585</v>
      </c>
      <c r="AE39">
        <f t="shared" si="20"/>
        <v>44573</v>
      </c>
      <c r="AF39">
        <f t="shared" si="20"/>
        <v>50401</v>
      </c>
      <c r="AG39">
        <f t="shared" si="20"/>
        <v>30436</v>
      </c>
      <c r="AH39">
        <f t="shared" si="20"/>
        <v>9580</v>
      </c>
      <c r="AI39">
        <f t="shared" si="20"/>
        <v>9679</v>
      </c>
      <c r="AJ39">
        <f t="shared" si="20"/>
        <v>11595</v>
      </c>
      <c r="AK39">
        <f t="shared" si="20"/>
        <v>17914</v>
      </c>
      <c r="AL39">
        <f t="shared" si="20"/>
        <v>35254</v>
      </c>
      <c r="AM39">
        <f t="shared" si="20"/>
        <v>3121</v>
      </c>
      <c r="AN39">
        <f t="shared" si="20"/>
        <v>19300</v>
      </c>
      <c r="AO39">
        <f t="shared" si="20"/>
        <v>19518</v>
      </c>
      <c r="AP39">
        <f t="shared" si="20"/>
        <v>16063</v>
      </c>
      <c r="AQ39">
        <f t="shared" si="20"/>
        <v>2932</v>
      </c>
      <c r="AR39">
        <f t="shared" si="20"/>
        <v>15812</v>
      </c>
      <c r="AS39">
        <f t="shared" si="20"/>
        <v>35342</v>
      </c>
      <c r="AT39">
        <f t="shared" si="20"/>
        <v>10587</v>
      </c>
      <c r="AU39">
        <f t="shared" si="20"/>
        <v>9697</v>
      </c>
      <c r="AV39">
        <f t="shared" si="20"/>
        <v>17960</v>
      </c>
      <c r="AW39" s="113"/>
      <c r="AX39" s="79"/>
      <c r="AY39" s="114"/>
      <c r="AZ39" s="81" t="s">
        <v>132</v>
      </c>
      <c r="BB39" s="74">
        <v>38</v>
      </c>
      <c r="BD39" s="211" t="s">
        <v>115</v>
      </c>
    </row>
    <row r="40" spans="1:56" ht="13.5" thickBot="1" x14ac:dyDescent="0.25">
      <c r="A40" s="112" t="s">
        <v>36</v>
      </c>
      <c r="B40">
        <f t="shared" si="18"/>
        <v>492020</v>
      </c>
      <c r="C40">
        <f t="shared" si="20"/>
        <v>40236</v>
      </c>
      <c r="D40">
        <f t="shared" si="20"/>
        <v>13203</v>
      </c>
      <c r="E40">
        <f t="shared" si="20"/>
        <v>19243</v>
      </c>
      <c r="F40">
        <f t="shared" si="20"/>
        <v>35674</v>
      </c>
      <c r="G40">
        <f t="shared" si="20"/>
        <v>28147</v>
      </c>
      <c r="H40">
        <f t="shared" si="20"/>
        <v>50929</v>
      </c>
      <c r="I40">
        <f t="shared" si="20"/>
        <v>94967</v>
      </c>
      <c r="J40">
        <f t="shared" si="20"/>
        <v>34272</v>
      </c>
      <c r="K40">
        <f t="shared" si="20"/>
        <v>57305</v>
      </c>
      <c r="L40">
        <f t="shared" si="20"/>
        <v>67547</v>
      </c>
      <c r="M40">
        <f t="shared" si="20"/>
        <v>2345</v>
      </c>
      <c r="N40">
        <f t="shared" si="20"/>
        <v>2139</v>
      </c>
      <c r="O40">
        <f t="shared" si="20"/>
        <v>42750</v>
      </c>
      <c r="P40">
        <f t="shared" si="20"/>
        <v>3263</v>
      </c>
      <c r="Q40">
        <f t="shared" si="20"/>
        <v>17626</v>
      </c>
      <c r="R40">
        <f t="shared" si="20"/>
        <v>23495</v>
      </c>
      <c r="S40">
        <f t="shared" si="20"/>
        <v>12632</v>
      </c>
      <c r="T40">
        <f t="shared" si="20"/>
        <v>11161</v>
      </c>
      <c r="U40">
        <f t="shared" si="20"/>
        <v>4734</v>
      </c>
      <c r="V40">
        <f t="shared" si="20"/>
        <v>19243</v>
      </c>
      <c r="W40">
        <f t="shared" si="20"/>
        <v>13843</v>
      </c>
      <c r="X40">
        <f t="shared" si="20"/>
        <v>12242</v>
      </c>
      <c r="Y40">
        <f t="shared" si="20"/>
        <v>11335</v>
      </c>
      <c r="Z40">
        <f t="shared" si="20"/>
        <v>9568</v>
      </c>
      <c r="AA40">
        <f t="shared" si="20"/>
        <v>8757</v>
      </c>
      <c r="AB40">
        <f t="shared" si="20"/>
        <v>35929</v>
      </c>
      <c r="AC40">
        <f t="shared" si="20"/>
        <v>3263</v>
      </c>
      <c r="AD40">
        <f t="shared" si="20"/>
        <v>14595</v>
      </c>
      <c r="AE40">
        <f t="shared" si="20"/>
        <v>35674</v>
      </c>
      <c r="AF40">
        <f t="shared" si="20"/>
        <v>43110</v>
      </c>
      <c r="AG40">
        <f t="shared" si="20"/>
        <v>23111</v>
      </c>
      <c r="AH40">
        <f t="shared" si="20"/>
        <v>7833</v>
      </c>
      <c r="AI40">
        <f t="shared" si="20"/>
        <v>7818</v>
      </c>
      <c r="AJ40">
        <f t="shared" si="20"/>
        <v>9808</v>
      </c>
      <c r="AK40">
        <f t="shared" si="20"/>
        <v>14615</v>
      </c>
      <c r="AL40">
        <f t="shared" si="20"/>
        <v>28248</v>
      </c>
      <c r="AM40">
        <f t="shared" si="20"/>
        <v>2345</v>
      </c>
      <c r="AN40">
        <f t="shared" si="20"/>
        <v>16275</v>
      </c>
      <c r="AO40">
        <f t="shared" si="20"/>
        <v>15902</v>
      </c>
      <c r="AP40">
        <f t="shared" si="20"/>
        <v>13203</v>
      </c>
      <c r="AQ40">
        <f t="shared" si="20"/>
        <v>2139</v>
      </c>
      <c r="AR40">
        <f t="shared" si="20"/>
        <v>13379</v>
      </c>
      <c r="AS40">
        <f t="shared" si="20"/>
        <v>29057</v>
      </c>
      <c r="AT40">
        <f t="shared" si="20"/>
        <v>8818</v>
      </c>
      <c r="AU40">
        <f t="shared" si="20"/>
        <v>8030</v>
      </c>
      <c r="AV40">
        <f t="shared" si="20"/>
        <v>14232</v>
      </c>
      <c r="AW40" s="113"/>
      <c r="AX40" s="79"/>
      <c r="AY40" s="114"/>
      <c r="AZ40" s="81" t="s">
        <v>132</v>
      </c>
      <c r="BB40" s="74">
        <v>39</v>
      </c>
      <c r="BD40" s="211" t="s">
        <v>116</v>
      </c>
    </row>
    <row r="41" spans="1:56" ht="13.5" thickBot="1" x14ac:dyDescent="0.25">
      <c r="A41" s="112" t="s">
        <v>37</v>
      </c>
      <c r="B41">
        <f t="shared" si="18"/>
        <v>369617</v>
      </c>
      <c r="C41">
        <f t="shared" si="20"/>
        <v>29280</v>
      </c>
      <c r="D41">
        <f t="shared" si="20"/>
        <v>9948</v>
      </c>
      <c r="E41">
        <f t="shared" si="20"/>
        <v>14615</v>
      </c>
      <c r="F41">
        <f t="shared" si="20"/>
        <v>26277</v>
      </c>
      <c r="G41">
        <f t="shared" si="20"/>
        <v>20116</v>
      </c>
      <c r="H41">
        <f t="shared" si="20"/>
        <v>38519</v>
      </c>
      <c r="I41">
        <f t="shared" si="20"/>
        <v>72617</v>
      </c>
      <c r="J41">
        <f t="shared" si="20"/>
        <v>25794</v>
      </c>
      <c r="K41">
        <f t="shared" si="20"/>
        <v>41794</v>
      </c>
      <c r="L41">
        <f t="shared" si="20"/>
        <v>51850</v>
      </c>
      <c r="M41">
        <f t="shared" si="20"/>
        <v>1585</v>
      </c>
      <c r="N41">
        <f t="shared" si="20"/>
        <v>1525</v>
      </c>
      <c r="O41">
        <f t="shared" si="20"/>
        <v>33347</v>
      </c>
      <c r="P41">
        <f t="shared" si="20"/>
        <v>2350</v>
      </c>
      <c r="Q41">
        <f t="shared" si="20"/>
        <v>14263</v>
      </c>
      <c r="R41">
        <f t="shared" si="20"/>
        <v>17050</v>
      </c>
      <c r="S41">
        <f t="shared" si="20"/>
        <v>9643</v>
      </c>
      <c r="T41">
        <f t="shared" si="20"/>
        <v>8111</v>
      </c>
      <c r="U41">
        <f t="shared" si="20"/>
        <v>3391</v>
      </c>
      <c r="V41">
        <f t="shared" si="20"/>
        <v>14615</v>
      </c>
      <c r="W41">
        <f t="shared" si="20"/>
        <v>10933</v>
      </c>
      <c r="X41">
        <f t="shared" si="20"/>
        <v>8872</v>
      </c>
      <c r="Y41">
        <f t="shared" si="20"/>
        <v>8864</v>
      </c>
      <c r="Z41">
        <f t="shared" si="20"/>
        <v>7583</v>
      </c>
      <c r="AA41">
        <f t="shared" si="20"/>
        <v>6741</v>
      </c>
      <c r="AB41">
        <f t="shared" si="20"/>
        <v>29317</v>
      </c>
      <c r="AC41">
        <f t="shared" si="20"/>
        <v>2350</v>
      </c>
      <c r="AD41">
        <f t="shared" si="20"/>
        <v>10408</v>
      </c>
      <c r="AE41">
        <f t="shared" si="20"/>
        <v>26277</v>
      </c>
      <c r="AF41">
        <f t="shared" si="20"/>
        <v>33149</v>
      </c>
      <c r="AG41">
        <f t="shared" si="20"/>
        <v>17683</v>
      </c>
      <c r="AH41">
        <f t="shared" si="20"/>
        <v>5907</v>
      </c>
      <c r="AI41">
        <f t="shared" si="20"/>
        <v>5719</v>
      </c>
      <c r="AJ41">
        <f t="shared" si="20"/>
        <v>7206</v>
      </c>
      <c r="AK41">
        <f t="shared" si="20"/>
        <v>10385</v>
      </c>
      <c r="AL41">
        <f t="shared" si="20"/>
        <v>20408</v>
      </c>
      <c r="AM41">
        <f t="shared" si="20"/>
        <v>1585</v>
      </c>
      <c r="AN41">
        <f t="shared" si="20"/>
        <v>12771</v>
      </c>
      <c r="AO41">
        <f t="shared" si="20"/>
        <v>11874</v>
      </c>
      <c r="AP41">
        <f t="shared" si="20"/>
        <v>9948</v>
      </c>
      <c r="AQ41">
        <f t="shared" si="20"/>
        <v>1525</v>
      </c>
      <c r="AR41">
        <f t="shared" si="20"/>
        <v>10023</v>
      </c>
      <c r="AS41">
        <f t="shared" si="20"/>
        <v>21386</v>
      </c>
      <c r="AT41">
        <f t="shared" si="20"/>
        <v>6317</v>
      </c>
      <c r="AU41">
        <f t="shared" ref="C41:AV47" si="21">AU82+AU123+AU164+AU205+AU246</f>
        <v>6082</v>
      </c>
      <c r="AV41">
        <f t="shared" si="21"/>
        <v>9231</v>
      </c>
      <c r="AW41" s="113"/>
      <c r="AX41" s="79"/>
      <c r="AY41" s="114"/>
      <c r="AZ41" s="81" t="s">
        <v>132</v>
      </c>
      <c r="BB41" s="74">
        <v>40</v>
      </c>
      <c r="BD41" s="211" t="s">
        <v>117</v>
      </c>
    </row>
    <row r="42" spans="1:56" ht="13.5" thickBot="1" x14ac:dyDescent="0.25">
      <c r="A42" s="112" t="s">
        <v>38</v>
      </c>
      <c r="B42">
        <f t="shared" si="18"/>
        <v>232112</v>
      </c>
      <c r="C42">
        <f t="shared" si="21"/>
        <v>17877</v>
      </c>
      <c r="D42">
        <f t="shared" si="21"/>
        <v>6555</v>
      </c>
      <c r="E42">
        <f t="shared" si="21"/>
        <v>9212</v>
      </c>
      <c r="F42">
        <f t="shared" si="21"/>
        <v>17081</v>
      </c>
      <c r="G42">
        <f t="shared" si="21"/>
        <v>12190</v>
      </c>
      <c r="H42">
        <f t="shared" si="21"/>
        <v>24357</v>
      </c>
      <c r="I42">
        <f t="shared" si="21"/>
        <v>44763</v>
      </c>
      <c r="J42">
        <f t="shared" si="21"/>
        <v>16401</v>
      </c>
      <c r="K42">
        <f t="shared" si="21"/>
        <v>24924</v>
      </c>
      <c r="L42">
        <f t="shared" si="21"/>
        <v>33529</v>
      </c>
      <c r="M42">
        <f t="shared" si="21"/>
        <v>1061</v>
      </c>
      <c r="N42">
        <f t="shared" si="21"/>
        <v>962</v>
      </c>
      <c r="O42">
        <f t="shared" si="21"/>
        <v>21670</v>
      </c>
      <c r="P42">
        <f t="shared" si="21"/>
        <v>1530</v>
      </c>
      <c r="Q42">
        <f t="shared" si="21"/>
        <v>8997</v>
      </c>
      <c r="R42">
        <f t="shared" si="21"/>
        <v>10928</v>
      </c>
      <c r="S42">
        <f t="shared" si="21"/>
        <v>6155</v>
      </c>
      <c r="T42">
        <f t="shared" si="21"/>
        <v>5162</v>
      </c>
      <c r="U42">
        <f t="shared" si="21"/>
        <v>1981</v>
      </c>
      <c r="V42">
        <f t="shared" si="21"/>
        <v>9212</v>
      </c>
      <c r="W42">
        <f t="shared" si="21"/>
        <v>7295</v>
      </c>
      <c r="X42">
        <f t="shared" si="21"/>
        <v>5408</v>
      </c>
      <c r="Y42">
        <f t="shared" si="21"/>
        <v>5318</v>
      </c>
      <c r="Z42">
        <f t="shared" si="21"/>
        <v>4971</v>
      </c>
      <c r="AA42">
        <f t="shared" si="21"/>
        <v>4327</v>
      </c>
      <c r="AB42">
        <f t="shared" si="21"/>
        <v>19544</v>
      </c>
      <c r="AC42">
        <f t="shared" si="21"/>
        <v>1530</v>
      </c>
      <c r="AD42">
        <f t="shared" si="21"/>
        <v>6357</v>
      </c>
      <c r="AE42">
        <f t="shared" si="21"/>
        <v>17081</v>
      </c>
      <c r="AF42">
        <f t="shared" si="21"/>
        <v>20593</v>
      </c>
      <c r="AG42">
        <f t="shared" si="21"/>
        <v>11239</v>
      </c>
      <c r="AH42">
        <f t="shared" si="21"/>
        <v>3530</v>
      </c>
      <c r="AI42">
        <f t="shared" si="21"/>
        <v>3535</v>
      </c>
      <c r="AJ42">
        <f t="shared" si="21"/>
        <v>4432</v>
      </c>
      <c r="AK42">
        <f t="shared" si="21"/>
        <v>6033</v>
      </c>
      <c r="AL42">
        <f t="shared" si="21"/>
        <v>11855</v>
      </c>
      <c r="AM42">
        <f t="shared" si="21"/>
        <v>1061</v>
      </c>
      <c r="AN42">
        <f t="shared" si="21"/>
        <v>8220</v>
      </c>
      <c r="AO42">
        <f t="shared" si="21"/>
        <v>7497</v>
      </c>
      <c r="AP42">
        <f t="shared" si="21"/>
        <v>6555</v>
      </c>
      <c r="AQ42">
        <f t="shared" si="21"/>
        <v>962</v>
      </c>
      <c r="AR42">
        <f t="shared" si="21"/>
        <v>6436</v>
      </c>
      <c r="AS42">
        <f t="shared" si="21"/>
        <v>13069</v>
      </c>
      <c r="AT42">
        <f t="shared" si="21"/>
        <v>3852</v>
      </c>
      <c r="AU42">
        <f t="shared" si="21"/>
        <v>3498</v>
      </c>
      <c r="AV42">
        <f t="shared" si="21"/>
        <v>5479</v>
      </c>
      <c r="AW42" s="113"/>
      <c r="AX42" s="79"/>
      <c r="AY42" s="114"/>
      <c r="AZ42" s="81" t="s">
        <v>132</v>
      </c>
      <c r="BB42" s="74">
        <v>41</v>
      </c>
      <c r="BD42" s="211" t="s">
        <v>118</v>
      </c>
    </row>
    <row r="43" spans="1:56" ht="13.5" thickBot="1" x14ac:dyDescent="0.25">
      <c r="A43" s="215" t="s">
        <v>218</v>
      </c>
      <c r="B43">
        <f t="shared" si="18"/>
        <v>114610</v>
      </c>
      <c r="C43">
        <f t="shared" si="21"/>
        <v>8973</v>
      </c>
      <c r="D43">
        <f t="shared" si="21"/>
        <v>3280</v>
      </c>
      <c r="E43">
        <f t="shared" si="21"/>
        <v>4374</v>
      </c>
      <c r="F43">
        <f t="shared" si="21"/>
        <v>8318</v>
      </c>
      <c r="G43">
        <f t="shared" si="21"/>
        <v>5905</v>
      </c>
      <c r="H43">
        <f t="shared" si="21"/>
        <v>12312</v>
      </c>
      <c r="I43">
        <f t="shared" si="21"/>
        <v>21569</v>
      </c>
      <c r="J43">
        <f t="shared" si="21"/>
        <v>8060</v>
      </c>
      <c r="K43">
        <f t="shared" si="21"/>
        <v>11323</v>
      </c>
      <c r="L43">
        <f t="shared" si="21"/>
        <v>17477</v>
      </c>
      <c r="M43">
        <f t="shared" si="21"/>
        <v>528</v>
      </c>
      <c r="N43">
        <f t="shared" si="21"/>
        <v>521</v>
      </c>
      <c r="O43">
        <f t="shared" si="21"/>
        <v>11228</v>
      </c>
      <c r="P43">
        <f t="shared" si="21"/>
        <v>742</v>
      </c>
      <c r="Q43">
        <f t="shared" si="21"/>
        <v>4511</v>
      </c>
      <c r="R43">
        <f t="shared" si="21"/>
        <v>5690</v>
      </c>
      <c r="S43">
        <f t="shared" si="21"/>
        <v>3031</v>
      </c>
      <c r="T43">
        <f t="shared" si="21"/>
        <v>2477</v>
      </c>
      <c r="U43">
        <f t="shared" si="21"/>
        <v>872</v>
      </c>
      <c r="V43">
        <f t="shared" si="21"/>
        <v>4374</v>
      </c>
      <c r="W43">
        <f t="shared" si="21"/>
        <v>4025</v>
      </c>
      <c r="X43">
        <f t="shared" si="21"/>
        <v>2551</v>
      </c>
      <c r="Y43">
        <f t="shared" si="21"/>
        <v>2512</v>
      </c>
      <c r="Z43">
        <f t="shared" si="21"/>
        <v>2397</v>
      </c>
      <c r="AA43">
        <f t="shared" si="21"/>
        <v>2187</v>
      </c>
      <c r="AB43">
        <f t="shared" si="21"/>
        <v>11022</v>
      </c>
      <c r="AC43">
        <f t="shared" si="21"/>
        <v>742</v>
      </c>
      <c r="AD43">
        <f t="shared" si="21"/>
        <v>3124</v>
      </c>
      <c r="AE43">
        <f t="shared" si="21"/>
        <v>8318</v>
      </c>
      <c r="AF43">
        <f t="shared" si="21"/>
        <v>10030</v>
      </c>
      <c r="AG43">
        <f t="shared" si="21"/>
        <v>5583</v>
      </c>
      <c r="AH43">
        <f t="shared" si="21"/>
        <v>1644</v>
      </c>
      <c r="AI43">
        <f t="shared" si="21"/>
        <v>1685</v>
      </c>
      <c r="AJ43">
        <f t="shared" si="21"/>
        <v>2111</v>
      </c>
      <c r="AK43">
        <f t="shared" si="21"/>
        <v>2951</v>
      </c>
      <c r="AL43">
        <f t="shared" si="21"/>
        <v>5257</v>
      </c>
      <c r="AM43">
        <f t="shared" si="21"/>
        <v>528</v>
      </c>
      <c r="AN43">
        <f t="shared" si="21"/>
        <v>4172</v>
      </c>
      <c r="AO43">
        <f t="shared" si="21"/>
        <v>3555</v>
      </c>
      <c r="AP43">
        <f t="shared" si="21"/>
        <v>3280</v>
      </c>
      <c r="AQ43">
        <f t="shared" si="21"/>
        <v>521</v>
      </c>
      <c r="AR43">
        <f t="shared" si="21"/>
        <v>3471</v>
      </c>
      <c r="AS43">
        <f t="shared" si="21"/>
        <v>6066</v>
      </c>
      <c r="AT43">
        <f t="shared" si="21"/>
        <v>1909</v>
      </c>
      <c r="AU43">
        <f t="shared" si="21"/>
        <v>1641</v>
      </c>
      <c r="AV43">
        <f t="shared" si="21"/>
        <v>2373</v>
      </c>
      <c r="AW43" s="113"/>
      <c r="AX43" s="79"/>
      <c r="AY43" s="114"/>
      <c r="AZ43" s="81" t="s">
        <v>132</v>
      </c>
      <c r="BB43" s="74">
        <v>42</v>
      </c>
      <c r="BD43" s="211" t="s">
        <v>119</v>
      </c>
    </row>
    <row r="44" spans="1:56" ht="13.5" thickBot="1" x14ac:dyDescent="0.25">
      <c r="A44" s="215" t="s">
        <v>219</v>
      </c>
      <c r="B44">
        <f t="shared" si="18"/>
        <v>41362</v>
      </c>
      <c r="C44">
        <f t="shared" si="21"/>
        <v>3185</v>
      </c>
      <c r="D44">
        <f t="shared" si="21"/>
        <v>997</v>
      </c>
      <c r="E44">
        <f t="shared" si="21"/>
        <v>1538</v>
      </c>
      <c r="F44">
        <f t="shared" si="21"/>
        <v>3013</v>
      </c>
      <c r="G44">
        <f t="shared" si="21"/>
        <v>2075</v>
      </c>
      <c r="H44">
        <f t="shared" si="21"/>
        <v>4568</v>
      </c>
      <c r="I44">
        <f t="shared" si="21"/>
        <v>7624</v>
      </c>
      <c r="J44">
        <f t="shared" si="21"/>
        <v>2874</v>
      </c>
      <c r="K44">
        <f t="shared" si="21"/>
        <v>4116</v>
      </c>
      <c r="L44">
        <f t="shared" si="21"/>
        <v>6416</v>
      </c>
      <c r="M44">
        <f t="shared" si="21"/>
        <v>162</v>
      </c>
      <c r="N44">
        <f t="shared" si="21"/>
        <v>203</v>
      </c>
      <c r="O44">
        <f t="shared" si="21"/>
        <v>4372</v>
      </c>
      <c r="P44">
        <f t="shared" si="21"/>
        <v>219</v>
      </c>
      <c r="Q44">
        <f t="shared" si="21"/>
        <v>1668</v>
      </c>
      <c r="R44">
        <f t="shared" si="21"/>
        <v>2039</v>
      </c>
      <c r="S44">
        <f t="shared" si="21"/>
        <v>1276</v>
      </c>
      <c r="T44">
        <f t="shared" si="21"/>
        <v>989</v>
      </c>
      <c r="U44">
        <f t="shared" si="21"/>
        <v>283</v>
      </c>
      <c r="V44">
        <f t="shared" si="21"/>
        <v>1538</v>
      </c>
      <c r="W44">
        <f t="shared" si="21"/>
        <v>1404</v>
      </c>
      <c r="X44">
        <f t="shared" si="21"/>
        <v>898</v>
      </c>
      <c r="Y44">
        <f t="shared" si="21"/>
        <v>926</v>
      </c>
      <c r="Z44">
        <f t="shared" si="21"/>
        <v>845</v>
      </c>
      <c r="AA44">
        <f t="shared" si="21"/>
        <v>625</v>
      </c>
      <c r="AB44">
        <f t="shared" si="21"/>
        <v>4282</v>
      </c>
      <c r="AC44">
        <f t="shared" si="21"/>
        <v>219</v>
      </c>
      <c r="AD44">
        <f t="shared" si="21"/>
        <v>1018</v>
      </c>
      <c r="AE44">
        <f t="shared" si="21"/>
        <v>3013</v>
      </c>
      <c r="AF44">
        <f t="shared" si="21"/>
        <v>3427</v>
      </c>
      <c r="AG44">
        <f t="shared" si="21"/>
        <v>1885</v>
      </c>
      <c r="AH44">
        <f t="shared" si="21"/>
        <v>619</v>
      </c>
      <c r="AI44">
        <f t="shared" si="21"/>
        <v>531</v>
      </c>
      <c r="AJ44">
        <f t="shared" si="21"/>
        <v>861</v>
      </c>
      <c r="AK44">
        <f t="shared" si="21"/>
        <v>1062</v>
      </c>
      <c r="AL44">
        <f t="shared" si="21"/>
        <v>1776</v>
      </c>
      <c r="AM44">
        <f t="shared" si="21"/>
        <v>162</v>
      </c>
      <c r="AN44">
        <f t="shared" si="21"/>
        <v>1692</v>
      </c>
      <c r="AO44">
        <f t="shared" si="21"/>
        <v>1349</v>
      </c>
      <c r="AP44">
        <f t="shared" si="21"/>
        <v>997</v>
      </c>
      <c r="AQ44">
        <f t="shared" si="21"/>
        <v>203</v>
      </c>
      <c r="AR44">
        <f t="shared" si="21"/>
        <v>1225</v>
      </c>
      <c r="AS44">
        <f t="shared" si="21"/>
        <v>2340</v>
      </c>
      <c r="AT44">
        <f t="shared" si="21"/>
        <v>774</v>
      </c>
      <c r="AU44">
        <f t="shared" si="21"/>
        <v>678</v>
      </c>
      <c r="AV44">
        <f t="shared" si="21"/>
        <v>758</v>
      </c>
      <c r="AW44" s="113"/>
      <c r="AX44" s="79"/>
      <c r="AY44" s="114"/>
      <c r="AZ44" s="81"/>
      <c r="BB44" s="74">
        <v>43</v>
      </c>
      <c r="BD44" s="211" t="s">
        <v>120</v>
      </c>
    </row>
    <row r="45" spans="1:56" ht="13.5" thickBot="1" x14ac:dyDescent="0.25">
      <c r="A45" s="112" t="s">
        <v>40</v>
      </c>
      <c r="B45">
        <f t="shared" si="18"/>
        <v>144841</v>
      </c>
      <c r="C45">
        <f t="shared" si="21"/>
        <v>9551</v>
      </c>
      <c r="D45">
        <f t="shared" si="21"/>
        <v>2903</v>
      </c>
      <c r="E45">
        <f t="shared" si="21"/>
        <v>3705</v>
      </c>
      <c r="F45">
        <f t="shared" si="21"/>
        <v>10158</v>
      </c>
      <c r="G45">
        <f t="shared" si="21"/>
        <v>8349</v>
      </c>
      <c r="H45">
        <f t="shared" si="21"/>
        <v>15426</v>
      </c>
      <c r="I45">
        <f t="shared" si="21"/>
        <v>31881</v>
      </c>
      <c r="J45">
        <f t="shared" si="21"/>
        <v>7753</v>
      </c>
      <c r="K45">
        <f t="shared" si="21"/>
        <v>18679</v>
      </c>
      <c r="L45">
        <f t="shared" si="21"/>
        <v>24119</v>
      </c>
      <c r="M45">
        <f t="shared" si="21"/>
        <v>501</v>
      </c>
      <c r="N45">
        <f t="shared" si="21"/>
        <v>619</v>
      </c>
      <c r="O45">
        <f t="shared" si="21"/>
        <v>10618</v>
      </c>
      <c r="P45">
        <f t="shared" si="21"/>
        <v>579</v>
      </c>
      <c r="Q45">
        <f t="shared" si="21"/>
        <v>6144</v>
      </c>
      <c r="R45">
        <f t="shared" si="21"/>
        <v>6928</v>
      </c>
      <c r="S45">
        <f t="shared" si="21"/>
        <v>2929</v>
      </c>
      <c r="T45">
        <f t="shared" si="21"/>
        <v>1954</v>
      </c>
      <c r="U45">
        <f t="shared" si="21"/>
        <v>1517</v>
      </c>
      <c r="V45">
        <f t="shared" si="21"/>
        <v>3705</v>
      </c>
      <c r="W45">
        <f t="shared" si="21"/>
        <v>4157</v>
      </c>
      <c r="X45">
        <f t="shared" si="21"/>
        <v>3273</v>
      </c>
      <c r="Y45">
        <f t="shared" si="21"/>
        <v>2318</v>
      </c>
      <c r="Z45">
        <f t="shared" si="21"/>
        <v>2776</v>
      </c>
      <c r="AA45">
        <f t="shared" si="21"/>
        <v>2176</v>
      </c>
      <c r="AB45">
        <f t="shared" si="21"/>
        <v>13468</v>
      </c>
      <c r="AC45">
        <f t="shared" si="21"/>
        <v>579</v>
      </c>
      <c r="AD45">
        <f t="shared" si="21"/>
        <v>4701</v>
      </c>
      <c r="AE45">
        <f t="shared" si="21"/>
        <v>10158</v>
      </c>
      <c r="AF45">
        <f t="shared" si="21"/>
        <v>18022</v>
      </c>
      <c r="AG45">
        <f t="shared" si="21"/>
        <v>5799</v>
      </c>
      <c r="AH45">
        <f t="shared" si="21"/>
        <v>1936</v>
      </c>
      <c r="AI45">
        <f t="shared" si="21"/>
        <v>2370</v>
      </c>
      <c r="AJ45">
        <f t="shared" si="21"/>
        <v>2354</v>
      </c>
      <c r="AK45">
        <f t="shared" si="21"/>
        <v>3645</v>
      </c>
      <c r="AL45">
        <f t="shared" si="21"/>
        <v>9950</v>
      </c>
      <c r="AM45">
        <f t="shared" si="21"/>
        <v>501</v>
      </c>
      <c r="AN45">
        <f t="shared" si="21"/>
        <v>3532</v>
      </c>
      <c r="AO45">
        <f t="shared" si="21"/>
        <v>4770</v>
      </c>
      <c r="AP45">
        <f t="shared" si="21"/>
        <v>2903</v>
      </c>
      <c r="AQ45">
        <f t="shared" si="21"/>
        <v>619</v>
      </c>
      <c r="AR45">
        <f t="shared" si="21"/>
        <v>2633</v>
      </c>
      <c r="AS45">
        <f t="shared" si="21"/>
        <v>8729</v>
      </c>
      <c r="AT45">
        <f t="shared" si="21"/>
        <v>2131</v>
      </c>
      <c r="AU45">
        <f t="shared" si="21"/>
        <v>2659</v>
      </c>
      <c r="AV45">
        <f t="shared" si="21"/>
        <v>5505</v>
      </c>
      <c r="AW45" s="113"/>
      <c r="AX45" s="79"/>
      <c r="AY45" s="114"/>
      <c r="AZ45" s="81" t="s">
        <v>132</v>
      </c>
      <c r="BB45" s="74">
        <v>44</v>
      </c>
      <c r="BD45" s="211" t="s">
        <v>121</v>
      </c>
    </row>
    <row r="46" spans="1:56" ht="13.5" thickBot="1" x14ac:dyDescent="0.25">
      <c r="A46" s="112" t="s">
        <v>41</v>
      </c>
      <c r="B46">
        <f t="shared" si="18"/>
        <v>555491</v>
      </c>
      <c r="C46">
        <f t="shared" si="21"/>
        <v>37792</v>
      </c>
      <c r="D46">
        <f t="shared" si="21"/>
        <v>11617</v>
      </c>
      <c r="E46">
        <f t="shared" si="21"/>
        <v>14693</v>
      </c>
      <c r="F46">
        <f t="shared" si="21"/>
        <v>39837</v>
      </c>
      <c r="G46">
        <f t="shared" si="21"/>
        <v>32681</v>
      </c>
      <c r="H46">
        <f t="shared" si="21"/>
        <v>58490</v>
      </c>
      <c r="I46">
        <f t="shared" si="21"/>
        <v>119844</v>
      </c>
      <c r="J46">
        <f t="shared" si="21"/>
        <v>30875</v>
      </c>
      <c r="K46">
        <f t="shared" si="21"/>
        <v>73343</v>
      </c>
      <c r="L46">
        <f t="shared" si="21"/>
        <v>88464</v>
      </c>
      <c r="M46">
        <f t="shared" si="21"/>
        <v>2011</v>
      </c>
      <c r="N46">
        <f t="shared" si="21"/>
        <v>2448</v>
      </c>
      <c r="O46">
        <f t="shared" si="21"/>
        <v>40827</v>
      </c>
      <c r="P46">
        <f t="shared" si="21"/>
        <v>2569</v>
      </c>
      <c r="Q46">
        <f t="shared" si="21"/>
        <v>21824</v>
      </c>
      <c r="R46">
        <f t="shared" si="21"/>
        <v>27561</v>
      </c>
      <c r="S46">
        <f t="shared" si="21"/>
        <v>11679</v>
      </c>
      <c r="T46">
        <f t="shared" si="21"/>
        <v>7812</v>
      </c>
      <c r="U46">
        <f t="shared" si="21"/>
        <v>5736</v>
      </c>
      <c r="V46">
        <f t="shared" si="21"/>
        <v>14693</v>
      </c>
      <c r="W46">
        <f t="shared" si="21"/>
        <v>15136</v>
      </c>
      <c r="X46">
        <f t="shared" si="21"/>
        <v>12669</v>
      </c>
      <c r="Y46">
        <f t="shared" si="21"/>
        <v>9920</v>
      </c>
      <c r="Z46">
        <f t="shared" si="21"/>
        <v>11311</v>
      </c>
      <c r="AA46">
        <f t="shared" si="21"/>
        <v>9810</v>
      </c>
      <c r="AB46">
        <f t="shared" si="21"/>
        <v>46106</v>
      </c>
      <c r="AC46">
        <f t="shared" si="21"/>
        <v>2569</v>
      </c>
      <c r="AD46">
        <f t="shared" si="21"/>
        <v>17949</v>
      </c>
      <c r="AE46">
        <f t="shared" si="21"/>
        <v>39837</v>
      </c>
      <c r="AF46">
        <f t="shared" si="21"/>
        <v>63378</v>
      </c>
      <c r="AG46">
        <f t="shared" si="21"/>
        <v>23063</v>
      </c>
      <c r="AH46">
        <f t="shared" si="21"/>
        <v>8086</v>
      </c>
      <c r="AI46">
        <f t="shared" si="21"/>
        <v>9272</v>
      </c>
      <c r="AJ46">
        <f t="shared" si="21"/>
        <v>9105</v>
      </c>
      <c r="AK46">
        <f t="shared" si="21"/>
        <v>14469</v>
      </c>
      <c r="AL46">
        <f t="shared" si="21"/>
        <v>38870</v>
      </c>
      <c r="AM46">
        <f t="shared" si="21"/>
        <v>2011</v>
      </c>
      <c r="AN46">
        <f t="shared" si="21"/>
        <v>14012</v>
      </c>
      <c r="AO46">
        <f t="shared" si="21"/>
        <v>18587</v>
      </c>
      <c r="AP46">
        <f t="shared" si="21"/>
        <v>11617</v>
      </c>
      <c r="AQ46">
        <f t="shared" si="21"/>
        <v>2448</v>
      </c>
      <c r="AR46">
        <f t="shared" si="21"/>
        <v>10654</v>
      </c>
      <c r="AS46">
        <f t="shared" si="21"/>
        <v>34473</v>
      </c>
      <c r="AT46">
        <f t="shared" si="21"/>
        <v>8996</v>
      </c>
      <c r="AU46">
        <f t="shared" si="21"/>
        <v>10063</v>
      </c>
      <c r="AV46">
        <f t="shared" si="21"/>
        <v>21775</v>
      </c>
      <c r="AW46" s="113"/>
      <c r="AX46" s="79"/>
      <c r="AY46" s="114"/>
      <c r="AZ46" s="81" t="s">
        <v>132</v>
      </c>
      <c r="BB46" s="74">
        <v>45</v>
      </c>
      <c r="BD46" s="211" t="s">
        <v>122</v>
      </c>
    </row>
    <row r="47" spans="1:56" ht="13.5" thickBot="1" x14ac:dyDescent="0.25">
      <c r="A47" s="112" t="s">
        <v>42</v>
      </c>
      <c r="B47">
        <f t="shared" si="18"/>
        <v>660895</v>
      </c>
      <c r="C47">
        <f t="shared" si="21"/>
        <v>46883</v>
      </c>
      <c r="D47">
        <f t="shared" si="21"/>
        <v>14830</v>
      </c>
      <c r="E47">
        <f t="shared" si="21"/>
        <v>17449</v>
      </c>
      <c r="F47">
        <f t="shared" si="21"/>
        <v>46839</v>
      </c>
      <c r="G47">
        <f t="shared" si="21"/>
        <v>39007</v>
      </c>
      <c r="H47">
        <f t="shared" si="21"/>
        <v>68022</v>
      </c>
      <c r="I47">
        <f t="shared" si="21"/>
        <v>140168</v>
      </c>
      <c r="J47">
        <f t="shared" si="21"/>
        <v>39268</v>
      </c>
      <c r="K47">
        <f t="shared" si="21"/>
        <v>88693</v>
      </c>
      <c r="L47">
        <f t="shared" si="21"/>
        <v>101271</v>
      </c>
      <c r="M47">
        <f t="shared" si="21"/>
        <v>2459</v>
      </c>
      <c r="N47">
        <f t="shared" si="21"/>
        <v>3131</v>
      </c>
      <c r="O47">
        <f t="shared" si="21"/>
        <v>49470</v>
      </c>
      <c r="P47">
        <f t="shared" si="21"/>
        <v>3405</v>
      </c>
      <c r="Q47">
        <f t="shared" si="21"/>
        <v>23564</v>
      </c>
      <c r="R47">
        <f t="shared" si="21"/>
        <v>33746</v>
      </c>
      <c r="S47">
        <f t="shared" si="21"/>
        <v>14554</v>
      </c>
      <c r="T47">
        <f t="shared" si="21"/>
        <v>10710</v>
      </c>
      <c r="U47">
        <f t="shared" si="21"/>
        <v>6701</v>
      </c>
      <c r="V47">
        <f t="shared" si="21"/>
        <v>17449</v>
      </c>
      <c r="W47">
        <f t="shared" si="21"/>
        <v>16752</v>
      </c>
      <c r="X47">
        <f t="shared" si="21"/>
        <v>15689</v>
      </c>
      <c r="Y47">
        <f t="shared" si="21"/>
        <v>13868</v>
      </c>
      <c r="Z47">
        <f t="shared" ref="C47:AV53" si="22">Z88+Z129+Z170+Z211+Z252</f>
        <v>13635</v>
      </c>
      <c r="AA47">
        <f t="shared" si="22"/>
        <v>13368</v>
      </c>
      <c r="AB47">
        <f t="shared" si="22"/>
        <v>50077</v>
      </c>
      <c r="AC47">
        <f t="shared" si="22"/>
        <v>3405</v>
      </c>
      <c r="AD47">
        <f t="shared" si="22"/>
        <v>20433</v>
      </c>
      <c r="AE47">
        <f t="shared" si="22"/>
        <v>46839</v>
      </c>
      <c r="AF47">
        <f t="shared" si="22"/>
        <v>68594</v>
      </c>
      <c r="AG47">
        <f t="shared" si="22"/>
        <v>28558</v>
      </c>
      <c r="AH47">
        <f t="shared" si="22"/>
        <v>9989</v>
      </c>
      <c r="AI47">
        <f t="shared" si="22"/>
        <v>11444</v>
      </c>
      <c r="AJ47">
        <f t="shared" si="22"/>
        <v>10712</v>
      </c>
      <c r="AK47">
        <f t="shared" si="22"/>
        <v>17921</v>
      </c>
      <c r="AL47">
        <f t="shared" si="22"/>
        <v>46862</v>
      </c>
      <c r="AM47">
        <f t="shared" si="22"/>
        <v>2459</v>
      </c>
      <c r="AN47">
        <f t="shared" si="22"/>
        <v>18164</v>
      </c>
      <c r="AO47">
        <f t="shared" si="22"/>
        <v>22673</v>
      </c>
      <c r="AP47">
        <f t="shared" si="22"/>
        <v>14830</v>
      </c>
      <c r="AQ47">
        <f t="shared" si="22"/>
        <v>3131</v>
      </c>
      <c r="AR47">
        <f t="shared" si="22"/>
        <v>13273</v>
      </c>
      <c r="AS47">
        <f t="shared" si="22"/>
        <v>41831</v>
      </c>
      <c r="AT47">
        <f t="shared" si="22"/>
        <v>11873</v>
      </c>
      <c r="AU47">
        <f t="shared" si="22"/>
        <v>11676</v>
      </c>
      <c r="AV47">
        <f t="shared" si="22"/>
        <v>26115</v>
      </c>
      <c r="AW47" s="113"/>
      <c r="AX47" s="79"/>
      <c r="AY47" s="114"/>
      <c r="AZ47" s="81" t="s">
        <v>132</v>
      </c>
      <c r="BB47" s="74">
        <v>46</v>
      </c>
      <c r="BD47" s="211" t="s">
        <v>123</v>
      </c>
    </row>
    <row r="48" spans="1:56" ht="13.5" thickBot="1" x14ac:dyDescent="0.25">
      <c r="A48" s="112" t="s">
        <v>43</v>
      </c>
      <c r="B48">
        <f t="shared" si="18"/>
        <v>717767</v>
      </c>
      <c r="C48">
        <f t="shared" si="22"/>
        <v>51980</v>
      </c>
      <c r="D48">
        <f t="shared" si="22"/>
        <v>16183</v>
      </c>
      <c r="E48">
        <f t="shared" si="22"/>
        <v>20817</v>
      </c>
      <c r="F48">
        <f t="shared" si="22"/>
        <v>50950</v>
      </c>
      <c r="G48">
        <f t="shared" si="22"/>
        <v>42892</v>
      </c>
      <c r="H48">
        <f t="shared" si="22"/>
        <v>73548</v>
      </c>
      <c r="I48">
        <f t="shared" si="22"/>
        <v>150050</v>
      </c>
      <c r="J48">
        <f t="shared" si="22"/>
        <v>44406</v>
      </c>
      <c r="K48">
        <f t="shared" si="22"/>
        <v>94570</v>
      </c>
      <c r="L48">
        <f t="shared" si="22"/>
        <v>107084</v>
      </c>
      <c r="M48">
        <f t="shared" si="22"/>
        <v>2908</v>
      </c>
      <c r="N48">
        <f t="shared" si="22"/>
        <v>3595</v>
      </c>
      <c r="O48">
        <f t="shared" si="22"/>
        <v>54863</v>
      </c>
      <c r="P48">
        <f t="shared" si="22"/>
        <v>3921</v>
      </c>
      <c r="Q48">
        <f t="shared" si="22"/>
        <v>23712</v>
      </c>
      <c r="R48">
        <f t="shared" si="22"/>
        <v>36760</v>
      </c>
      <c r="S48">
        <f t="shared" si="22"/>
        <v>16023</v>
      </c>
      <c r="T48">
        <f t="shared" si="22"/>
        <v>12699</v>
      </c>
      <c r="U48">
        <f t="shared" si="22"/>
        <v>7628</v>
      </c>
      <c r="V48">
        <f t="shared" si="22"/>
        <v>20817</v>
      </c>
      <c r="W48">
        <f t="shared" si="22"/>
        <v>17848</v>
      </c>
      <c r="X48">
        <f t="shared" si="22"/>
        <v>16631</v>
      </c>
      <c r="Y48">
        <f t="shared" si="22"/>
        <v>16057</v>
      </c>
      <c r="Z48">
        <f t="shared" si="22"/>
        <v>15233</v>
      </c>
      <c r="AA48">
        <f t="shared" si="22"/>
        <v>14997</v>
      </c>
      <c r="AB48">
        <f t="shared" si="22"/>
        <v>52108</v>
      </c>
      <c r="AC48">
        <f t="shared" si="22"/>
        <v>3921</v>
      </c>
      <c r="AD48">
        <f t="shared" si="22"/>
        <v>21578</v>
      </c>
      <c r="AE48">
        <f t="shared" si="22"/>
        <v>50950</v>
      </c>
      <c r="AF48">
        <f t="shared" si="22"/>
        <v>71193</v>
      </c>
      <c r="AG48">
        <f t="shared" si="22"/>
        <v>31707</v>
      </c>
      <c r="AH48">
        <f t="shared" si="22"/>
        <v>11403</v>
      </c>
      <c r="AI48">
        <f t="shared" si="22"/>
        <v>12543</v>
      </c>
      <c r="AJ48">
        <f t="shared" si="22"/>
        <v>13076</v>
      </c>
      <c r="AK48">
        <f t="shared" si="22"/>
        <v>20018</v>
      </c>
      <c r="AL48">
        <f t="shared" si="22"/>
        <v>49347</v>
      </c>
      <c r="AM48">
        <f t="shared" si="22"/>
        <v>2908</v>
      </c>
      <c r="AN48">
        <f t="shared" si="22"/>
        <v>20992</v>
      </c>
      <c r="AO48">
        <f t="shared" si="22"/>
        <v>23798</v>
      </c>
      <c r="AP48">
        <f t="shared" si="22"/>
        <v>16183</v>
      </c>
      <c r="AQ48">
        <f t="shared" si="22"/>
        <v>3595</v>
      </c>
      <c r="AR48">
        <f t="shared" si="22"/>
        <v>15331</v>
      </c>
      <c r="AS48">
        <f t="shared" si="22"/>
        <v>45223</v>
      </c>
      <c r="AT48">
        <f t="shared" si="22"/>
        <v>13686</v>
      </c>
      <c r="AU48">
        <f t="shared" si="22"/>
        <v>12602</v>
      </c>
      <c r="AV48">
        <f t="shared" si="22"/>
        <v>27200</v>
      </c>
      <c r="AW48" s="113"/>
      <c r="AX48" s="79"/>
      <c r="AY48" s="114"/>
      <c r="AZ48" s="81" t="s">
        <v>132</v>
      </c>
      <c r="BB48" s="74">
        <v>47</v>
      </c>
      <c r="BD48" s="211" t="s">
        <v>124</v>
      </c>
    </row>
    <row r="49" spans="1:56" ht="13.5" thickBot="1" x14ac:dyDescent="0.25">
      <c r="A49" s="112" t="s">
        <v>44</v>
      </c>
      <c r="B49">
        <f t="shared" si="18"/>
        <v>797443</v>
      </c>
      <c r="C49">
        <f t="shared" si="22"/>
        <v>57079</v>
      </c>
      <c r="D49">
        <f t="shared" si="22"/>
        <v>16381</v>
      </c>
      <c r="E49">
        <f t="shared" si="22"/>
        <v>21201</v>
      </c>
      <c r="F49">
        <f t="shared" si="22"/>
        <v>57680</v>
      </c>
      <c r="G49">
        <f t="shared" si="22"/>
        <v>48249</v>
      </c>
      <c r="H49">
        <f t="shared" si="22"/>
        <v>83738</v>
      </c>
      <c r="I49">
        <f t="shared" si="22"/>
        <v>175113</v>
      </c>
      <c r="J49">
        <f t="shared" si="22"/>
        <v>43957</v>
      </c>
      <c r="K49">
        <f t="shared" si="22"/>
        <v>98344</v>
      </c>
      <c r="L49">
        <f t="shared" si="22"/>
        <v>123449</v>
      </c>
      <c r="M49">
        <f t="shared" si="22"/>
        <v>3141</v>
      </c>
      <c r="N49">
        <f t="shared" si="22"/>
        <v>3388</v>
      </c>
      <c r="O49">
        <f t="shared" si="22"/>
        <v>62107</v>
      </c>
      <c r="P49">
        <f t="shared" si="22"/>
        <v>3616</v>
      </c>
      <c r="Q49">
        <f t="shared" si="22"/>
        <v>33374</v>
      </c>
      <c r="R49">
        <f t="shared" si="22"/>
        <v>36909</v>
      </c>
      <c r="S49">
        <f t="shared" si="22"/>
        <v>15934</v>
      </c>
      <c r="T49">
        <f t="shared" si="22"/>
        <v>12953</v>
      </c>
      <c r="U49">
        <f t="shared" si="22"/>
        <v>8091</v>
      </c>
      <c r="V49">
        <f t="shared" si="22"/>
        <v>21201</v>
      </c>
      <c r="W49">
        <f t="shared" si="22"/>
        <v>25676</v>
      </c>
      <c r="X49">
        <f t="shared" si="22"/>
        <v>19394</v>
      </c>
      <c r="Y49">
        <f t="shared" si="22"/>
        <v>16569</v>
      </c>
      <c r="Z49">
        <f t="shared" si="22"/>
        <v>15577</v>
      </c>
      <c r="AA49">
        <f t="shared" si="22"/>
        <v>14627</v>
      </c>
      <c r="AB49">
        <f t="shared" si="22"/>
        <v>68210</v>
      </c>
      <c r="AC49">
        <f t="shared" si="22"/>
        <v>3616</v>
      </c>
      <c r="AD49">
        <f t="shared" si="22"/>
        <v>22770</v>
      </c>
      <c r="AE49">
        <f t="shared" si="22"/>
        <v>57680</v>
      </c>
      <c r="AF49">
        <f t="shared" si="22"/>
        <v>91001</v>
      </c>
      <c r="AG49">
        <f t="shared" si="22"/>
        <v>31004</v>
      </c>
      <c r="AH49">
        <f t="shared" si="22"/>
        <v>12467</v>
      </c>
      <c r="AI49">
        <f t="shared" si="22"/>
        <v>12922</v>
      </c>
      <c r="AJ49">
        <f t="shared" si="22"/>
        <v>13455</v>
      </c>
      <c r="AK49">
        <f t="shared" si="22"/>
        <v>21323</v>
      </c>
      <c r="AL49">
        <f t="shared" si="22"/>
        <v>50877</v>
      </c>
      <c r="AM49">
        <f t="shared" si="22"/>
        <v>3141</v>
      </c>
      <c r="AN49">
        <f t="shared" si="22"/>
        <v>20497</v>
      </c>
      <c r="AO49">
        <f t="shared" si="22"/>
        <v>26184</v>
      </c>
      <c r="AP49">
        <f t="shared" si="22"/>
        <v>16381</v>
      </c>
      <c r="AQ49">
        <f t="shared" si="22"/>
        <v>3388</v>
      </c>
      <c r="AR49">
        <f t="shared" si="22"/>
        <v>16362</v>
      </c>
      <c r="AS49">
        <f t="shared" si="22"/>
        <v>47467</v>
      </c>
      <c r="AT49">
        <f t="shared" si="22"/>
        <v>17388</v>
      </c>
      <c r="AU49">
        <f t="shared" si="22"/>
        <v>14265</v>
      </c>
      <c r="AV49">
        <f t="shared" si="22"/>
        <v>26740</v>
      </c>
      <c r="AW49" s="113"/>
      <c r="AX49" s="79"/>
      <c r="AY49" s="114"/>
      <c r="AZ49" s="81" t="s">
        <v>132</v>
      </c>
      <c r="BB49" s="74">
        <v>48</v>
      </c>
      <c r="BD49" s="211" t="s">
        <v>125</v>
      </c>
    </row>
    <row r="50" spans="1:56" ht="13.5" thickBot="1" x14ac:dyDescent="0.25">
      <c r="A50" s="112" t="s">
        <v>45</v>
      </c>
      <c r="B50">
        <f t="shared" si="18"/>
        <v>882758</v>
      </c>
      <c r="C50">
        <f t="shared" si="22"/>
        <v>53556</v>
      </c>
      <c r="D50">
        <f t="shared" si="22"/>
        <v>13065</v>
      </c>
      <c r="E50">
        <f t="shared" si="22"/>
        <v>17635</v>
      </c>
      <c r="F50">
        <f t="shared" si="22"/>
        <v>62826</v>
      </c>
      <c r="G50">
        <f t="shared" si="22"/>
        <v>45921</v>
      </c>
      <c r="H50">
        <f t="shared" si="22"/>
        <v>92063</v>
      </c>
      <c r="I50">
        <f t="shared" si="22"/>
        <v>218316</v>
      </c>
      <c r="J50">
        <f t="shared" si="22"/>
        <v>35029</v>
      </c>
      <c r="K50">
        <f t="shared" si="22"/>
        <v>98375</v>
      </c>
      <c r="L50">
        <f t="shared" si="22"/>
        <v>168992</v>
      </c>
      <c r="M50">
        <f t="shared" si="22"/>
        <v>2252</v>
      </c>
      <c r="N50">
        <f t="shared" si="22"/>
        <v>2519</v>
      </c>
      <c r="O50">
        <f t="shared" si="22"/>
        <v>69756</v>
      </c>
      <c r="P50">
        <f t="shared" si="22"/>
        <v>2453</v>
      </c>
      <c r="Q50">
        <f t="shared" si="22"/>
        <v>51974</v>
      </c>
      <c r="R50">
        <f t="shared" si="22"/>
        <v>29413</v>
      </c>
      <c r="S50">
        <f t="shared" si="22"/>
        <v>13451</v>
      </c>
      <c r="T50">
        <f t="shared" si="22"/>
        <v>9796</v>
      </c>
      <c r="U50">
        <f t="shared" si="22"/>
        <v>6991</v>
      </c>
      <c r="V50">
        <f t="shared" si="22"/>
        <v>17635</v>
      </c>
      <c r="W50">
        <f t="shared" si="22"/>
        <v>35823</v>
      </c>
      <c r="X50">
        <f t="shared" si="22"/>
        <v>18198</v>
      </c>
      <c r="Y50">
        <f t="shared" si="22"/>
        <v>14354</v>
      </c>
      <c r="Z50">
        <f t="shared" si="22"/>
        <v>12623</v>
      </c>
      <c r="AA50">
        <f t="shared" si="22"/>
        <v>12112</v>
      </c>
      <c r="AB50">
        <f t="shared" si="22"/>
        <v>118795</v>
      </c>
      <c r="AC50">
        <f t="shared" si="22"/>
        <v>2453</v>
      </c>
      <c r="AD50">
        <f t="shared" si="22"/>
        <v>21547</v>
      </c>
      <c r="AE50">
        <f t="shared" si="22"/>
        <v>62826</v>
      </c>
      <c r="AF50">
        <f t="shared" si="22"/>
        <v>137048</v>
      </c>
      <c r="AG50">
        <f t="shared" si="22"/>
        <v>25233</v>
      </c>
      <c r="AH50">
        <f t="shared" si="22"/>
        <v>12668</v>
      </c>
      <c r="AI50">
        <f t="shared" si="22"/>
        <v>11869</v>
      </c>
      <c r="AJ50">
        <f t="shared" si="22"/>
        <v>10676</v>
      </c>
      <c r="AK50">
        <f t="shared" si="22"/>
        <v>19959</v>
      </c>
      <c r="AL50">
        <f t="shared" si="22"/>
        <v>52508</v>
      </c>
      <c r="AM50">
        <f t="shared" si="22"/>
        <v>2252</v>
      </c>
      <c r="AN50">
        <f t="shared" si="22"/>
        <v>20482</v>
      </c>
      <c r="AO50">
        <f t="shared" si="22"/>
        <v>26856</v>
      </c>
      <c r="AP50">
        <f t="shared" si="22"/>
        <v>13065</v>
      </c>
      <c r="AQ50">
        <f t="shared" si="22"/>
        <v>2519</v>
      </c>
      <c r="AR50">
        <f t="shared" si="22"/>
        <v>15399</v>
      </c>
      <c r="AS50">
        <f t="shared" si="22"/>
        <v>45867</v>
      </c>
      <c r="AT50">
        <f t="shared" si="22"/>
        <v>17383</v>
      </c>
      <c r="AU50">
        <f t="shared" si="22"/>
        <v>15278</v>
      </c>
      <c r="AV50">
        <f t="shared" si="22"/>
        <v>25705</v>
      </c>
      <c r="AW50" s="113"/>
      <c r="AX50" s="79"/>
      <c r="AY50" s="114"/>
      <c r="AZ50" s="81" t="s">
        <v>132</v>
      </c>
      <c r="BB50" s="74">
        <v>49</v>
      </c>
      <c r="BD50" s="211" t="s">
        <v>126</v>
      </c>
    </row>
    <row r="51" spans="1:56" ht="13.5" thickBot="1" x14ac:dyDescent="0.25">
      <c r="A51" s="112" t="s">
        <v>46</v>
      </c>
      <c r="B51">
        <f t="shared" si="18"/>
        <v>841950</v>
      </c>
      <c r="C51">
        <f t="shared" si="22"/>
        <v>48543</v>
      </c>
      <c r="D51">
        <f t="shared" si="22"/>
        <v>11874</v>
      </c>
      <c r="E51">
        <f t="shared" si="22"/>
        <v>16676</v>
      </c>
      <c r="F51">
        <f t="shared" si="22"/>
        <v>51044</v>
      </c>
      <c r="G51">
        <f t="shared" si="22"/>
        <v>41686</v>
      </c>
      <c r="H51">
        <f t="shared" si="22"/>
        <v>84325</v>
      </c>
      <c r="I51">
        <f t="shared" si="22"/>
        <v>213184</v>
      </c>
      <c r="J51">
        <f t="shared" si="22"/>
        <v>36958</v>
      </c>
      <c r="K51">
        <f t="shared" si="22"/>
        <v>98731</v>
      </c>
      <c r="L51">
        <f t="shared" si="22"/>
        <v>171903</v>
      </c>
      <c r="M51">
        <f t="shared" si="22"/>
        <v>2340</v>
      </c>
      <c r="N51">
        <f t="shared" si="22"/>
        <v>2720</v>
      </c>
      <c r="O51">
        <f t="shared" si="22"/>
        <v>59153</v>
      </c>
      <c r="P51">
        <f t="shared" si="22"/>
        <v>2813</v>
      </c>
      <c r="Q51">
        <f t="shared" si="22"/>
        <v>45694</v>
      </c>
      <c r="R51">
        <f t="shared" si="22"/>
        <v>28637</v>
      </c>
      <c r="S51">
        <f t="shared" si="22"/>
        <v>12747</v>
      </c>
      <c r="T51">
        <f t="shared" si="22"/>
        <v>8462</v>
      </c>
      <c r="U51">
        <f t="shared" si="22"/>
        <v>6850</v>
      </c>
      <c r="V51">
        <f t="shared" si="22"/>
        <v>16676</v>
      </c>
      <c r="W51">
        <f t="shared" si="22"/>
        <v>27686</v>
      </c>
      <c r="X51">
        <f t="shared" si="22"/>
        <v>16675</v>
      </c>
      <c r="Y51">
        <f t="shared" si="22"/>
        <v>11446</v>
      </c>
      <c r="Z51">
        <f t="shared" si="22"/>
        <v>10774</v>
      </c>
      <c r="AA51">
        <f t="shared" si="22"/>
        <v>9330</v>
      </c>
      <c r="AB51">
        <f t="shared" si="22"/>
        <v>124620</v>
      </c>
      <c r="AC51">
        <f t="shared" si="22"/>
        <v>2813</v>
      </c>
      <c r="AD51">
        <f t="shared" si="22"/>
        <v>23257</v>
      </c>
      <c r="AE51">
        <f t="shared" si="22"/>
        <v>51044</v>
      </c>
      <c r="AF51">
        <f t="shared" si="22"/>
        <v>140111</v>
      </c>
      <c r="AG51">
        <f t="shared" si="22"/>
        <v>28496</v>
      </c>
      <c r="AH51">
        <f t="shared" si="22"/>
        <v>11465</v>
      </c>
      <c r="AI51">
        <f t="shared" si="22"/>
        <v>10785</v>
      </c>
      <c r="AJ51">
        <f t="shared" si="22"/>
        <v>9994</v>
      </c>
      <c r="AK51">
        <f t="shared" si="22"/>
        <v>18335</v>
      </c>
      <c r="AL51">
        <f t="shared" si="22"/>
        <v>52621</v>
      </c>
      <c r="AM51">
        <f t="shared" si="22"/>
        <v>2340</v>
      </c>
      <c r="AN51">
        <f t="shared" si="22"/>
        <v>18720</v>
      </c>
      <c r="AO51">
        <f t="shared" si="22"/>
        <v>26133</v>
      </c>
      <c r="AP51">
        <f t="shared" si="22"/>
        <v>11874</v>
      </c>
      <c r="AQ51">
        <f t="shared" si="22"/>
        <v>2720</v>
      </c>
      <c r="AR51">
        <f t="shared" si="22"/>
        <v>13533</v>
      </c>
      <c r="AS51">
        <f t="shared" si="22"/>
        <v>46110</v>
      </c>
      <c r="AT51">
        <f t="shared" si="22"/>
        <v>11579</v>
      </c>
      <c r="AU51">
        <f t="shared" si="22"/>
        <v>14699</v>
      </c>
      <c r="AV51">
        <f t="shared" si="22"/>
        <v>25724</v>
      </c>
      <c r="AW51" s="113"/>
      <c r="AX51" s="79"/>
      <c r="AY51" s="114"/>
      <c r="AZ51" s="81" t="s">
        <v>132</v>
      </c>
      <c r="BB51" s="74">
        <v>50</v>
      </c>
    </row>
    <row r="52" spans="1:56" ht="13.5" thickBot="1" x14ac:dyDescent="0.25">
      <c r="A52" s="112" t="s">
        <v>47</v>
      </c>
      <c r="B52">
        <f t="shared" si="18"/>
        <v>779499</v>
      </c>
      <c r="C52">
        <f t="shared" si="22"/>
        <v>48166</v>
      </c>
      <c r="D52">
        <f t="shared" si="22"/>
        <v>13139</v>
      </c>
      <c r="E52">
        <f t="shared" si="22"/>
        <v>17027</v>
      </c>
      <c r="F52">
        <f t="shared" si="22"/>
        <v>50942</v>
      </c>
      <c r="G52">
        <f t="shared" si="22"/>
        <v>43055</v>
      </c>
      <c r="H52">
        <f t="shared" si="22"/>
        <v>80222</v>
      </c>
      <c r="I52">
        <f t="shared" si="22"/>
        <v>181746</v>
      </c>
      <c r="J52">
        <f t="shared" si="22"/>
        <v>38937</v>
      </c>
      <c r="K52">
        <f t="shared" si="22"/>
        <v>97175</v>
      </c>
      <c r="L52">
        <f t="shared" si="22"/>
        <v>147502</v>
      </c>
      <c r="M52">
        <f t="shared" si="22"/>
        <v>2593</v>
      </c>
      <c r="N52">
        <f t="shared" si="22"/>
        <v>3439</v>
      </c>
      <c r="O52">
        <f t="shared" si="22"/>
        <v>52120</v>
      </c>
      <c r="P52">
        <f t="shared" si="22"/>
        <v>3436</v>
      </c>
      <c r="Q52">
        <f t="shared" si="22"/>
        <v>35552</v>
      </c>
      <c r="R52">
        <f t="shared" si="22"/>
        <v>33713</v>
      </c>
      <c r="S52">
        <f t="shared" si="22"/>
        <v>14044</v>
      </c>
      <c r="T52">
        <f t="shared" si="22"/>
        <v>9556</v>
      </c>
      <c r="U52">
        <f t="shared" si="22"/>
        <v>7400</v>
      </c>
      <c r="V52">
        <f t="shared" si="22"/>
        <v>17027</v>
      </c>
      <c r="W52">
        <f t="shared" si="22"/>
        <v>20734</v>
      </c>
      <c r="X52">
        <f t="shared" si="22"/>
        <v>16620</v>
      </c>
      <c r="Y52">
        <f t="shared" si="22"/>
        <v>11329</v>
      </c>
      <c r="Z52">
        <f t="shared" si="22"/>
        <v>12681</v>
      </c>
      <c r="AA52">
        <f t="shared" si="22"/>
        <v>10131</v>
      </c>
      <c r="AB52">
        <f t="shared" si="22"/>
        <v>96654</v>
      </c>
      <c r="AC52">
        <f t="shared" si="22"/>
        <v>3436</v>
      </c>
      <c r="AD52">
        <f t="shared" si="22"/>
        <v>24268</v>
      </c>
      <c r="AE52">
        <f t="shared" si="22"/>
        <v>50942</v>
      </c>
      <c r="AF52">
        <f t="shared" si="22"/>
        <v>112305</v>
      </c>
      <c r="AG52">
        <f t="shared" si="22"/>
        <v>29381</v>
      </c>
      <c r="AH52">
        <f t="shared" si="22"/>
        <v>10543</v>
      </c>
      <c r="AI52">
        <f t="shared" si="22"/>
        <v>11353</v>
      </c>
      <c r="AJ52">
        <f t="shared" si="22"/>
        <v>10957</v>
      </c>
      <c r="AK52">
        <f t="shared" si="22"/>
        <v>18209</v>
      </c>
      <c r="AL52">
        <f t="shared" si="22"/>
        <v>51635</v>
      </c>
      <c r="AM52">
        <f t="shared" si="22"/>
        <v>2593</v>
      </c>
      <c r="AN52">
        <f t="shared" si="22"/>
        <v>17342</v>
      </c>
      <c r="AO52">
        <f t="shared" si="22"/>
        <v>24258</v>
      </c>
      <c r="AP52">
        <f t="shared" si="22"/>
        <v>13139</v>
      </c>
      <c r="AQ52">
        <f t="shared" si="22"/>
        <v>3439</v>
      </c>
      <c r="AR52">
        <f t="shared" si="22"/>
        <v>13337</v>
      </c>
      <c r="AS52">
        <f t="shared" si="22"/>
        <v>45540</v>
      </c>
      <c r="AT52">
        <f t="shared" si="22"/>
        <v>11387</v>
      </c>
      <c r="AU52">
        <f t="shared" si="22"/>
        <v>13180</v>
      </c>
      <c r="AV52">
        <f t="shared" si="22"/>
        <v>26814</v>
      </c>
      <c r="AW52" s="113"/>
      <c r="AX52" s="79"/>
      <c r="AY52" s="114"/>
      <c r="AZ52" s="81" t="s">
        <v>132</v>
      </c>
      <c r="BB52" s="74">
        <v>51</v>
      </c>
    </row>
    <row r="53" spans="1:56" ht="13.5" thickBot="1" x14ac:dyDescent="0.25">
      <c r="A53" s="112" t="s">
        <v>48</v>
      </c>
      <c r="B53">
        <f t="shared" si="18"/>
        <v>910501</v>
      </c>
      <c r="C53">
        <f t="shared" si="22"/>
        <v>62054</v>
      </c>
      <c r="D53">
        <f t="shared" si="22"/>
        <v>18914</v>
      </c>
      <c r="E53">
        <f t="shared" ref="C53:AV58" si="23">E94+E135+E176+E217+E258</f>
        <v>22780</v>
      </c>
      <c r="F53">
        <f t="shared" si="23"/>
        <v>62195</v>
      </c>
      <c r="G53">
        <f t="shared" si="23"/>
        <v>54059</v>
      </c>
      <c r="H53">
        <f t="shared" si="23"/>
        <v>96258</v>
      </c>
      <c r="I53">
        <f t="shared" si="23"/>
        <v>196649</v>
      </c>
      <c r="J53">
        <f t="shared" si="23"/>
        <v>50627</v>
      </c>
      <c r="K53">
        <f t="shared" si="23"/>
        <v>118100</v>
      </c>
      <c r="L53">
        <f t="shared" si="23"/>
        <v>153593</v>
      </c>
      <c r="M53">
        <f t="shared" si="23"/>
        <v>3290</v>
      </c>
      <c r="N53">
        <f t="shared" si="23"/>
        <v>3851</v>
      </c>
      <c r="O53">
        <f t="shared" si="23"/>
        <v>63943</v>
      </c>
      <c r="P53">
        <f t="shared" si="23"/>
        <v>4188</v>
      </c>
      <c r="Q53">
        <f t="shared" si="23"/>
        <v>35993</v>
      </c>
      <c r="R53">
        <f t="shared" si="23"/>
        <v>45340</v>
      </c>
      <c r="S53">
        <f t="shared" si="23"/>
        <v>18572</v>
      </c>
      <c r="T53">
        <f t="shared" si="23"/>
        <v>13718</v>
      </c>
      <c r="U53">
        <f t="shared" si="23"/>
        <v>9032</v>
      </c>
      <c r="V53">
        <f t="shared" si="23"/>
        <v>22780</v>
      </c>
      <c r="W53">
        <f t="shared" si="23"/>
        <v>21928</v>
      </c>
      <c r="X53">
        <f t="shared" si="23"/>
        <v>21220</v>
      </c>
      <c r="Y53">
        <f t="shared" si="23"/>
        <v>16307</v>
      </c>
      <c r="Z53">
        <f t="shared" si="23"/>
        <v>17855</v>
      </c>
      <c r="AA53">
        <f t="shared" si="23"/>
        <v>14500</v>
      </c>
      <c r="AB53">
        <f t="shared" si="23"/>
        <v>86593</v>
      </c>
      <c r="AC53">
        <f t="shared" si="23"/>
        <v>4188</v>
      </c>
      <c r="AD53">
        <f t="shared" si="23"/>
        <v>29319</v>
      </c>
      <c r="AE53">
        <f t="shared" si="23"/>
        <v>62195</v>
      </c>
      <c r="AF53">
        <f t="shared" si="23"/>
        <v>106703</v>
      </c>
      <c r="AG53">
        <f t="shared" si="23"/>
        <v>36909</v>
      </c>
      <c r="AH53">
        <f t="shared" si="23"/>
        <v>13248</v>
      </c>
      <c r="AI53">
        <f t="shared" si="23"/>
        <v>14498</v>
      </c>
      <c r="AJ53">
        <f t="shared" si="23"/>
        <v>14925</v>
      </c>
      <c r="AK53">
        <f t="shared" si="23"/>
        <v>23203</v>
      </c>
      <c r="AL53">
        <f t="shared" si="23"/>
        <v>61981</v>
      </c>
      <c r="AM53">
        <f t="shared" si="23"/>
        <v>3290</v>
      </c>
      <c r="AN53">
        <f t="shared" si="23"/>
        <v>23443</v>
      </c>
      <c r="AO53">
        <f t="shared" si="23"/>
        <v>30431</v>
      </c>
      <c r="AP53">
        <f t="shared" si="23"/>
        <v>18914</v>
      </c>
      <c r="AQ53">
        <f t="shared" si="23"/>
        <v>3851</v>
      </c>
      <c r="AR53">
        <f t="shared" si="23"/>
        <v>17631</v>
      </c>
      <c r="AS53">
        <f t="shared" si="23"/>
        <v>56119</v>
      </c>
      <c r="AT53">
        <f t="shared" si="23"/>
        <v>15708</v>
      </c>
      <c r="AU53">
        <f t="shared" si="23"/>
        <v>15460</v>
      </c>
      <c r="AV53">
        <f t="shared" si="23"/>
        <v>34647</v>
      </c>
      <c r="AW53" s="113"/>
      <c r="AX53" s="79"/>
      <c r="AY53" s="114"/>
      <c r="AZ53" s="81" t="s">
        <v>132</v>
      </c>
      <c r="BB53" s="74">
        <v>52</v>
      </c>
    </row>
    <row r="54" spans="1:56" ht="13.5" thickBot="1" x14ac:dyDescent="0.25">
      <c r="A54" s="112" t="s">
        <v>49</v>
      </c>
      <c r="B54">
        <f t="shared" si="18"/>
        <v>1033085</v>
      </c>
      <c r="C54">
        <f t="shared" si="23"/>
        <v>74151</v>
      </c>
      <c r="D54">
        <f t="shared" si="23"/>
        <v>22915</v>
      </c>
      <c r="E54">
        <f t="shared" si="23"/>
        <v>28510</v>
      </c>
      <c r="F54">
        <f t="shared" si="23"/>
        <v>71617</v>
      </c>
      <c r="G54">
        <f t="shared" si="23"/>
        <v>60811</v>
      </c>
      <c r="H54">
        <f t="shared" si="23"/>
        <v>105983</v>
      </c>
      <c r="I54">
        <f t="shared" si="23"/>
        <v>224723</v>
      </c>
      <c r="J54">
        <f t="shared" si="23"/>
        <v>61005</v>
      </c>
      <c r="K54">
        <f t="shared" si="23"/>
        <v>133016</v>
      </c>
      <c r="L54">
        <f t="shared" si="23"/>
        <v>162123</v>
      </c>
      <c r="M54">
        <f t="shared" si="23"/>
        <v>3978</v>
      </c>
      <c r="N54">
        <f t="shared" si="23"/>
        <v>4098</v>
      </c>
      <c r="O54">
        <f t="shared" si="23"/>
        <v>75153</v>
      </c>
      <c r="P54">
        <f t="shared" si="23"/>
        <v>5002</v>
      </c>
      <c r="Q54">
        <f t="shared" si="23"/>
        <v>37406</v>
      </c>
      <c r="R54">
        <f t="shared" si="23"/>
        <v>51361</v>
      </c>
      <c r="S54">
        <f t="shared" si="23"/>
        <v>21637</v>
      </c>
      <c r="T54">
        <f t="shared" si="23"/>
        <v>16958</v>
      </c>
      <c r="U54">
        <f t="shared" si="23"/>
        <v>10669</v>
      </c>
      <c r="V54">
        <f t="shared" si="23"/>
        <v>28510</v>
      </c>
      <c r="W54">
        <f t="shared" si="23"/>
        <v>25105</v>
      </c>
      <c r="X54">
        <f t="shared" si="23"/>
        <v>25297</v>
      </c>
      <c r="Y54">
        <f t="shared" si="23"/>
        <v>21454</v>
      </c>
      <c r="Z54">
        <f t="shared" si="23"/>
        <v>21008</v>
      </c>
      <c r="AA54">
        <f t="shared" si="23"/>
        <v>19290</v>
      </c>
      <c r="AB54">
        <f t="shared" si="23"/>
        <v>85926</v>
      </c>
      <c r="AC54">
        <f t="shared" si="23"/>
        <v>5002</v>
      </c>
      <c r="AD54">
        <f t="shared" si="23"/>
        <v>31929</v>
      </c>
      <c r="AE54">
        <f t="shared" si="23"/>
        <v>71617</v>
      </c>
      <c r="AF54">
        <f t="shared" si="23"/>
        <v>111900</v>
      </c>
      <c r="AG54">
        <f t="shared" si="23"/>
        <v>44047</v>
      </c>
      <c r="AH54">
        <f t="shared" si="23"/>
        <v>16658</v>
      </c>
      <c r="AI54">
        <f t="shared" si="23"/>
        <v>17115</v>
      </c>
      <c r="AJ54">
        <f t="shared" si="23"/>
        <v>17216</v>
      </c>
      <c r="AK54">
        <f t="shared" si="23"/>
        <v>27716</v>
      </c>
      <c r="AL54">
        <f t="shared" si="23"/>
        <v>68680</v>
      </c>
      <c r="AM54">
        <f t="shared" si="23"/>
        <v>3978</v>
      </c>
      <c r="AN54">
        <f t="shared" si="23"/>
        <v>28411</v>
      </c>
      <c r="AO54">
        <f t="shared" si="23"/>
        <v>36583</v>
      </c>
      <c r="AP54">
        <f t="shared" si="23"/>
        <v>22915</v>
      </c>
      <c r="AQ54">
        <f t="shared" si="23"/>
        <v>4098</v>
      </c>
      <c r="AR54">
        <f t="shared" si="23"/>
        <v>21138</v>
      </c>
      <c r="AS54">
        <f t="shared" si="23"/>
        <v>64336</v>
      </c>
      <c r="AT54">
        <f t="shared" si="23"/>
        <v>18213</v>
      </c>
      <c r="AU54">
        <f t="shared" si="23"/>
        <v>18838</v>
      </c>
      <c r="AV54">
        <f t="shared" si="23"/>
        <v>38074</v>
      </c>
      <c r="AW54" s="113"/>
      <c r="AX54" s="79"/>
      <c r="AY54" s="114"/>
      <c r="AZ54" s="81" t="s">
        <v>132</v>
      </c>
      <c r="BB54" s="74">
        <v>53</v>
      </c>
    </row>
    <row r="55" spans="1:56" ht="13.5" thickBot="1" x14ac:dyDescent="0.25">
      <c r="A55" s="112" t="s">
        <v>50</v>
      </c>
      <c r="B55">
        <f t="shared" si="18"/>
        <v>1027033</v>
      </c>
      <c r="C55">
        <f t="shared" si="23"/>
        <v>74265</v>
      </c>
      <c r="D55">
        <f t="shared" si="23"/>
        <v>23109</v>
      </c>
      <c r="E55">
        <f t="shared" si="23"/>
        <v>30223</v>
      </c>
      <c r="F55">
        <f t="shared" si="23"/>
        <v>70237</v>
      </c>
      <c r="G55">
        <f t="shared" si="23"/>
        <v>57710</v>
      </c>
      <c r="H55">
        <f t="shared" si="23"/>
        <v>105216</v>
      </c>
      <c r="I55">
        <f t="shared" si="23"/>
        <v>227120</v>
      </c>
      <c r="J55">
        <f t="shared" si="23"/>
        <v>62646</v>
      </c>
      <c r="K55">
        <f t="shared" si="23"/>
        <v>130225</v>
      </c>
      <c r="L55">
        <f t="shared" si="23"/>
        <v>155619</v>
      </c>
      <c r="M55">
        <f t="shared" si="23"/>
        <v>3954</v>
      </c>
      <c r="N55">
        <f t="shared" si="23"/>
        <v>4297</v>
      </c>
      <c r="O55">
        <f t="shared" si="23"/>
        <v>77431</v>
      </c>
      <c r="P55">
        <f t="shared" si="23"/>
        <v>4981</v>
      </c>
      <c r="Q55">
        <f t="shared" si="23"/>
        <v>38488</v>
      </c>
      <c r="R55">
        <f t="shared" si="23"/>
        <v>49805</v>
      </c>
      <c r="S55">
        <f t="shared" si="23"/>
        <v>22356</v>
      </c>
      <c r="T55">
        <f t="shared" si="23"/>
        <v>17596</v>
      </c>
      <c r="U55">
        <f t="shared" si="23"/>
        <v>10046</v>
      </c>
      <c r="V55">
        <f t="shared" si="23"/>
        <v>30223</v>
      </c>
      <c r="W55">
        <f t="shared" si="23"/>
        <v>26874</v>
      </c>
      <c r="X55">
        <f t="shared" si="23"/>
        <v>24181</v>
      </c>
      <c r="Y55">
        <f t="shared" si="23"/>
        <v>23481</v>
      </c>
      <c r="Z55">
        <f t="shared" si="23"/>
        <v>20067</v>
      </c>
      <c r="AA55">
        <f t="shared" si="23"/>
        <v>19988</v>
      </c>
      <c r="AB55">
        <f t="shared" si="23"/>
        <v>83541</v>
      </c>
      <c r="AC55">
        <f t="shared" si="23"/>
        <v>4981</v>
      </c>
      <c r="AD55">
        <f t="shared" si="23"/>
        <v>30163</v>
      </c>
      <c r="AE55">
        <f t="shared" si="23"/>
        <v>70237</v>
      </c>
      <c r="AF55">
        <f t="shared" si="23"/>
        <v>111192</v>
      </c>
      <c r="AG55">
        <f t="shared" si="23"/>
        <v>45050</v>
      </c>
      <c r="AH55">
        <f t="shared" si="23"/>
        <v>17190</v>
      </c>
      <c r="AI55">
        <f t="shared" si="23"/>
        <v>17023</v>
      </c>
      <c r="AJ55">
        <f t="shared" si="23"/>
        <v>16923</v>
      </c>
      <c r="AK55">
        <f t="shared" si="23"/>
        <v>27460</v>
      </c>
      <c r="AL55">
        <f t="shared" si="23"/>
        <v>65674</v>
      </c>
      <c r="AM55">
        <f t="shared" si="23"/>
        <v>3954</v>
      </c>
      <c r="AN55">
        <f t="shared" si="23"/>
        <v>28201</v>
      </c>
      <c r="AO55">
        <f t="shared" si="23"/>
        <v>36462</v>
      </c>
      <c r="AP55">
        <f t="shared" si="23"/>
        <v>23109</v>
      </c>
      <c r="AQ55">
        <f t="shared" si="23"/>
        <v>4297</v>
      </c>
      <c r="AR55">
        <f t="shared" si="23"/>
        <v>22624</v>
      </c>
      <c r="AS55">
        <f t="shared" si="23"/>
        <v>64551</v>
      </c>
      <c r="AT55">
        <f t="shared" si="23"/>
        <v>17501</v>
      </c>
      <c r="AU55">
        <f t="shared" si="23"/>
        <v>18807</v>
      </c>
      <c r="AV55">
        <f t="shared" si="23"/>
        <v>34988</v>
      </c>
      <c r="AW55" s="113"/>
      <c r="AX55" s="79"/>
      <c r="AY55" s="114"/>
      <c r="AZ55" s="81" t="s">
        <v>132</v>
      </c>
      <c r="BB55" s="74">
        <v>54</v>
      </c>
    </row>
    <row r="56" spans="1:56" ht="13.5" thickBot="1" x14ac:dyDescent="0.25">
      <c r="A56" s="112" t="s">
        <v>51</v>
      </c>
      <c r="B56">
        <f t="shared" si="18"/>
        <v>920769</v>
      </c>
      <c r="C56">
        <f t="shared" si="23"/>
        <v>68111</v>
      </c>
      <c r="D56">
        <f t="shared" si="23"/>
        <v>21209</v>
      </c>
      <c r="E56">
        <f t="shared" si="23"/>
        <v>27865</v>
      </c>
      <c r="F56">
        <f t="shared" si="23"/>
        <v>63529</v>
      </c>
      <c r="G56">
        <f t="shared" si="23"/>
        <v>50333</v>
      </c>
      <c r="H56">
        <f t="shared" si="23"/>
        <v>96666</v>
      </c>
      <c r="I56">
        <f t="shared" si="23"/>
        <v>197960</v>
      </c>
      <c r="J56">
        <f t="shared" si="23"/>
        <v>58943</v>
      </c>
      <c r="K56">
        <f t="shared" si="23"/>
        <v>117851</v>
      </c>
      <c r="L56">
        <f t="shared" si="23"/>
        <v>135792</v>
      </c>
      <c r="M56">
        <f t="shared" si="23"/>
        <v>3828</v>
      </c>
      <c r="N56">
        <f t="shared" si="23"/>
        <v>3890</v>
      </c>
      <c r="O56">
        <f t="shared" si="23"/>
        <v>70082</v>
      </c>
      <c r="P56">
        <f t="shared" si="23"/>
        <v>4710</v>
      </c>
      <c r="Q56">
        <f t="shared" si="23"/>
        <v>35051</v>
      </c>
      <c r="R56">
        <f t="shared" si="23"/>
        <v>45986</v>
      </c>
      <c r="S56">
        <f t="shared" si="23"/>
        <v>20446</v>
      </c>
      <c r="T56">
        <f t="shared" si="23"/>
        <v>16529</v>
      </c>
      <c r="U56">
        <f t="shared" si="23"/>
        <v>9144</v>
      </c>
      <c r="V56">
        <f t="shared" si="23"/>
        <v>27865</v>
      </c>
      <c r="W56">
        <f t="shared" si="23"/>
        <v>23515</v>
      </c>
      <c r="X56">
        <f t="shared" si="23"/>
        <v>21513</v>
      </c>
      <c r="Y56">
        <f t="shared" si="23"/>
        <v>21536</v>
      </c>
      <c r="Z56">
        <f t="shared" si="23"/>
        <v>17857</v>
      </c>
      <c r="AA56">
        <f t="shared" si="23"/>
        <v>17507</v>
      </c>
      <c r="AB56">
        <f t="shared" si="23"/>
        <v>73104</v>
      </c>
      <c r="AC56">
        <f t="shared" si="23"/>
        <v>4710</v>
      </c>
      <c r="AD56">
        <f t="shared" si="23"/>
        <v>26227</v>
      </c>
      <c r="AE56">
        <f t="shared" si="23"/>
        <v>63529</v>
      </c>
      <c r="AF56">
        <f t="shared" si="23"/>
        <v>95267</v>
      </c>
      <c r="AG56">
        <f t="shared" si="23"/>
        <v>42414</v>
      </c>
      <c r="AH56">
        <f t="shared" si="23"/>
        <v>15149</v>
      </c>
      <c r="AI56">
        <f t="shared" si="23"/>
        <v>15237</v>
      </c>
      <c r="AJ56">
        <f t="shared" si="23"/>
        <v>15629</v>
      </c>
      <c r="AK56">
        <f t="shared" si="23"/>
        <v>25201</v>
      </c>
      <c r="AL56">
        <f t="shared" si="23"/>
        <v>58542</v>
      </c>
      <c r="AM56">
        <f t="shared" si="23"/>
        <v>3828</v>
      </c>
      <c r="AN56">
        <f t="shared" si="23"/>
        <v>26121</v>
      </c>
      <c r="AO56">
        <f t="shared" si="23"/>
        <v>31248</v>
      </c>
      <c r="AP56">
        <f t="shared" si="23"/>
        <v>21209</v>
      </c>
      <c r="AQ56">
        <f t="shared" si="23"/>
        <v>3890</v>
      </c>
      <c r="AR56">
        <f t="shared" si="23"/>
        <v>21397</v>
      </c>
      <c r="AS56">
        <f t="shared" si="23"/>
        <v>59309</v>
      </c>
      <c r="AT56">
        <f t="shared" si="23"/>
        <v>14962</v>
      </c>
      <c r="AU56">
        <f t="shared" si="23"/>
        <v>17253</v>
      </c>
      <c r="AV56">
        <f t="shared" si="23"/>
        <v>29594</v>
      </c>
      <c r="AW56" s="113"/>
      <c r="AX56" s="79"/>
      <c r="AY56" s="114"/>
      <c r="AZ56" s="81" t="s">
        <v>132</v>
      </c>
      <c r="BB56" s="74">
        <v>55</v>
      </c>
    </row>
    <row r="57" spans="1:56" ht="13.5" thickBot="1" x14ac:dyDescent="0.25">
      <c r="A57" s="112" t="s">
        <v>52</v>
      </c>
      <c r="B57">
        <f t="shared" si="18"/>
        <v>834550</v>
      </c>
      <c r="C57">
        <f t="shared" si="23"/>
        <v>64241</v>
      </c>
      <c r="D57">
        <f t="shared" si="23"/>
        <v>20034</v>
      </c>
      <c r="E57">
        <f t="shared" si="23"/>
        <v>27511</v>
      </c>
      <c r="F57">
        <f t="shared" si="23"/>
        <v>59721</v>
      </c>
      <c r="G57">
        <f t="shared" si="23"/>
        <v>47629</v>
      </c>
      <c r="H57">
        <f t="shared" si="23"/>
        <v>88676</v>
      </c>
      <c r="I57">
        <f t="shared" si="23"/>
        <v>166368</v>
      </c>
      <c r="J57">
        <f t="shared" si="23"/>
        <v>57741</v>
      </c>
      <c r="K57">
        <f t="shared" si="23"/>
        <v>103428</v>
      </c>
      <c r="L57">
        <f t="shared" si="23"/>
        <v>121018</v>
      </c>
      <c r="M57">
        <f t="shared" si="23"/>
        <v>3624</v>
      </c>
      <c r="N57">
        <f t="shared" si="23"/>
        <v>3736</v>
      </c>
      <c r="O57">
        <f t="shared" si="23"/>
        <v>66112</v>
      </c>
      <c r="P57">
        <f t="shared" si="23"/>
        <v>4711</v>
      </c>
      <c r="Q57">
        <f t="shared" si="23"/>
        <v>30910</v>
      </c>
      <c r="R57">
        <f t="shared" si="23"/>
        <v>42847</v>
      </c>
      <c r="S57">
        <f t="shared" si="23"/>
        <v>19878</v>
      </c>
      <c r="T57">
        <f t="shared" si="23"/>
        <v>16667</v>
      </c>
      <c r="U57">
        <f t="shared" si="23"/>
        <v>8602</v>
      </c>
      <c r="V57">
        <f t="shared" si="23"/>
        <v>27511</v>
      </c>
      <c r="W57">
        <f t="shared" si="23"/>
        <v>20761</v>
      </c>
      <c r="X57">
        <f t="shared" si="23"/>
        <v>20095</v>
      </c>
      <c r="Y57">
        <f t="shared" si="23"/>
        <v>18662</v>
      </c>
      <c r="Z57">
        <f t="shared" si="23"/>
        <v>16101</v>
      </c>
      <c r="AA57">
        <f t="shared" si="23"/>
        <v>14971</v>
      </c>
      <c r="AB57">
        <f t="shared" si="23"/>
        <v>64556</v>
      </c>
      <c r="AC57">
        <f t="shared" si="23"/>
        <v>4711</v>
      </c>
      <c r="AD57">
        <f t="shared" si="23"/>
        <v>24877</v>
      </c>
      <c r="AE57">
        <f t="shared" si="23"/>
        <v>59721</v>
      </c>
      <c r="AF57">
        <f t="shared" si="23"/>
        <v>76001</v>
      </c>
      <c r="AG57">
        <f t="shared" si="23"/>
        <v>41074</v>
      </c>
      <c r="AH57">
        <f t="shared" si="23"/>
        <v>13537</v>
      </c>
      <c r="AI57">
        <f t="shared" si="23"/>
        <v>13964</v>
      </c>
      <c r="AJ57">
        <f t="shared" si="23"/>
        <v>14919</v>
      </c>
      <c r="AK57">
        <f t="shared" si="23"/>
        <v>23893</v>
      </c>
      <c r="AL57">
        <f t="shared" si="23"/>
        <v>51644</v>
      </c>
      <c r="AM57">
        <f t="shared" si="23"/>
        <v>3624</v>
      </c>
      <c r="AN57">
        <f t="shared" si="23"/>
        <v>25473</v>
      </c>
      <c r="AO57">
        <f t="shared" si="23"/>
        <v>28164</v>
      </c>
      <c r="AP57">
        <f t="shared" si="23"/>
        <v>20034</v>
      </c>
      <c r="AQ57">
        <f t="shared" si="23"/>
        <v>3736</v>
      </c>
      <c r="AR57">
        <f t="shared" si="23"/>
        <v>20253</v>
      </c>
      <c r="AS57">
        <f t="shared" si="23"/>
        <v>51784</v>
      </c>
      <c r="AT57">
        <f t="shared" si="23"/>
        <v>14150</v>
      </c>
      <c r="AU57">
        <f t="shared" si="23"/>
        <v>15033</v>
      </c>
      <c r="AV57">
        <f t="shared" si="23"/>
        <v>26397</v>
      </c>
      <c r="AW57" s="113"/>
      <c r="AX57" s="79"/>
      <c r="AY57" s="114"/>
      <c r="AZ57" s="81" t="s">
        <v>132</v>
      </c>
      <c r="BB57" s="74">
        <v>56</v>
      </c>
    </row>
    <row r="58" spans="1:56" ht="13.5" thickBot="1" x14ac:dyDescent="0.25">
      <c r="A58" s="112" t="s">
        <v>53</v>
      </c>
      <c r="B58">
        <f t="shared" si="18"/>
        <v>819517</v>
      </c>
      <c r="C58">
        <f t="shared" si="23"/>
        <v>66240</v>
      </c>
      <c r="D58">
        <f t="shared" si="23"/>
        <v>21455</v>
      </c>
      <c r="E58">
        <f t="shared" si="23"/>
        <v>28884</v>
      </c>
      <c r="F58">
        <f t="shared" si="23"/>
        <v>62142</v>
      </c>
      <c r="G58">
        <f t="shared" si="23"/>
        <v>47153</v>
      </c>
      <c r="H58">
        <f t="shared" si="23"/>
        <v>84850</v>
      </c>
      <c r="I58">
        <f t="shared" si="23"/>
        <v>156286</v>
      </c>
      <c r="J58">
        <f t="shared" si="23"/>
        <v>57555</v>
      </c>
      <c r="K58">
        <f t="shared" si="23"/>
        <v>98217</v>
      </c>
      <c r="L58">
        <f t="shared" si="23"/>
        <v>116928</v>
      </c>
      <c r="M58">
        <f t="shared" si="23"/>
        <v>3622</v>
      </c>
      <c r="N58">
        <f t="shared" si="23"/>
        <v>3415</v>
      </c>
      <c r="O58">
        <f t="shared" si="23"/>
        <v>68077</v>
      </c>
      <c r="P58">
        <f t="shared" si="23"/>
        <v>4693</v>
      </c>
      <c r="Q58">
        <f t="shared" si="23"/>
        <v>29083</v>
      </c>
      <c r="R58">
        <f t="shared" si="23"/>
        <v>40424</v>
      </c>
      <c r="S58">
        <f t="shared" si="23"/>
        <v>21005</v>
      </c>
      <c r="T58">
        <f t="shared" si="23"/>
        <v>18097</v>
      </c>
      <c r="U58">
        <f t="shared" si="23"/>
        <v>8685</v>
      </c>
      <c r="V58">
        <f t="shared" si="23"/>
        <v>28884</v>
      </c>
      <c r="W58">
        <f t="shared" si="23"/>
        <v>21126</v>
      </c>
      <c r="X58">
        <f t="shared" si="23"/>
        <v>20643</v>
      </c>
      <c r="Y58">
        <f t="shared" si="23"/>
        <v>18249</v>
      </c>
      <c r="Z58">
        <f t="shared" si="23"/>
        <v>15794</v>
      </c>
      <c r="AA58">
        <f t="shared" si="23"/>
        <v>14448</v>
      </c>
      <c r="AB58">
        <f t="shared" si="23"/>
        <v>61420</v>
      </c>
      <c r="AC58">
        <f t="shared" si="23"/>
        <v>4693</v>
      </c>
      <c r="AD58">
        <f t="shared" ref="C58:AV64" si="24">AD99+AD140+AD181+AD222+AD263</f>
        <v>24099</v>
      </c>
      <c r="AE58">
        <f t="shared" si="24"/>
        <v>62142</v>
      </c>
      <c r="AF58">
        <f t="shared" si="24"/>
        <v>68692</v>
      </c>
      <c r="AG58">
        <f t="shared" si="24"/>
        <v>39458</v>
      </c>
      <c r="AH58">
        <f t="shared" si="24"/>
        <v>13261</v>
      </c>
      <c r="AI58">
        <f t="shared" si="24"/>
        <v>14190</v>
      </c>
      <c r="AJ58">
        <f t="shared" si="24"/>
        <v>15343</v>
      </c>
      <c r="AK58">
        <f t="shared" si="24"/>
        <v>24626</v>
      </c>
      <c r="AL58">
        <f t="shared" si="24"/>
        <v>49035</v>
      </c>
      <c r="AM58">
        <f t="shared" si="24"/>
        <v>3622</v>
      </c>
      <c r="AN58">
        <f t="shared" si="24"/>
        <v>25946</v>
      </c>
      <c r="AO58">
        <f t="shared" si="24"/>
        <v>27281</v>
      </c>
      <c r="AP58">
        <f t="shared" si="24"/>
        <v>21455</v>
      </c>
      <c r="AQ58">
        <f t="shared" si="24"/>
        <v>3415</v>
      </c>
      <c r="AR58">
        <f t="shared" si="24"/>
        <v>20971</v>
      </c>
      <c r="AS58">
        <f t="shared" si="24"/>
        <v>49182</v>
      </c>
      <c r="AT58">
        <f t="shared" si="24"/>
        <v>14369</v>
      </c>
      <c r="AU58">
        <f t="shared" si="24"/>
        <v>14355</v>
      </c>
      <c r="AV58">
        <f t="shared" si="24"/>
        <v>25524</v>
      </c>
      <c r="AW58" s="113"/>
      <c r="AX58" s="79"/>
      <c r="AY58" s="114"/>
      <c r="AZ58" s="81" t="s">
        <v>132</v>
      </c>
      <c r="BB58" s="74">
        <v>57</v>
      </c>
    </row>
    <row r="59" spans="1:56" ht="13.5" thickBot="1" x14ac:dyDescent="0.25">
      <c r="A59" s="112" t="s">
        <v>54</v>
      </c>
      <c r="B59">
        <f t="shared" si="18"/>
        <v>667449</v>
      </c>
      <c r="C59">
        <f t="shared" si="24"/>
        <v>54738</v>
      </c>
      <c r="D59">
        <f t="shared" si="24"/>
        <v>17461</v>
      </c>
      <c r="E59">
        <f t="shared" si="24"/>
        <v>24916</v>
      </c>
      <c r="F59">
        <f t="shared" si="24"/>
        <v>48839</v>
      </c>
      <c r="G59">
        <f t="shared" si="24"/>
        <v>38336</v>
      </c>
      <c r="H59">
        <f t="shared" si="24"/>
        <v>65782</v>
      </c>
      <c r="I59">
        <f t="shared" si="24"/>
        <v>131245</v>
      </c>
      <c r="J59">
        <f t="shared" si="24"/>
        <v>46679</v>
      </c>
      <c r="K59">
        <f t="shared" si="24"/>
        <v>82090</v>
      </c>
      <c r="L59">
        <f t="shared" si="24"/>
        <v>91597</v>
      </c>
      <c r="M59">
        <f t="shared" si="24"/>
        <v>3277</v>
      </c>
      <c r="N59">
        <f t="shared" si="24"/>
        <v>2951</v>
      </c>
      <c r="O59">
        <f t="shared" si="24"/>
        <v>55359</v>
      </c>
      <c r="P59">
        <f t="shared" si="24"/>
        <v>4179</v>
      </c>
      <c r="Q59">
        <f t="shared" si="24"/>
        <v>22838</v>
      </c>
      <c r="R59">
        <f t="shared" si="24"/>
        <v>30352</v>
      </c>
      <c r="S59">
        <f t="shared" si="24"/>
        <v>16409</v>
      </c>
      <c r="T59">
        <f t="shared" si="24"/>
        <v>14478</v>
      </c>
      <c r="U59">
        <f t="shared" si="24"/>
        <v>6755</v>
      </c>
      <c r="V59">
        <f t="shared" si="24"/>
        <v>24916</v>
      </c>
      <c r="W59">
        <f t="shared" si="24"/>
        <v>17396</v>
      </c>
      <c r="X59">
        <f t="shared" si="24"/>
        <v>16628</v>
      </c>
      <c r="Y59">
        <f t="shared" si="24"/>
        <v>15102</v>
      </c>
      <c r="Z59">
        <f t="shared" si="24"/>
        <v>13133</v>
      </c>
      <c r="AA59">
        <f t="shared" si="24"/>
        <v>11829</v>
      </c>
      <c r="AB59">
        <f t="shared" si="24"/>
        <v>47518</v>
      </c>
      <c r="AC59">
        <f t="shared" si="24"/>
        <v>4179</v>
      </c>
      <c r="AD59">
        <f t="shared" si="24"/>
        <v>19734</v>
      </c>
      <c r="AE59">
        <f t="shared" si="24"/>
        <v>48839</v>
      </c>
      <c r="AF59">
        <f t="shared" si="24"/>
        <v>59316</v>
      </c>
      <c r="AG59">
        <f t="shared" si="24"/>
        <v>32201</v>
      </c>
      <c r="AH59">
        <f t="shared" si="24"/>
        <v>11056</v>
      </c>
      <c r="AI59">
        <f t="shared" si="24"/>
        <v>10699</v>
      </c>
      <c r="AJ59">
        <f t="shared" si="24"/>
        <v>12592</v>
      </c>
      <c r="AK59">
        <f t="shared" si="24"/>
        <v>20447</v>
      </c>
      <c r="AL59">
        <f t="shared" si="24"/>
        <v>40986</v>
      </c>
      <c r="AM59">
        <f t="shared" si="24"/>
        <v>3277</v>
      </c>
      <c r="AN59">
        <f t="shared" si="24"/>
        <v>21554</v>
      </c>
      <c r="AO59">
        <f t="shared" si="24"/>
        <v>22304</v>
      </c>
      <c r="AP59">
        <f t="shared" si="24"/>
        <v>17461</v>
      </c>
      <c r="AQ59">
        <f t="shared" si="24"/>
        <v>2951</v>
      </c>
      <c r="AR59">
        <f t="shared" si="24"/>
        <v>17663</v>
      </c>
      <c r="AS59">
        <f t="shared" si="24"/>
        <v>41104</v>
      </c>
      <c r="AT59">
        <f t="shared" si="24"/>
        <v>11847</v>
      </c>
      <c r="AU59">
        <f t="shared" si="24"/>
        <v>11638</v>
      </c>
      <c r="AV59">
        <f t="shared" si="24"/>
        <v>20247</v>
      </c>
      <c r="AW59" s="113"/>
      <c r="AX59" s="79"/>
      <c r="AY59" s="114"/>
      <c r="AZ59" s="81" t="s">
        <v>132</v>
      </c>
      <c r="BB59" s="74">
        <v>58</v>
      </c>
    </row>
    <row r="60" spans="1:56" ht="13.5" thickBot="1" x14ac:dyDescent="0.25">
      <c r="A60" s="112" t="s">
        <v>55</v>
      </c>
      <c r="B60">
        <f t="shared" si="18"/>
        <v>593990</v>
      </c>
      <c r="C60">
        <f t="shared" si="24"/>
        <v>47248</v>
      </c>
      <c r="D60">
        <f t="shared" si="24"/>
        <v>15018</v>
      </c>
      <c r="E60">
        <f t="shared" si="24"/>
        <v>21050</v>
      </c>
      <c r="F60">
        <f t="shared" si="24"/>
        <v>41856</v>
      </c>
      <c r="G60">
        <f t="shared" si="24"/>
        <v>33173</v>
      </c>
      <c r="H60">
        <f t="shared" si="24"/>
        <v>57399</v>
      </c>
      <c r="I60">
        <f t="shared" si="24"/>
        <v>125294</v>
      </c>
      <c r="J60">
        <f t="shared" si="24"/>
        <v>39534</v>
      </c>
      <c r="K60">
        <f t="shared" si="24"/>
        <v>72794</v>
      </c>
      <c r="L60">
        <f t="shared" si="24"/>
        <v>82052</v>
      </c>
      <c r="M60">
        <f t="shared" si="24"/>
        <v>2526</v>
      </c>
      <c r="N60">
        <f t="shared" si="24"/>
        <v>2244</v>
      </c>
      <c r="O60">
        <f t="shared" si="24"/>
        <v>50088</v>
      </c>
      <c r="P60">
        <f t="shared" si="24"/>
        <v>3714</v>
      </c>
      <c r="Q60">
        <f t="shared" si="24"/>
        <v>21605</v>
      </c>
      <c r="R60">
        <f t="shared" si="24"/>
        <v>24881</v>
      </c>
      <c r="S60">
        <f t="shared" si="24"/>
        <v>14427</v>
      </c>
      <c r="T60">
        <f t="shared" si="24"/>
        <v>12632</v>
      </c>
      <c r="U60">
        <f t="shared" si="24"/>
        <v>5607</v>
      </c>
      <c r="V60">
        <f t="shared" si="24"/>
        <v>21050</v>
      </c>
      <c r="W60">
        <f t="shared" si="24"/>
        <v>17245</v>
      </c>
      <c r="X60">
        <f t="shared" si="24"/>
        <v>14431</v>
      </c>
      <c r="Y60">
        <f t="shared" si="24"/>
        <v>13673</v>
      </c>
      <c r="Z60">
        <f t="shared" si="24"/>
        <v>11482</v>
      </c>
      <c r="AA60">
        <f t="shared" si="24"/>
        <v>10832</v>
      </c>
      <c r="AB60">
        <f t="shared" si="24"/>
        <v>45298</v>
      </c>
      <c r="AC60">
        <f t="shared" si="24"/>
        <v>3714</v>
      </c>
      <c r="AD60">
        <f t="shared" si="24"/>
        <v>17247</v>
      </c>
      <c r="AE60">
        <f t="shared" si="24"/>
        <v>41856</v>
      </c>
      <c r="AF60">
        <f t="shared" si="24"/>
        <v>59789</v>
      </c>
      <c r="AG60">
        <f t="shared" si="24"/>
        <v>26902</v>
      </c>
      <c r="AH60">
        <f t="shared" si="24"/>
        <v>10085</v>
      </c>
      <c r="AI60">
        <f t="shared" si="24"/>
        <v>9232</v>
      </c>
      <c r="AJ60">
        <f t="shared" si="24"/>
        <v>10913</v>
      </c>
      <c r="AK60">
        <f t="shared" si="24"/>
        <v>17184</v>
      </c>
      <c r="AL60">
        <f t="shared" si="24"/>
        <v>36446</v>
      </c>
      <c r="AM60">
        <f t="shared" si="24"/>
        <v>2526</v>
      </c>
      <c r="AN60">
        <f t="shared" si="24"/>
        <v>18416</v>
      </c>
      <c r="AO60">
        <f t="shared" si="24"/>
        <v>20475</v>
      </c>
      <c r="AP60">
        <f t="shared" si="24"/>
        <v>15018</v>
      </c>
      <c r="AQ60">
        <f t="shared" si="24"/>
        <v>2244</v>
      </c>
      <c r="AR60">
        <f t="shared" si="24"/>
        <v>15633</v>
      </c>
      <c r="AS60">
        <f t="shared" si="24"/>
        <v>36348</v>
      </c>
      <c r="AT60">
        <f t="shared" si="24"/>
        <v>10319</v>
      </c>
      <c r="AU60">
        <f t="shared" si="24"/>
        <v>10440</v>
      </c>
      <c r="AV60">
        <f t="shared" si="24"/>
        <v>16040</v>
      </c>
      <c r="AW60" s="113"/>
      <c r="AX60" s="79"/>
      <c r="AY60" s="114"/>
      <c r="AZ60" s="81" t="s">
        <v>132</v>
      </c>
      <c r="BB60" s="74">
        <v>59</v>
      </c>
    </row>
    <row r="61" spans="1:56" ht="13.5" thickBot="1" x14ac:dyDescent="0.25">
      <c r="A61" s="112" t="s">
        <v>56</v>
      </c>
      <c r="B61">
        <f t="shared" si="18"/>
        <v>504598</v>
      </c>
      <c r="C61">
        <f t="shared" si="24"/>
        <v>39644</v>
      </c>
      <c r="D61">
        <f t="shared" si="24"/>
        <v>12329</v>
      </c>
      <c r="E61">
        <f t="shared" si="24"/>
        <v>17721</v>
      </c>
      <c r="F61">
        <f t="shared" si="24"/>
        <v>34447</v>
      </c>
      <c r="G61">
        <f t="shared" si="24"/>
        <v>26680</v>
      </c>
      <c r="H61">
        <f t="shared" si="24"/>
        <v>49824</v>
      </c>
      <c r="I61">
        <f t="shared" si="24"/>
        <v>110374</v>
      </c>
      <c r="J61">
        <f t="shared" si="24"/>
        <v>32702</v>
      </c>
      <c r="K61">
        <f t="shared" si="24"/>
        <v>59278</v>
      </c>
      <c r="L61">
        <f t="shared" si="24"/>
        <v>71100</v>
      </c>
      <c r="M61">
        <f t="shared" si="24"/>
        <v>1974</v>
      </c>
      <c r="N61">
        <f t="shared" si="24"/>
        <v>1818</v>
      </c>
      <c r="O61">
        <f t="shared" si="24"/>
        <v>43567</v>
      </c>
      <c r="P61">
        <f t="shared" si="24"/>
        <v>3140</v>
      </c>
      <c r="Q61">
        <f t="shared" si="24"/>
        <v>20034</v>
      </c>
      <c r="R61">
        <f t="shared" si="24"/>
        <v>20435</v>
      </c>
      <c r="S61">
        <f t="shared" si="24"/>
        <v>12423</v>
      </c>
      <c r="T61">
        <f t="shared" si="24"/>
        <v>10381</v>
      </c>
      <c r="U61">
        <f t="shared" si="24"/>
        <v>4129</v>
      </c>
      <c r="V61">
        <f t="shared" si="24"/>
        <v>17721</v>
      </c>
      <c r="W61">
        <f t="shared" si="24"/>
        <v>15696</v>
      </c>
      <c r="X61">
        <f t="shared" si="24"/>
        <v>11968</v>
      </c>
      <c r="Y61">
        <f t="shared" si="24"/>
        <v>11162</v>
      </c>
      <c r="Z61">
        <f t="shared" si="24"/>
        <v>9722</v>
      </c>
      <c r="AA61">
        <f t="shared" si="24"/>
        <v>9675</v>
      </c>
      <c r="AB61">
        <f t="shared" si="24"/>
        <v>41630</v>
      </c>
      <c r="AC61">
        <f t="shared" si="24"/>
        <v>3140</v>
      </c>
      <c r="AD61">
        <f t="shared" si="24"/>
        <v>13972</v>
      </c>
      <c r="AE61">
        <f t="shared" si="24"/>
        <v>34447</v>
      </c>
      <c r="AF61">
        <f t="shared" si="24"/>
        <v>54510</v>
      </c>
      <c r="AG61">
        <f t="shared" si="24"/>
        <v>22321</v>
      </c>
      <c r="AH61">
        <f t="shared" si="24"/>
        <v>8974</v>
      </c>
      <c r="AI61">
        <f t="shared" si="24"/>
        <v>7584</v>
      </c>
      <c r="AJ61">
        <f t="shared" si="24"/>
        <v>9355</v>
      </c>
      <c r="AK61">
        <f t="shared" si="24"/>
        <v>14318</v>
      </c>
      <c r="AL61">
        <f t="shared" si="24"/>
        <v>28422</v>
      </c>
      <c r="AM61">
        <f t="shared" si="24"/>
        <v>1974</v>
      </c>
      <c r="AN61">
        <f t="shared" si="24"/>
        <v>15448</v>
      </c>
      <c r="AO61">
        <f t="shared" si="24"/>
        <v>16758</v>
      </c>
      <c r="AP61">
        <f t="shared" si="24"/>
        <v>12329</v>
      </c>
      <c r="AQ61">
        <f t="shared" si="24"/>
        <v>1818</v>
      </c>
      <c r="AR61">
        <f t="shared" si="24"/>
        <v>13358</v>
      </c>
      <c r="AS61">
        <f t="shared" si="24"/>
        <v>30856</v>
      </c>
      <c r="AT61">
        <f t="shared" si="24"/>
        <v>8579</v>
      </c>
      <c r="AU61">
        <f t="shared" si="24"/>
        <v>9295</v>
      </c>
      <c r="AV61">
        <f t="shared" si="24"/>
        <v>12164</v>
      </c>
      <c r="AW61" s="113"/>
      <c r="AX61" s="79"/>
      <c r="AY61" s="114"/>
      <c r="AZ61" s="81" t="s">
        <v>132</v>
      </c>
      <c r="BB61" s="74">
        <v>60</v>
      </c>
    </row>
    <row r="62" spans="1:56" ht="13.5" thickBot="1" x14ac:dyDescent="0.25">
      <c r="A62" s="112" t="s">
        <v>57</v>
      </c>
      <c r="B62">
        <f t="shared" si="18"/>
        <v>374911</v>
      </c>
      <c r="C62">
        <f t="shared" si="24"/>
        <v>28274</v>
      </c>
      <c r="D62">
        <f t="shared" si="24"/>
        <v>9160</v>
      </c>
      <c r="E62">
        <f t="shared" si="24"/>
        <v>13303</v>
      </c>
      <c r="F62">
        <f t="shared" si="24"/>
        <v>26770</v>
      </c>
      <c r="G62">
        <f t="shared" si="24"/>
        <v>19382</v>
      </c>
      <c r="H62">
        <f t="shared" si="24"/>
        <v>37559</v>
      </c>
      <c r="I62">
        <f t="shared" si="24"/>
        <v>79645</v>
      </c>
      <c r="J62">
        <f t="shared" si="24"/>
        <v>24636</v>
      </c>
      <c r="K62">
        <f t="shared" si="24"/>
        <v>41882</v>
      </c>
      <c r="L62">
        <f t="shared" si="24"/>
        <v>54542</v>
      </c>
      <c r="M62">
        <f t="shared" si="24"/>
        <v>1461</v>
      </c>
      <c r="N62">
        <f t="shared" si="24"/>
        <v>1512</v>
      </c>
      <c r="O62">
        <f t="shared" si="24"/>
        <v>34292</v>
      </c>
      <c r="P62">
        <f t="shared" si="24"/>
        <v>2493</v>
      </c>
      <c r="Q62">
        <f t="shared" si="24"/>
        <v>15276</v>
      </c>
      <c r="R62">
        <f t="shared" si="24"/>
        <v>15578</v>
      </c>
      <c r="S62">
        <f t="shared" si="24"/>
        <v>9595</v>
      </c>
      <c r="T62">
        <f t="shared" si="24"/>
        <v>7715</v>
      </c>
      <c r="U62">
        <f t="shared" si="24"/>
        <v>3039</v>
      </c>
      <c r="V62">
        <f t="shared" si="24"/>
        <v>13303</v>
      </c>
      <c r="W62">
        <f t="shared" si="24"/>
        <v>12089</v>
      </c>
      <c r="X62">
        <f t="shared" si="24"/>
        <v>8158</v>
      </c>
      <c r="Y62">
        <f t="shared" si="24"/>
        <v>8458</v>
      </c>
      <c r="Z62">
        <f t="shared" si="24"/>
        <v>7472</v>
      </c>
      <c r="AA62">
        <f t="shared" si="24"/>
        <v>7406</v>
      </c>
      <c r="AB62">
        <f t="shared" si="24"/>
        <v>33719</v>
      </c>
      <c r="AC62">
        <f t="shared" si="24"/>
        <v>2493</v>
      </c>
      <c r="AD62">
        <f t="shared" si="24"/>
        <v>10107</v>
      </c>
      <c r="AE62">
        <f t="shared" si="24"/>
        <v>26770</v>
      </c>
      <c r="AF62">
        <f t="shared" si="24"/>
        <v>38982</v>
      </c>
      <c r="AG62">
        <f t="shared" si="24"/>
        <v>16921</v>
      </c>
      <c r="AH62">
        <f t="shared" si="24"/>
        <v>6399</v>
      </c>
      <c r="AI62">
        <f t="shared" si="24"/>
        <v>5212</v>
      </c>
      <c r="AJ62">
        <f t="shared" si="24"/>
        <v>6705</v>
      </c>
      <c r="AK62">
        <f t="shared" si="24"/>
        <v>9944</v>
      </c>
      <c r="AL62">
        <f t="shared" si="24"/>
        <v>19651</v>
      </c>
      <c r="AM62">
        <f t="shared" si="24"/>
        <v>1461</v>
      </c>
      <c r="AN62">
        <f t="shared" si="24"/>
        <v>12608</v>
      </c>
      <c r="AO62">
        <f t="shared" si="24"/>
        <v>11684</v>
      </c>
      <c r="AP62">
        <f t="shared" si="24"/>
        <v>9160</v>
      </c>
      <c r="AQ62">
        <f t="shared" si="24"/>
        <v>1512</v>
      </c>
      <c r="AR62">
        <f t="shared" si="24"/>
        <v>10172</v>
      </c>
      <c r="AS62">
        <f t="shared" si="24"/>
        <v>22231</v>
      </c>
      <c r="AT62">
        <f t="shared" si="24"/>
        <v>6236</v>
      </c>
      <c r="AU62">
        <f t="shared" si="24"/>
        <v>6716</v>
      </c>
      <c r="AV62">
        <f t="shared" si="24"/>
        <v>8139</v>
      </c>
      <c r="AW62" s="113"/>
      <c r="AX62" s="79"/>
      <c r="AY62" s="114"/>
      <c r="AZ62" s="81" t="s">
        <v>132</v>
      </c>
      <c r="BB62" s="74">
        <v>61</v>
      </c>
    </row>
    <row r="63" spans="1:56" ht="13.5" thickBot="1" x14ac:dyDescent="0.25">
      <c r="A63" s="215" t="s">
        <v>220</v>
      </c>
      <c r="B63">
        <f t="shared" si="18"/>
        <v>236401</v>
      </c>
      <c r="C63">
        <f t="shared" si="24"/>
        <v>18194</v>
      </c>
      <c r="D63">
        <f t="shared" si="24"/>
        <v>5980</v>
      </c>
      <c r="E63">
        <f t="shared" si="24"/>
        <v>8041</v>
      </c>
      <c r="F63">
        <f t="shared" si="24"/>
        <v>17369</v>
      </c>
      <c r="G63">
        <f t="shared" si="24"/>
        <v>12481</v>
      </c>
      <c r="H63">
        <f t="shared" si="24"/>
        <v>23909</v>
      </c>
      <c r="I63">
        <f t="shared" si="24"/>
        <v>49153</v>
      </c>
      <c r="J63">
        <f t="shared" si="24"/>
        <v>15603</v>
      </c>
      <c r="K63">
        <f t="shared" si="24"/>
        <v>24421</v>
      </c>
      <c r="L63">
        <f t="shared" si="24"/>
        <v>35461</v>
      </c>
      <c r="M63">
        <f t="shared" si="24"/>
        <v>971</v>
      </c>
      <c r="N63">
        <f t="shared" si="24"/>
        <v>1052</v>
      </c>
      <c r="O63">
        <f t="shared" si="24"/>
        <v>21933</v>
      </c>
      <c r="P63">
        <f t="shared" si="24"/>
        <v>1833</v>
      </c>
      <c r="Q63">
        <f t="shared" si="24"/>
        <v>9491</v>
      </c>
      <c r="R63">
        <f t="shared" si="24"/>
        <v>10339</v>
      </c>
      <c r="S63">
        <f t="shared" si="24"/>
        <v>6049</v>
      </c>
      <c r="T63">
        <f t="shared" si="24"/>
        <v>4983</v>
      </c>
      <c r="U63">
        <f t="shared" si="24"/>
        <v>2066</v>
      </c>
      <c r="V63">
        <f t="shared" si="24"/>
        <v>8041</v>
      </c>
      <c r="W63">
        <f t="shared" si="24"/>
        <v>7810</v>
      </c>
      <c r="X63">
        <f t="shared" si="24"/>
        <v>5210</v>
      </c>
      <c r="Y63">
        <f t="shared" si="24"/>
        <v>5001</v>
      </c>
      <c r="Z63">
        <f t="shared" si="24"/>
        <v>4747</v>
      </c>
      <c r="AA63">
        <f t="shared" si="24"/>
        <v>4644</v>
      </c>
      <c r="AB63">
        <f t="shared" si="24"/>
        <v>22617</v>
      </c>
      <c r="AC63">
        <f t="shared" si="24"/>
        <v>1833</v>
      </c>
      <c r="AD63">
        <f t="shared" si="24"/>
        <v>6244</v>
      </c>
      <c r="AE63">
        <f t="shared" si="24"/>
        <v>17369</v>
      </c>
      <c r="AF63">
        <f t="shared" si="24"/>
        <v>24305</v>
      </c>
      <c r="AG63">
        <f t="shared" si="24"/>
        <v>10620</v>
      </c>
      <c r="AH63">
        <f t="shared" si="24"/>
        <v>4138</v>
      </c>
      <c r="AI63">
        <f t="shared" si="24"/>
        <v>3329</v>
      </c>
      <c r="AJ63">
        <f t="shared" si="24"/>
        <v>4079</v>
      </c>
      <c r="AK63">
        <f t="shared" si="24"/>
        <v>6408</v>
      </c>
      <c r="AL63">
        <f t="shared" si="24"/>
        <v>11163</v>
      </c>
      <c r="AM63">
        <f t="shared" si="24"/>
        <v>971</v>
      </c>
      <c r="AN63">
        <f t="shared" si="24"/>
        <v>8074</v>
      </c>
      <c r="AO63">
        <f t="shared" si="24"/>
        <v>6987</v>
      </c>
      <c r="AP63">
        <f t="shared" si="24"/>
        <v>5980</v>
      </c>
      <c r="AQ63">
        <f t="shared" si="24"/>
        <v>1052</v>
      </c>
      <c r="AR63">
        <f t="shared" si="24"/>
        <v>6576</v>
      </c>
      <c r="AS63">
        <f t="shared" si="24"/>
        <v>13258</v>
      </c>
      <c r="AT63">
        <f t="shared" si="24"/>
        <v>4171</v>
      </c>
      <c r="AU63">
        <f t="shared" si="24"/>
        <v>4078</v>
      </c>
      <c r="AV63">
        <f t="shared" si="24"/>
        <v>4768</v>
      </c>
      <c r="AW63" s="113"/>
      <c r="AX63" s="79"/>
      <c r="AY63" s="114"/>
      <c r="AZ63" s="81" t="s">
        <v>132</v>
      </c>
      <c r="BB63" s="74">
        <v>62</v>
      </c>
    </row>
    <row r="64" spans="1:56" ht="13.5" thickBot="1" x14ac:dyDescent="0.25">
      <c r="A64" s="216" t="s">
        <v>221</v>
      </c>
      <c r="B64">
        <f t="shared" si="18"/>
        <v>123545</v>
      </c>
      <c r="C64">
        <f t="shared" si="24"/>
        <v>9881</v>
      </c>
      <c r="D64">
        <f t="shared" si="24"/>
        <v>2898</v>
      </c>
      <c r="E64">
        <f t="shared" si="24"/>
        <v>4319</v>
      </c>
      <c r="F64">
        <f t="shared" si="24"/>
        <v>9957</v>
      </c>
      <c r="G64">
        <f t="shared" si="24"/>
        <v>5919</v>
      </c>
      <c r="H64">
        <f t="shared" si="24"/>
        <v>12219</v>
      </c>
      <c r="I64">
        <f t="shared" ref="I64:AV64" si="25">I105+I146+I187+I228+I269</f>
        <v>25512</v>
      </c>
      <c r="J64">
        <f t="shared" si="25"/>
        <v>8623</v>
      </c>
      <c r="K64">
        <f t="shared" si="25"/>
        <v>12078</v>
      </c>
      <c r="L64">
        <f t="shared" si="25"/>
        <v>18817</v>
      </c>
      <c r="M64">
        <f t="shared" si="25"/>
        <v>615</v>
      </c>
      <c r="N64">
        <f t="shared" si="25"/>
        <v>571</v>
      </c>
      <c r="O64">
        <f t="shared" si="25"/>
        <v>11203</v>
      </c>
      <c r="P64">
        <f t="shared" si="25"/>
        <v>933</v>
      </c>
      <c r="Q64">
        <f t="shared" si="25"/>
        <v>4494</v>
      </c>
      <c r="R64">
        <f t="shared" si="25"/>
        <v>5669</v>
      </c>
      <c r="S64">
        <f t="shared" si="25"/>
        <v>3112</v>
      </c>
      <c r="T64">
        <f t="shared" si="25"/>
        <v>2859</v>
      </c>
      <c r="U64">
        <f t="shared" si="25"/>
        <v>791</v>
      </c>
      <c r="V64">
        <f t="shared" si="25"/>
        <v>4319</v>
      </c>
      <c r="W64">
        <f t="shared" si="25"/>
        <v>3707</v>
      </c>
      <c r="X64">
        <f t="shared" si="25"/>
        <v>2694</v>
      </c>
      <c r="Y64">
        <f t="shared" si="25"/>
        <v>2396</v>
      </c>
      <c r="Z64">
        <f t="shared" si="25"/>
        <v>2527</v>
      </c>
      <c r="AA64">
        <f t="shared" si="25"/>
        <v>2381</v>
      </c>
      <c r="AB64">
        <f t="shared" si="25"/>
        <v>12129</v>
      </c>
      <c r="AC64">
        <f t="shared" si="25"/>
        <v>933</v>
      </c>
      <c r="AD64">
        <f t="shared" si="25"/>
        <v>2990</v>
      </c>
      <c r="AE64">
        <f t="shared" si="25"/>
        <v>9957</v>
      </c>
      <c r="AF64">
        <f t="shared" si="25"/>
        <v>12731</v>
      </c>
      <c r="AG64">
        <f t="shared" si="25"/>
        <v>5764</v>
      </c>
      <c r="AH64">
        <f t="shared" si="25"/>
        <v>2231</v>
      </c>
      <c r="AI64">
        <f t="shared" si="25"/>
        <v>1700</v>
      </c>
      <c r="AJ64">
        <f t="shared" si="25"/>
        <v>2056</v>
      </c>
      <c r="AK64">
        <f t="shared" si="25"/>
        <v>3346</v>
      </c>
      <c r="AL64">
        <f t="shared" si="25"/>
        <v>5631</v>
      </c>
      <c r="AM64">
        <f t="shared" si="25"/>
        <v>615</v>
      </c>
      <c r="AN64">
        <f t="shared" si="25"/>
        <v>4384</v>
      </c>
      <c r="AO64">
        <f t="shared" si="25"/>
        <v>3649</v>
      </c>
      <c r="AP64">
        <f t="shared" si="25"/>
        <v>2898</v>
      </c>
      <c r="AQ64">
        <f t="shared" si="25"/>
        <v>571</v>
      </c>
      <c r="AR64">
        <f t="shared" si="25"/>
        <v>3841</v>
      </c>
      <c r="AS64">
        <f t="shared" si="25"/>
        <v>6447</v>
      </c>
      <c r="AT64">
        <f t="shared" si="25"/>
        <v>2138</v>
      </c>
      <c r="AU64">
        <f t="shared" si="25"/>
        <v>2124</v>
      </c>
      <c r="AV64">
        <f t="shared" si="25"/>
        <v>2461</v>
      </c>
      <c r="AW64" s="113"/>
      <c r="AX64" s="79"/>
      <c r="AY64" s="114"/>
      <c r="AZ64" s="81"/>
      <c r="BB64" s="74">
        <v>63</v>
      </c>
    </row>
    <row r="65" spans="1:54" ht="13.5" thickBot="1" x14ac:dyDescent="0.25">
      <c r="A65" s="102" t="s">
        <v>59</v>
      </c>
      <c r="B65" s="103"/>
      <c r="C65" s="103"/>
      <c r="D65" s="103"/>
      <c r="E65" s="103"/>
      <c r="F65" s="103"/>
      <c r="G65" s="103"/>
      <c r="H65" s="103"/>
      <c r="I65" s="103"/>
      <c r="J65" s="103"/>
      <c r="K65" s="103"/>
      <c r="L65" s="103"/>
      <c r="M65" s="104"/>
      <c r="N65" s="104"/>
      <c r="O65" s="104"/>
      <c r="P65" s="104"/>
      <c r="Q65" s="105"/>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6"/>
      <c r="AW65" s="107"/>
      <c r="AX65" s="108"/>
      <c r="AY65" s="109"/>
      <c r="AZ65" s="110"/>
      <c r="BB65" s="74">
        <v>64</v>
      </c>
    </row>
    <row r="66" spans="1:54" ht="13.5" thickBot="1" x14ac:dyDescent="0.25">
      <c r="A66" s="112" t="s">
        <v>21</v>
      </c>
      <c r="B66" s="115">
        <v>38398</v>
      </c>
      <c r="C66" s="115">
        <v>3577</v>
      </c>
      <c r="D66" s="115">
        <v>241</v>
      </c>
      <c r="E66" s="115">
        <v>482</v>
      </c>
      <c r="F66" s="115">
        <v>2678</v>
      </c>
      <c r="G66" s="115">
        <v>1686</v>
      </c>
      <c r="H66" s="115">
        <v>1515</v>
      </c>
      <c r="I66" s="115">
        <v>14419</v>
      </c>
      <c r="J66" s="115">
        <v>1036</v>
      </c>
      <c r="K66" s="115">
        <v>5753</v>
      </c>
      <c r="L66" s="115">
        <v>4162</v>
      </c>
      <c r="M66" s="115">
        <v>0</v>
      </c>
      <c r="N66" s="115">
        <v>0</v>
      </c>
      <c r="O66" s="115">
        <v>2849</v>
      </c>
      <c r="P66" s="115">
        <v>0</v>
      </c>
      <c r="Q66" s="116">
        <v>1300</v>
      </c>
      <c r="R66" s="117">
        <v>179</v>
      </c>
      <c r="S66" s="117">
        <v>388</v>
      </c>
      <c r="T66" s="117">
        <v>274</v>
      </c>
      <c r="U66" s="117">
        <v>515</v>
      </c>
      <c r="V66" s="117">
        <v>482</v>
      </c>
      <c r="W66" s="117">
        <v>2115</v>
      </c>
      <c r="X66" s="117">
        <v>1276</v>
      </c>
      <c r="Y66" s="117">
        <v>174</v>
      </c>
      <c r="Z66" s="117">
        <v>200</v>
      </c>
      <c r="AA66" s="117">
        <v>226</v>
      </c>
      <c r="AB66" s="117">
        <v>2584</v>
      </c>
      <c r="AC66" s="117">
        <v>0</v>
      </c>
      <c r="AD66" s="117">
        <v>878</v>
      </c>
      <c r="AE66" s="117">
        <v>2678</v>
      </c>
      <c r="AF66" s="117">
        <v>9899</v>
      </c>
      <c r="AG66" s="117">
        <v>762</v>
      </c>
      <c r="AH66" s="117">
        <v>1125</v>
      </c>
      <c r="AI66" s="117">
        <v>330</v>
      </c>
      <c r="AJ66" s="117">
        <v>36</v>
      </c>
      <c r="AK66" s="117">
        <v>1703</v>
      </c>
      <c r="AL66" s="117">
        <v>3662</v>
      </c>
      <c r="AM66" s="117">
        <v>0</v>
      </c>
      <c r="AN66" s="117">
        <v>346</v>
      </c>
      <c r="AO66" s="117">
        <v>1705</v>
      </c>
      <c r="AP66" s="117">
        <v>241</v>
      </c>
      <c r="AQ66" s="117">
        <v>0</v>
      </c>
      <c r="AR66" s="117">
        <v>598</v>
      </c>
      <c r="AS66" s="117">
        <v>2091</v>
      </c>
      <c r="AT66" s="117">
        <v>293</v>
      </c>
      <c r="AU66" s="117">
        <v>1290</v>
      </c>
      <c r="AV66" s="118">
        <v>1048</v>
      </c>
      <c r="AW66" s="113">
        <v>5.8204368047433839E-3</v>
      </c>
      <c r="AX66" s="79" t="s">
        <v>133</v>
      </c>
      <c r="AY66" s="114"/>
      <c r="AZ66" s="81" t="s">
        <v>132</v>
      </c>
      <c r="BB66" s="74">
        <v>65</v>
      </c>
    </row>
    <row r="67" spans="1:54" ht="13.5" thickBot="1" x14ac:dyDescent="0.25">
      <c r="A67" s="112" t="s">
        <v>22</v>
      </c>
      <c r="B67" s="119">
        <v>140243</v>
      </c>
      <c r="C67" s="119">
        <v>13236</v>
      </c>
      <c r="D67" s="119">
        <v>953</v>
      </c>
      <c r="E67" s="119">
        <v>1739</v>
      </c>
      <c r="F67" s="119">
        <v>9221</v>
      </c>
      <c r="G67" s="119">
        <v>6347</v>
      </c>
      <c r="H67" s="119">
        <v>4983</v>
      </c>
      <c r="I67" s="119">
        <v>53195</v>
      </c>
      <c r="J67" s="119">
        <v>3787</v>
      </c>
      <c r="K67" s="119">
        <v>21781</v>
      </c>
      <c r="L67" s="119">
        <v>14769</v>
      </c>
      <c r="M67" s="119">
        <v>0</v>
      </c>
      <c r="N67" s="119">
        <v>0</v>
      </c>
      <c r="O67" s="119">
        <v>10232</v>
      </c>
      <c r="P67" s="119">
        <v>0</v>
      </c>
      <c r="Q67" s="120">
        <v>4244</v>
      </c>
      <c r="R67" s="117">
        <v>619</v>
      </c>
      <c r="S67" s="117">
        <v>1519</v>
      </c>
      <c r="T67" s="117">
        <v>867</v>
      </c>
      <c r="U67" s="117">
        <v>1896</v>
      </c>
      <c r="V67" s="117">
        <v>1739</v>
      </c>
      <c r="W67" s="117">
        <v>7572</v>
      </c>
      <c r="X67" s="117">
        <v>4684</v>
      </c>
      <c r="Y67" s="117">
        <v>645</v>
      </c>
      <c r="Z67" s="117">
        <v>774</v>
      </c>
      <c r="AA67" s="117">
        <v>884</v>
      </c>
      <c r="AB67" s="117">
        <v>8933</v>
      </c>
      <c r="AC67" s="117">
        <v>0</v>
      </c>
      <c r="AD67" s="117">
        <v>3266</v>
      </c>
      <c r="AE67" s="117">
        <v>9221</v>
      </c>
      <c r="AF67" s="117">
        <v>36387</v>
      </c>
      <c r="AG67" s="117">
        <v>2920</v>
      </c>
      <c r="AH67" s="117">
        <v>4403</v>
      </c>
      <c r="AI67" s="117">
        <v>1164</v>
      </c>
      <c r="AJ67" s="117">
        <v>120</v>
      </c>
      <c r="AK67" s="117">
        <v>6463</v>
      </c>
      <c r="AL67" s="117">
        <v>13996</v>
      </c>
      <c r="AM67" s="117">
        <v>0</v>
      </c>
      <c r="AN67" s="117">
        <v>1141</v>
      </c>
      <c r="AO67" s="117">
        <v>6201</v>
      </c>
      <c r="AP67" s="117">
        <v>953</v>
      </c>
      <c r="AQ67" s="117">
        <v>0</v>
      </c>
      <c r="AR67" s="117">
        <v>2089</v>
      </c>
      <c r="AS67" s="117">
        <v>7785</v>
      </c>
      <c r="AT67" s="117">
        <v>1185</v>
      </c>
      <c r="AU67" s="117">
        <v>4675</v>
      </c>
      <c r="AV67" s="118">
        <v>3898</v>
      </c>
      <c r="AW67" s="113">
        <v>2.1695706494497517E-4</v>
      </c>
      <c r="AX67" s="79" t="s">
        <v>133</v>
      </c>
      <c r="AY67" s="114"/>
      <c r="AZ67" s="81" t="s">
        <v>132</v>
      </c>
      <c r="BB67" s="74">
        <v>66</v>
      </c>
    </row>
    <row r="68" spans="1:54" ht="13.5" thickBot="1" x14ac:dyDescent="0.25">
      <c r="A68" s="112" t="s">
        <v>23</v>
      </c>
      <c r="B68" s="119">
        <v>151263</v>
      </c>
      <c r="C68" s="119">
        <v>14526</v>
      </c>
      <c r="D68" s="119">
        <v>1058</v>
      </c>
      <c r="E68" s="119">
        <v>1789</v>
      </c>
      <c r="F68" s="119">
        <v>9971</v>
      </c>
      <c r="G68" s="119">
        <v>7173</v>
      </c>
      <c r="H68" s="119">
        <v>4940</v>
      </c>
      <c r="I68" s="119">
        <v>56487</v>
      </c>
      <c r="J68" s="119">
        <v>4131</v>
      </c>
      <c r="K68" s="119">
        <v>24860</v>
      </c>
      <c r="L68" s="119">
        <v>15839</v>
      </c>
      <c r="M68" s="119">
        <v>0</v>
      </c>
      <c r="N68" s="119">
        <v>0</v>
      </c>
      <c r="O68" s="119">
        <v>10489</v>
      </c>
      <c r="P68" s="119">
        <v>0</v>
      </c>
      <c r="Q68" s="120">
        <v>4212</v>
      </c>
      <c r="R68" s="117">
        <v>597</v>
      </c>
      <c r="S68" s="117">
        <v>1487</v>
      </c>
      <c r="T68" s="117">
        <v>993</v>
      </c>
      <c r="U68" s="117">
        <v>2198</v>
      </c>
      <c r="V68" s="117">
        <v>1789</v>
      </c>
      <c r="W68" s="117">
        <v>7804</v>
      </c>
      <c r="X68" s="117">
        <v>4884</v>
      </c>
      <c r="Y68" s="117">
        <v>733</v>
      </c>
      <c r="Z68" s="117">
        <v>828</v>
      </c>
      <c r="AA68" s="117">
        <v>956</v>
      </c>
      <c r="AB68" s="117">
        <v>9331</v>
      </c>
      <c r="AC68" s="117">
        <v>0</v>
      </c>
      <c r="AD68" s="117">
        <v>3514</v>
      </c>
      <c r="AE68" s="117">
        <v>9971</v>
      </c>
      <c r="AF68" s="117">
        <v>38943</v>
      </c>
      <c r="AG68" s="117">
        <v>3138</v>
      </c>
      <c r="AH68" s="117">
        <v>4595</v>
      </c>
      <c r="AI68" s="117">
        <v>1365</v>
      </c>
      <c r="AJ68" s="117">
        <v>131</v>
      </c>
      <c r="AK68" s="117">
        <v>7335</v>
      </c>
      <c r="AL68" s="117">
        <v>16265</v>
      </c>
      <c r="AM68" s="117">
        <v>0</v>
      </c>
      <c r="AN68" s="117">
        <v>1198</v>
      </c>
      <c r="AO68" s="117">
        <v>6386</v>
      </c>
      <c r="AP68" s="117">
        <v>1058</v>
      </c>
      <c r="AQ68" s="117">
        <v>0</v>
      </c>
      <c r="AR68" s="117">
        <v>2307</v>
      </c>
      <c r="AS68" s="117">
        <v>8595</v>
      </c>
      <c r="AT68" s="117">
        <v>1461</v>
      </c>
      <c r="AU68" s="117">
        <v>4874</v>
      </c>
      <c r="AV68" s="118">
        <v>4315</v>
      </c>
      <c r="AW68" s="113">
        <v>1.5186530207989435E-4</v>
      </c>
      <c r="AX68" s="79" t="s">
        <v>133</v>
      </c>
      <c r="AY68" s="114"/>
      <c r="AZ68" s="81" t="s">
        <v>132</v>
      </c>
      <c r="BB68" s="74">
        <v>67</v>
      </c>
    </row>
    <row r="69" spans="1:54" ht="13.5" thickBot="1" x14ac:dyDescent="0.25">
      <c r="A69" s="112" t="s">
        <v>24</v>
      </c>
      <c r="B69" s="119">
        <v>156100</v>
      </c>
      <c r="C69" s="119">
        <v>15630</v>
      </c>
      <c r="D69" s="119">
        <v>1105</v>
      </c>
      <c r="E69" s="119">
        <v>1663</v>
      </c>
      <c r="F69" s="119">
        <v>10285</v>
      </c>
      <c r="G69" s="119">
        <v>7327</v>
      </c>
      <c r="H69" s="119">
        <v>4887</v>
      </c>
      <c r="I69" s="119">
        <v>59111</v>
      </c>
      <c r="J69" s="119">
        <v>4202</v>
      </c>
      <c r="K69" s="119">
        <v>25789</v>
      </c>
      <c r="L69" s="119">
        <v>15710</v>
      </c>
      <c r="M69" s="119">
        <v>0</v>
      </c>
      <c r="N69" s="119">
        <v>0</v>
      </c>
      <c r="O69" s="119">
        <v>10391</v>
      </c>
      <c r="P69" s="119">
        <v>0</v>
      </c>
      <c r="Q69" s="120">
        <v>4181</v>
      </c>
      <c r="R69" s="117">
        <v>580</v>
      </c>
      <c r="S69" s="117">
        <v>1546</v>
      </c>
      <c r="T69" s="117">
        <v>1366</v>
      </c>
      <c r="U69" s="117">
        <v>2141</v>
      </c>
      <c r="V69" s="117">
        <v>1663</v>
      </c>
      <c r="W69" s="117">
        <v>7742</v>
      </c>
      <c r="X69" s="117">
        <v>5528</v>
      </c>
      <c r="Y69" s="117">
        <v>773</v>
      </c>
      <c r="Z69" s="117">
        <v>914</v>
      </c>
      <c r="AA69" s="117">
        <v>1200</v>
      </c>
      <c r="AB69" s="117">
        <v>9146</v>
      </c>
      <c r="AC69" s="117">
        <v>0</v>
      </c>
      <c r="AD69" s="117">
        <v>3553</v>
      </c>
      <c r="AE69" s="117">
        <v>10285</v>
      </c>
      <c r="AF69" s="117">
        <v>40504</v>
      </c>
      <c r="AG69" s="117">
        <v>2836</v>
      </c>
      <c r="AH69" s="117">
        <v>5023</v>
      </c>
      <c r="AI69" s="117">
        <v>1450</v>
      </c>
      <c r="AJ69" s="117">
        <v>126</v>
      </c>
      <c r="AK69" s="117">
        <v>7747</v>
      </c>
      <c r="AL69" s="117">
        <v>17039</v>
      </c>
      <c r="AM69" s="117">
        <v>0</v>
      </c>
      <c r="AN69" s="117">
        <v>1103</v>
      </c>
      <c r="AO69" s="117">
        <v>6389</v>
      </c>
      <c r="AP69" s="117">
        <v>1105</v>
      </c>
      <c r="AQ69" s="117">
        <v>0</v>
      </c>
      <c r="AR69" s="117">
        <v>2355</v>
      </c>
      <c r="AS69" s="117">
        <v>8750</v>
      </c>
      <c r="AT69" s="117">
        <v>1633</v>
      </c>
      <c r="AU69" s="117">
        <v>5222</v>
      </c>
      <c r="AV69" s="118">
        <v>4200</v>
      </c>
      <c r="AW69" s="113">
        <v>2.0066092692806934E-4</v>
      </c>
      <c r="AX69" s="79" t="s">
        <v>133</v>
      </c>
      <c r="AY69" s="114"/>
      <c r="AZ69" s="81" t="s">
        <v>132</v>
      </c>
      <c r="BB69" s="74">
        <v>68</v>
      </c>
    </row>
    <row r="70" spans="1:54" ht="13.5" thickBot="1" x14ac:dyDescent="0.25">
      <c r="A70" s="112" t="s">
        <v>25</v>
      </c>
      <c r="B70" s="76">
        <v>176384</v>
      </c>
      <c r="C70" s="76">
        <v>18227</v>
      </c>
      <c r="D70" s="76">
        <v>1129</v>
      </c>
      <c r="E70" s="76">
        <v>2047</v>
      </c>
      <c r="F70" s="76">
        <v>11680</v>
      </c>
      <c r="G70" s="76">
        <v>7890</v>
      </c>
      <c r="H70" s="76">
        <v>4947</v>
      </c>
      <c r="I70" s="76">
        <v>68740</v>
      </c>
      <c r="J70" s="76">
        <v>4527</v>
      </c>
      <c r="K70" s="76">
        <v>28358</v>
      </c>
      <c r="L70" s="76">
        <v>17205</v>
      </c>
      <c r="M70" s="76">
        <v>0</v>
      </c>
      <c r="N70" s="76">
        <v>0</v>
      </c>
      <c r="O70" s="76">
        <v>11634</v>
      </c>
      <c r="P70" s="76">
        <v>0</v>
      </c>
      <c r="Q70" s="77">
        <v>4157</v>
      </c>
      <c r="R70" s="117">
        <v>601</v>
      </c>
      <c r="S70" s="117">
        <v>1592</v>
      </c>
      <c r="T70" s="117">
        <v>1477</v>
      </c>
      <c r="U70" s="117">
        <v>2376</v>
      </c>
      <c r="V70" s="117">
        <v>2047</v>
      </c>
      <c r="W70" s="117">
        <v>8764</v>
      </c>
      <c r="X70" s="117">
        <v>6496</v>
      </c>
      <c r="Y70" s="117">
        <v>809</v>
      </c>
      <c r="Z70" s="117">
        <v>999</v>
      </c>
      <c r="AA70" s="117">
        <v>1190</v>
      </c>
      <c r="AB70" s="117">
        <v>10048</v>
      </c>
      <c r="AC70" s="117">
        <v>0</v>
      </c>
      <c r="AD70" s="117">
        <v>3691</v>
      </c>
      <c r="AE70" s="117">
        <v>11680</v>
      </c>
      <c r="AF70" s="117">
        <v>47745</v>
      </c>
      <c r="AG70" s="117">
        <v>3050</v>
      </c>
      <c r="AH70" s="117">
        <v>5831</v>
      </c>
      <c r="AI70" s="117">
        <v>1621</v>
      </c>
      <c r="AJ70" s="117">
        <v>189</v>
      </c>
      <c r="AK70" s="117">
        <v>8897</v>
      </c>
      <c r="AL70" s="117">
        <v>18332</v>
      </c>
      <c r="AM70" s="117">
        <v>0</v>
      </c>
      <c r="AN70" s="117">
        <v>1278</v>
      </c>
      <c r="AO70" s="117">
        <v>7340</v>
      </c>
      <c r="AP70" s="117">
        <v>1129</v>
      </c>
      <c r="AQ70" s="117">
        <v>0</v>
      </c>
      <c r="AR70" s="117">
        <v>2834</v>
      </c>
      <c r="AS70" s="117">
        <v>10026</v>
      </c>
      <c r="AT70" s="117">
        <v>1823</v>
      </c>
      <c r="AU70" s="117">
        <v>5825</v>
      </c>
      <c r="AV70" s="118">
        <v>4537</v>
      </c>
      <c r="AW70" s="113">
        <v>9.4683861108188787E-4</v>
      </c>
      <c r="AX70" s="79" t="s">
        <v>133</v>
      </c>
      <c r="AY70" s="114"/>
      <c r="AZ70" s="81" t="s">
        <v>132</v>
      </c>
      <c r="BB70" s="74">
        <v>69</v>
      </c>
    </row>
    <row r="71" spans="1:54" ht="13.5" thickBot="1" x14ac:dyDescent="0.25">
      <c r="A71" s="112" t="s">
        <v>26</v>
      </c>
      <c r="B71" s="76">
        <v>197596</v>
      </c>
      <c r="C71" s="76">
        <v>17853</v>
      </c>
      <c r="D71" s="76">
        <v>973</v>
      </c>
      <c r="E71" s="76">
        <v>2138</v>
      </c>
      <c r="F71" s="76">
        <v>12015</v>
      </c>
      <c r="G71" s="76">
        <v>8169</v>
      </c>
      <c r="H71" s="76">
        <v>6558</v>
      </c>
      <c r="I71" s="76">
        <v>83094</v>
      </c>
      <c r="J71" s="76">
        <v>4633</v>
      </c>
      <c r="K71" s="76">
        <v>29412</v>
      </c>
      <c r="L71" s="76">
        <v>19450</v>
      </c>
      <c r="M71" s="76">
        <v>0</v>
      </c>
      <c r="N71" s="76">
        <v>0</v>
      </c>
      <c r="O71" s="76">
        <v>13301</v>
      </c>
      <c r="P71" s="76">
        <v>0</v>
      </c>
      <c r="Q71" s="77">
        <v>5525</v>
      </c>
      <c r="R71" s="117">
        <v>837</v>
      </c>
      <c r="S71" s="117">
        <v>1589</v>
      </c>
      <c r="T71" s="117">
        <v>1401</v>
      </c>
      <c r="U71" s="117">
        <v>2409</v>
      </c>
      <c r="V71" s="117">
        <v>2138</v>
      </c>
      <c r="W71" s="117">
        <v>10062</v>
      </c>
      <c r="X71" s="117">
        <v>5898</v>
      </c>
      <c r="Y71" s="117">
        <v>781</v>
      </c>
      <c r="Z71" s="117">
        <v>839</v>
      </c>
      <c r="AA71" s="117">
        <v>1161</v>
      </c>
      <c r="AB71" s="117">
        <v>12114</v>
      </c>
      <c r="AC71" s="117">
        <v>0</v>
      </c>
      <c r="AD71" s="117">
        <v>3937</v>
      </c>
      <c r="AE71" s="117">
        <v>12015</v>
      </c>
      <c r="AF71" s="117">
        <v>60060</v>
      </c>
      <c r="AG71" s="117">
        <v>3232</v>
      </c>
      <c r="AH71" s="117">
        <v>6314</v>
      </c>
      <c r="AI71" s="117">
        <v>1595</v>
      </c>
      <c r="AJ71" s="117">
        <v>196</v>
      </c>
      <c r="AK71" s="117">
        <v>8620</v>
      </c>
      <c r="AL71" s="117">
        <v>18774</v>
      </c>
      <c r="AM71" s="117">
        <v>0</v>
      </c>
      <c r="AN71" s="117">
        <v>1650</v>
      </c>
      <c r="AO71" s="117">
        <v>8337</v>
      </c>
      <c r="AP71" s="117">
        <v>973</v>
      </c>
      <c r="AQ71" s="117">
        <v>0</v>
      </c>
      <c r="AR71" s="117">
        <v>3335</v>
      </c>
      <c r="AS71" s="117">
        <v>10638</v>
      </c>
      <c r="AT71" s="117">
        <v>1823</v>
      </c>
      <c r="AU71" s="117">
        <v>6441</v>
      </c>
      <c r="AV71" s="118">
        <v>4902</v>
      </c>
      <c r="AW71" s="113">
        <v>1.5218274268263216E-3</v>
      </c>
      <c r="AX71" s="79" t="s">
        <v>133</v>
      </c>
      <c r="AY71" s="114"/>
      <c r="AZ71" s="81" t="s">
        <v>132</v>
      </c>
      <c r="BB71" s="74">
        <v>70</v>
      </c>
    </row>
    <row r="72" spans="1:54" ht="13.5" thickBot="1" x14ac:dyDescent="0.25">
      <c r="A72" s="112" t="s">
        <v>27</v>
      </c>
      <c r="B72" s="76">
        <v>192409</v>
      </c>
      <c r="C72" s="76">
        <v>15617</v>
      </c>
      <c r="D72" s="76">
        <v>768</v>
      </c>
      <c r="E72" s="76">
        <v>1758</v>
      </c>
      <c r="F72" s="76">
        <v>11141</v>
      </c>
      <c r="G72" s="76">
        <v>6831</v>
      </c>
      <c r="H72" s="76">
        <v>7248</v>
      </c>
      <c r="I72" s="76">
        <v>82361</v>
      </c>
      <c r="J72" s="76">
        <v>4673</v>
      </c>
      <c r="K72" s="76">
        <v>28212</v>
      </c>
      <c r="L72" s="76">
        <v>19774</v>
      </c>
      <c r="M72" s="76">
        <v>0</v>
      </c>
      <c r="N72" s="76">
        <v>0</v>
      </c>
      <c r="O72" s="76">
        <v>14026</v>
      </c>
      <c r="P72" s="76">
        <v>0</v>
      </c>
      <c r="Q72" s="77">
        <v>6086</v>
      </c>
      <c r="R72" s="117">
        <v>981</v>
      </c>
      <c r="S72" s="117">
        <v>1592</v>
      </c>
      <c r="T72" s="117">
        <v>1167</v>
      </c>
      <c r="U72" s="117">
        <v>2038</v>
      </c>
      <c r="V72" s="117">
        <v>1758</v>
      </c>
      <c r="W72" s="117">
        <v>10354</v>
      </c>
      <c r="X72" s="117">
        <v>5051</v>
      </c>
      <c r="Y72" s="117">
        <v>616</v>
      </c>
      <c r="Z72" s="117">
        <v>681</v>
      </c>
      <c r="AA72" s="117">
        <v>1072</v>
      </c>
      <c r="AB72" s="117">
        <v>13259</v>
      </c>
      <c r="AC72" s="117">
        <v>0</v>
      </c>
      <c r="AD72" s="117">
        <v>3557</v>
      </c>
      <c r="AE72" s="117">
        <v>11141</v>
      </c>
      <c r="AF72" s="117">
        <v>60713</v>
      </c>
      <c r="AG72" s="117">
        <v>3506</v>
      </c>
      <c r="AH72" s="117">
        <v>5747</v>
      </c>
      <c r="AI72" s="117">
        <v>1328</v>
      </c>
      <c r="AJ72" s="117">
        <v>181</v>
      </c>
      <c r="AK72" s="117">
        <v>7370</v>
      </c>
      <c r="AL72" s="117">
        <v>17905</v>
      </c>
      <c r="AM72" s="117">
        <v>0</v>
      </c>
      <c r="AN72" s="117">
        <v>2080</v>
      </c>
      <c r="AO72" s="117">
        <v>8672</v>
      </c>
      <c r="AP72" s="117">
        <v>768</v>
      </c>
      <c r="AQ72" s="117">
        <v>0</v>
      </c>
      <c r="AR72" s="117">
        <v>3196</v>
      </c>
      <c r="AS72" s="117">
        <v>10307</v>
      </c>
      <c r="AT72" s="117">
        <v>1236</v>
      </c>
      <c r="AU72" s="117">
        <v>5541</v>
      </c>
      <c r="AV72" s="118">
        <v>4506</v>
      </c>
      <c r="AW72" s="113">
        <v>1.9681656142062748E-3</v>
      </c>
      <c r="AX72" s="79" t="s">
        <v>133</v>
      </c>
      <c r="AY72" s="114"/>
      <c r="AZ72" s="81" t="s">
        <v>132</v>
      </c>
      <c r="BB72" s="74">
        <v>71</v>
      </c>
    </row>
    <row r="73" spans="1:54" ht="13.5" thickBot="1" x14ac:dyDescent="0.25">
      <c r="A73" s="112" t="s">
        <v>28</v>
      </c>
      <c r="B73" s="76">
        <v>161537</v>
      </c>
      <c r="C73" s="76">
        <v>13373</v>
      </c>
      <c r="D73" s="76">
        <v>803</v>
      </c>
      <c r="E73" s="76">
        <v>1476</v>
      </c>
      <c r="F73" s="76">
        <v>9541</v>
      </c>
      <c r="G73" s="76">
        <v>5971</v>
      </c>
      <c r="H73" s="76">
        <v>6282</v>
      </c>
      <c r="I73" s="76">
        <v>68674</v>
      </c>
      <c r="J73" s="76">
        <v>3922</v>
      </c>
      <c r="K73" s="76">
        <v>23799</v>
      </c>
      <c r="L73" s="76">
        <v>17105</v>
      </c>
      <c r="M73" s="76">
        <v>0</v>
      </c>
      <c r="N73" s="76">
        <v>0</v>
      </c>
      <c r="O73" s="76">
        <v>10591</v>
      </c>
      <c r="P73" s="76">
        <v>0</v>
      </c>
      <c r="Q73" s="77">
        <v>5359</v>
      </c>
      <c r="R73" s="117">
        <v>805</v>
      </c>
      <c r="S73" s="117">
        <v>1437</v>
      </c>
      <c r="T73" s="117">
        <v>886</v>
      </c>
      <c r="U73" s="117">
        <v>1834</v>
      </c>
      <c r="V73" s="117">
        <v>1476</v>
      </c>
      <c r="W73" s="117">
        <v>7620</v>
      </c>
      <c r="X73" s="117">
        <v>4501</v>
      </c>
      <c r="Y73" s="117">
        <v>544</v>
      </c>
      <c r="Z73" s="117">
        <v>570</v>
      </c>
      <c r="AA73" s="117">
        <v>827</v>
      </c>
      <c r="AB73" s="117">
        <v>11385</v>
      </c>
      <c r="AC73" s="117">
        <v>0</v>
      </c>
      <c r="AD73" s="117">
        <v>3200</v>
      </c>
      <c r="AE73" s="117">
        <v>9541</v>
      </c>
      <c r="AF73" s="117">
        <v>50836</v>
      </c>
      <c r="AG73" s="117">
        <v>3036</v>
      </c>
      <c r="AH73" s="117">
        <v>4542</v>
      </c>
      <c r="AI73" s="117">
        <v>1037</v>
      </c>
      <c r="AJ73" s="117">
        <v>118</v>
      </c>
      <c r="AK73" s="117">
        <v>6385</v>
      </c>
      <c r="AL73" s="117">
        <v>14889</v>
      </c>
      <c r="AM73" s="117">
        <v>0</v>
      </c>
      <c r="AN73" s="117">
        <v>1534</v>
      </c>
      <c r="AO73" s="117">
        <v>7367</v>
      </c>
      <c r="AP73" s="117">
        <v>803</v>
      </c>
      <c r="AQ73" s="117">
        <v>0</v>
      </c>
      <c r="AR73" s="117">
        <v>2487</v>
      </c>
      <c r="AS73" s="117">
        <v>8910</v>
      </c>
      <c r="AT73" s="117">
        <v>937</v>
      </c>
      <c r="AU73" s="117">
        <v>4558</v>
      </c>
      <c r="AV73" s="118">
        <v>4113</v>
      </c>
      <c r="AW73" s="113">
        <v>3.3705444823173129E-3</v>
      </c>
      <c r="AX73" s="79" t="s">
        <v>133</v>
      </c>
      <c r="AY73" s="114"/>
      <c r="AZ73" s="81" t="s">
        <v>132</v>
      </c>
      <c r="BB73" s="74">
        <v>72</v>
      </c>
    </row>
    <row r="74" spans="1:54" ht="13.5" thickBot="1" x14ac:dyDescent="0.25">
      <c r="A74" s="112" t="s">
        <v>29</v>
      </c>
      <c r="B74" s="76">
        <v>161448</v>
      </c>
      <c r="C74" s="76">
        <v>15106</v>
      </c>
      <c r="D74" s="76">
        <v>1060</v>
      </c>
      <c r="E74" s="76">
        <v>1759</v>
      </c>
      <c r="F74" s="76">
        <v>10280</v>
      </c>
      <c r="G74" s="76">
        <v>6657</v>
      </c>
      <c r="H74" s="76">
        <v>5695</v>
      </c>
      <c r="I74" s="76">
        <v>64841</v>
      </c>
      <c r="J74" s="76">
        <v>4059</v>
      </c>
      <c r="K74" s="76">
        <v>25098</v>
      </c>
      <c r="L74" s="76">
        <v>17060</v>
      </c>
      <c r="M74" s="76">
        <v>0</v>
      </c>
      <c r="N74" s="76">
        <v>0</v>
      </c>
      <c r="O74" s="76">
        <v>9833</v>
      </c>
      <c r="P74" s="76">
        <v>0</v>
      </c>
      <c r="Q74" s="77">
        <v>4691</v>
      </c>
      <c r="R74" s="117">
        <v>787</v>
      </c>
      <c r="S74" s="117">
        <v>1493</v>
      </c>
      <c r="T74" s="117">
        <v>1112</v>
      </c>
      <c r="U74" s="117">
        <v>1983</v>
      </c>
      <c r="V74" s="117">
        <v>1759</v>
      </c>
      <c r="W74" s="117">
        <v>7044</v>
      </c>
      <c r="X74" s="117">
        <v>5533</v>
      </c>
      <c r="Y74" s="117">
        <v>533</v>
      </c>
      <c r="Z74" s="117">
        <v>831</v>
      </c>
      <c r="AA74" s="117">
        <v>867</v>
      </c>
      <c r="AB74" s="117">
        <v>10511</v>
      </c>
      <c r="AC74" s="117">
        <v>0</v>
      </c>
      <c r="AD74" s="117">
        <v>3517</v>
      </c>
      <c r="AE74" s="117">
        <v>10280</v>
      </c>
      <c r="AF74" s="117">
        <v>46683</v>
      </c>
      <c r="AG74" s="117">
        <v>2947</v>
      </c>
      <c r="AH74" s="117">
        <v>4649</v>
      </c>
      <c r="AI74" s="117">
        <v>1343</v>
      </c>
      <c r="AJ74" s="117">
        <v>217</v>
      </c>
      <c r="AK74" s="117">
        <v>6829</v>
      </c>
      <c r="AL74" s="117">
        <v>15777</v>
      </c>
      <c r="AM74" s="117">
        <v>0</v>
      </c>
      <c r="AN74" s="117">
        <v>1296</v>
      </c>
      <c r="AO74" s="117">
        <v>7225</v>
      </c>
      <c r="AP74" s="117">
        <v>1060</v>
      </c>
      <c r="AQ74" s="117">
        <v>0</v>
      </c>
      <c r="AR74" s="117">
        <v>2744</v>
      </c>
      <c r="AS74" s="117">
        <v>9321</v>
      </c>
      <c r="AT74" s="117">
        <v>1157</v>
      </c>
      <c r="AU74" s="117">
        <v>4884</v>
      </c>
      <c r="AV74" s="118">
        <v>4375</v>
      </c>
      <c r="AW74" s="113">
        <v>4.2163384619085999E-3</v>
      </c>
      <c r="AX74" s="79" t="s">
        <v>133</v>
      </c>
      <c r="AY74" s="114"/>
      <c r="AZ74" s="81" t="s">
        <v>132</v>
      </c>
      <c r="BB74" s="74">
        <v>73</v>
      </c>
    </row>
    <row r="75" spans="1:54" ht="13.5" thickBot="1" x14ac:dyDescent="0.25">
      <c r="A75" s="112" t="s">
        <v>30</v>
      </c>
      <c r="B75" s="76">
        <v>173363</v>
      </c>
      <c r="C75" s="76">
        <v>16580</v>
      </c>
      <c r="D75" s="76">
        <v>1144</v>
      </c>
      <c r="E75" s="76">
        <v>1858</v>
      </c>
      <c r="F75" s="76">
        <v>11425</v>
      </c>
      <c r="G75" s="76">
        <v>8065</v>
      </c>
      <c r="H75" s="76">
        <v>5579</v>
      </c>
      <c r="I75" s="76">
        <v>68111</v>
      </c>
      <c r="J75" s="76">
        <v>4501</v>
      </c>
      <c r="K75" s="76">
        <v>28108</v>
      </c>
      <c r="L75" s="76">
        <v>17372</v>
      </c>
      <c r="M75" s="76">
        <v>0</v>
      </c>
      <c r="N75" s="76">
        <v>0</v>
      </c>
      <c r="O75" s="76">
        <v>10620</v>
      </c>
      <c r="P75" s="76">
        <v>0</v>
      </c>
      <c r="Q75" s="77">
        <v>4722</v>
      </c>
      <c r="R75" s="117">
        <v>692</v>
      </c>
      <c r="S75" s="117">
        <v>1583</v>
      </c>
      <c r="T75" s="117">
        <v>1324</v>
      </c>
      <c r="U75" s="117">
        <v>2436</v>
      </c>
      <c r="V75" s="117">
        <v>1858</v>
      </c>
      <c r="W75" s="117">
        <v>7749</v>
      </c>
      <c r="X75" s="117">
        <v>6111</v>
      </c>
      <c r="Y75" s="117">
        <v>571</v>
      </c>
      <c r="Z75" s="117">
        <v>788</v>
      </c>
      <c r="AA75" s="117">
        <v>1043</v>
      </c>
      <c r="AB75" s="117">
        <v>10640</v>
      </c>
      <c r="AC75" s="117">
        <v>0</v>
      </c>
      <c r="AD75" s="117">
        <v>4040</v>
      </c>
      <c r="AE75" s="117">
        <v>11425</v>
      </c>
      <c r="AF75" s="117">
        <v>46741</v>
      </c>
      <c r="AG75" s="117">
        <v>3177</v>
      </c>
      <c r="AH75" s="117">
        <v>5670</v>
      </c>
      <c r="AI75" s="117">
        <v>1312</v>
      </c>
      <c r="AJ75" s="117">
        <v>165</v>
      </c>
      <c r="AK75" s="117">
        <v>7634</v>
      </c>
      <c r="AL75" s="117">
        <v>18467</v>
      </c>
      <c r="AM75" s="117">
        <v>0</v>
      </c>
      <c r="AN75" s="117">
        <v>1288</v>
      </c>
      <c r="AO75" s="117">
        <v>8397</v>
      </c>
      <c r="AP75" s="117">
        <v>1144</v>
      </c>
      <c r="AQ75" s="117">
        <v>0</v>
      </c>
      <c r="AR75" s="117">
        <v>2835</v>
      </c>
      <c r="AS75" s="117">
        <v>9641</v>
      </c>
      <c r="AT75" s="117">
        <v>1589</v>
      </c>
      <c r="AU75" s="117">
        <v>5689</v>
      </c>
      <c r="AV75" s="118">
        <v>4632</v>
      </c>
      <c r="AW75" s="113">
        <v>5.9535993543444309E-3</v>
      </c>
      <c r="AX75" s="79" t="s">
        <v>133</v>
      </c>
      <c r="AY75" s="114"/>
      <c r="AZ75" s="81" t="s">
        <v>132</v>
      </c>
      <c r="BB75" s="74">
        <v>74</v>
      </c>
    </row>
    <row r="76" spans="1:54" ht="13.5" thickBot="1" x14ac:dyDescent="0.25">
      <c r="A76" s="112" t="s">
        <v>31</v>
      </c>
      <c r="B76" s="76">
        <v>172304</v>
      </c>
      <c r="C76" s="76">
        <v>17178</v>
      </c>
      <c r="D76" s="76">
        <v>1017</v>
      </c>
      <c r="E76" s="76">
        <v>1768</v>
      </c>
      <c r="F76" s="76">
        <v>11547</v>
      </c>
      <c r="G76" s="76">
        <v>7620</v>
      </c>
      <c r="H76" s="76">
        <v>5437</v>
      </c>
      <c r="I76" s="76">
        <v>68544</v>
      </c>
      <c r="J76" s="76">
        <v>4515</v>
      </c>
      <c r="K76" s="76">
        <v>26958</v>
      </c>
      <c r="L76" s="76">
        <v>16783</v>
      </c>
      <c r="M76" s="76">
        <v>0</v>
      </c>
      <c r="N76" s="76">
        <v>0</v>
      </c>
      <c r="O76" s="76">
        <v>10937</v>
      </c>
      <c r="P76" s="76">
        <v>0</v>
      </c>
      <c r="Q76" s="77">
        <v>4460</v>
      </c>
      <c r="R76" s="117">
        <v>765</v>
      </c>
      <c r="S76" s="117">
        <v>1626</v>
      </c>
      <c r="T76" s="117">
        <v>1373</v>
      </c>
      <c r="U76" s="117">
        <v>2298</v>
      </c>
      <c r="V76" s="117">
        <v>1768</v>
      </c>
      <c r="W76" s="117">
        <v>8055</v>
      </c>
      <c r="X76" s="117">
        <v>5993</v>
      </c>
      <c r="Y76" s="117">
        <v>603</v>
      </c>
      <c r="Z76" s="117">
        <v>799</v>
      </c>
      <c r="AA76" s="117">
        <v>1156</v>
      </c>
      <c r="AB76" s="117">
        <v>10426</v>
      </c>
      <c r="AC76" s="117">
        <v>0</v>
      </c>
      <c r="AD76" s="117">
        <v>3724</v>
      </c>
      <c r="AE76" s="117">
        <v>11547</v>
      </c>
      <c r="AF76" s="117">
        <v>46756</v>
      </c>
      <c r="AG76" s="117">
        <v>3142</v>
      </c>
      <c r="AH76" s="117">
        <v>6030</v>
      </c>
      <c r="AI76" s="117">
        <v>1323</v>
      </c>
      <c r="AJ76" s="117">
        <v>212</v>
      </c>
      <c r="AK76" s="117">
        <v>8286</v>
      </c>
      <c r="AL76" s="117">
        <v>17411</v>
      </c>
      <c r="AM76" s="117">
        <v>0</v>
      </c>
      <c r="AN76" s="117">
        <v>1256</v>
      </c>
      <c r="AO76" s="117">
        <v>8184</v>
      </c>
      <c r="AP76" s="117">
        <v>1017</v>
      </c>
      <c r="AQ76" s="117">
        <v>0</v>
      </c>
      <c r="AR76" s="117">
        <v>2899</v>
      </c>
      <c r="AS76" s="117">
        <v>9547</v>
      </c>
      <c r="AT76" s="117">
        <v>1598</v>
      </c>
      <c r="AU76" s="117">
        <v>5815</v>
      </c>
      <c r="AV76" s="118">
        <v>4235</v>
      </c>
      <c r="AW76" s="113">
        <v>7.875079027001148E-3</v>
      </c>
      <c r="AX76" s="79" t="s">
        <v>133</v>
      </c>
      <c r="AY76" s="114"/>
      <c r="AZ76" s="81" t="s">
        <v>132</v>
      </c>
      <c r="BB76" s="74">
        <v>75</v>
      </c>
    </row>
    <row r="77" spans="1:54" ht="13.5" thickBot="1" x14ac:dyDescent="0.25">
      <c r="A77" s="112" t="s">
        <v>32</v>
      </c>
      <c r="B77" s="76">
        <v>156483</v>
      </c>
      <c r="C77" s="76">
        <v>16110</v>
      </c>
      <c r="D77" s="76">
        <v>956</v>
      </c>
      <c r="E77" s="76">
        <v>1578</v>
      </c>
      <c r="F77" s="76">
        <v>10254</v>
      </c>
      <c r="G77" s="76">
        <v>6545</v>
      </c>
      <c r="H77" s="76">
        <v>4937</v>
      </c>
      <c r="I77" s="76">
        <v>61652</v>
      </c>
      <c r="J77" s="76">
        <v>4186</v>
      </c>
      <c r="K77" s="76">
        <v>25761</v>
      </c>
      <c r="L77" s="76">
        <v>14418</v>
      </c>
      <c r="M77" s="76">
        <v>0</v>
      </c>
      <c r="N77" s="76">
        <v>0</v>
      </c>
      <c r="O77" s="76">
        <v>10086</v>
      </c>
      <c r="P77" s="76">
        <v>0</v>
      </c>
      <c r="Q77" s="77">
        <v>4071</v>
      </c>
      <c r="R77" s="117">
        <v>660</v>
      </c>
      <c r="S77" s="117">
        <v>1369</v>
      </c>
      <c r="T77" s="117">
        <v>1255</v>
      </c>
      <c r="U77" s="117">
        <v>2141</v>
      </c>
      <c r="V77" s="117">
        <v>1578</v>
      </c>
      <c r="W77" s="117">
        <v>7596</v>
      </c>
      <c r="X77" s="117">
        <v>5533</v>
      </c>
      <c r="Y77" s="117">
        <v>650</v>
      </c>
      <c r="Z77" s="117">
        <v>709</v>
      </c>
      <c r="AA77" s="117">
        <v>952</v>
      </c>
      <c r="AB77" s="117">
        <v>8789</v>
      </c>
      <c r="AC77" s="117">
        <v>0</v>
      </c>
      <c r="AD77" s="117">
        <v>2960</v>
      </c>
      <c r="AE77" s="117">
        <v>10254</v>
      </c>
      <c r="AF77" s="117">
        <v>42029</v>
      </c>
      <c r="AG77" s="117">
        <v>2931</v>
      </c>
      <c r="AH77" s="117">
        <v>5712</v>
      </c>
      <c r="AI77" s="117">
        <v>1266</v>
      </c>
      <c r="AJ77" s="117">
        <v>206</v>
      </c>
      <c r="AK77" s="117">
        <v>7758</v>
      </c>
      <c r="AL77" s="117">
        <v>16097</v>
      </c>
      <c r="AM77" s="117">
        <v>0</v>
      </c>
      <c r="AN77" s="117">
        <v>1121</v>
      </c>
      <c r="AO77" s="117">
        <v>7074</v>
      </c>
      <c r="AP77" s="117">
        <v>956</v>
      </c>
      <c r="AQ77" s="117">
        <v>0</v>
      </c>
      <c r="AR77" s="117">
        <v>2819</v>
      </c>
      <c r="AS77" s="117">
        <v>9664</v>
      </c>
      <c r="AT77" s="117">
        <v>1444</v>
      </c>
      <c r="AU77" s="117">
        <v>5235</v>
      </c>
      <c r="AV77" s="118">
        <v>3654</v>
      </c>
      <c r="AW77" s="113">
        <v>1.1476247233100629E-2</v>
      </c>
      <c r="AX77" s="79" t="s">
        <v>133</v>
      </c>
      <c r="AY77" s="114"/>
      <c r="AZ77" s="81" t="s">
        <v>132</v>
      </c>
      <c r="BB77" s="74">
        <v>76</v>
      </c>
    </row>
    <row r="78" spans="1:54" ht="13.5" thickBot="1" x14ac:dyDescent="0.25">
      <c r="A78" s="112" t="s">
        <v>33</v>
      </c>
      <c r="B78" s="76">
        <v>140292</v>
      </c>
      <c r="C78" s="76">
        <v>14873</v>
      </c>
      <c r="D78" s="76">
        <v>860</v>
      </c>
      <c r="E78" s="76">
        <v>1772</v>
      </c>
      <c r="F78" s="76">
        <v>9137</v>
      </c>
      <c r="G78" s="76">
        <v>6317</v>
      </c>
      <c r="H78" s="76">
        <v>4460</v>
      </c>
      <c r="I78" s="76">
        <v>53132</v>
      </c>
      <c r="J78" s="76">
        <v>3905</v>
      </c>
      <c r="K78" s="76">
        <v>23346</v>
      </c>
      <c r="L78" s="76">
        <v>12910</v>
      </c>
      <c r="M78" s="76">
        <v>0</v>
      </c>
      <c r="N78" s="76">
        <v>0</v>
      </c>
      <c r="O78" s="76">
        <v>9580</v>
      </c>
      <c r="P78" s="76">
        <v>0</v>
      </c>
      <c r="Q78" s="77">
        <v>3639</v>
      </c>
      <c r="R78" s="117">
        <v>634</v>
      </c>
      <c r="S78" s="117">
        <v>1331</v>
      </c>
      <c r="T78" s="117">
        <v>1182</v>
      </c>
      <c r="U78" s="117">
        <v>1894</v>
      </c>
      <c r="V78" s="117">
        <v>1772</v>
      </c>
      <c r="W78" s="117">
        <v>7065</v>
      </c>
      <c r="X78" s="117">
        <v>4933</v>
      </c>
      <c r="Y78" s="117">
        <v>529</v>
      </c>
      <c r="Z78" s="117">
        <v>632</v>
      </c>
      <c r="AA78" s="117">
        <v>734</v>
      </c>
      <c r="AB78" s="117">
        <v>7687</v>
      </c>
      <c r="AC78" s="117">
        <v>0</v>
      </c>
      <c r="AD78" s="117">
        <v>3063</v>
      </c>
      <c r="AE78" s="117">
        <v>9137</v>
      </c>
      <c r="AF78" s="117">
        <v>35611</v>
      </c>
      <c r="AG78" s="117">
        <v>2723</v>
      </c>
      <c r="AH78" s="117">
        <v>5292</v>
      </c>
      <c r="AI78" s="117">
        <v>1103</v>
      </c>
      <c r="AJ78" s="117">
        <v>187</v>
      </c>
      <c r="AK78" s="117">
        <v>7171</v>
      </c>
      <c r="AL78" s="117">
        <v>14584</v>
      </c>
      <c r="AM78" s="117">
        <v>0</v>
      </c>
      <c r="AN78" s="117">
        <v>1184</v>
      </c>
      <c r="AO78" s="117">
        <v>6261</v>
      </c>
      <c r="AP78" s="117">
        <v>860</v>
      </c>
      <c r="AQ78" s="117">
        <v>0</v>
      </c>
      <c r="AR78" s="117">
        <v>2769</v>
      </c>
      <c r="AS78" s="117">
        <v>8762</v>
      </c>
      <c r="AT78" s="117">
        <v>1360</v>
      </c>
      <c r="AU78" s="117">
        <v>4705</v>
      </c>
      <c r="AV78" s="118">
        <v>3488</v>
      </c>
      <c r="AW78" s="113">
        <v>1.6383516757488337E-2</v>
      </c>
      <c r="AX78" s="79" t="s">
        <v>133</v>
      </c>
      <c r="AY78" s="114"/>
      <c r="AZ78" s="81" t="s">
        <v>132</v>
      </c>
      <c r="BB78" s="74">
        <v>77</v>
      </c>
    </row>
    <row r="79" spans="1:54" ht="13.5" thickBot="1" x14ac:dyDescent="0.25">
      <c r="A79" s="112" t="s">
        <v>34</v>
      </c>
      <c r="B79" s="76">
        <v>133950</v>
      </c>
      <c r="C79" s="76">
        <v>14523</v>
      </c>
      <c r="D79" s="76">
        <v>962</v>
      </c>
      <c r="E79" s="76">
        <v>1714</v>
      </c>
      <c r="F79" s="76">
        <v>9400</v>
      </c>
      <c r="G79" s="76">
        <v>6255</v>
      </c>
      <c r="H79" s="76">
        <v>4059</v>
      </c>
      <c r="I79" s="76">
        <v>49136</v>
      </c>
      <c r="J79" s="76">
        <v>3614</v>
      </c>
      <c r="K79" s="76">
        <v>22877</v>
      </c>
      <c r="L79" s="76">
        <v>12171</v>
      </c>
      <c r="M79" s="76">
        <v>0</v>
      </c>
      <c r="N79" s="76">
        <v>0</v>
      </c>
      <c r="O79" s="76">
        <v>9239</v>
      </c>
      <c r="P79" s="76">
        <v>0</v>
      </c>
      <c r="Q79" s="77">
        <v>3302</v>
      </c>
      <c r="R79" s="117">
        <v>603</v>
      </c>
      <c r="S79" s="117">
        <v>1293</v>
      </c>
      <c r="T79" s="117">
        <v>1151</v>
      </c>
      <c r="U79" s="117">
        <v>1841</v>
      </c>
      <c r="V79" s="117">
        <v>1714</v>
      </c>
      <c r="W79" s="117">
        <v>7078</v>
      </c>
      <c r="X79" s="117">
        <v>4962</v>
      </c>
      <c r="Y79" s="117">
        <v>493</v>
      </c>
      <c r="Z79" s="117">
        <v>609</v>
      </c>
      <c r="AA79" s="117">
        <v>827</v>
      </c>
      <c r="AB79" s="117">
        <v>7046</v>
      </c>
      <c r="AC79" s="117">
        <v>0</v>
      </c>
      <c r="AD79" s="117">
        <v>3064</v>
      </c>
      <c r="AE79" s="117">
        <v>9400</v>
      </c>
      <c r="AF79" s="117">
        <v>32664</v>
      </c>
      <c r="AG79" s="117">
        <v>2463</v>
      </c>
      <c r="AH79" s="117">
        <v>5046</v>
      </c>
      <c r="AI79" s="117">
        <v>1071</v>
      </c>
      <c r="AJ79" s="117">
        <v>154</v>
      </c>
      <c r="AK79" s="117">
        <v>6948</v>
      </c>
      <c r="AL79" s="117">
        <v>14365</v>
      </c>
      <c r="AM79" s="117">
        <v>0</v>
      </c>
      <c r="AN79" s="117">
        <v>868</v>
      </c>
      <c r="AO79" s="117">
        <v>5971</v>
      </c>
      <c r="AP79" s="117">
        <v>962</v>
      </c>
      <c r="AQ79" s="117">
        <v>0</v>
      </c>
      <c r="AR79" s="117">
        <v>2613</v>
      </c>
      <c r="AS79" s="117">
        <v>8512</v>
      </c>
      <c r="AT79" s="117">
        <v>1350</v>
      </c>
      <c r="AU79" s="117">
        <v>4135</v>
      </c>
      <c r="AV79" s="118">
        <v>3445</v>
      </c>
      <c r="AW79" s="113">
        <v>2.4822296744380083E-2</v>
      </c>
      <c r="AX79" s="79" t="s">
        <v>133</v>
      </c>
      <c r="AY79" s="114"/>
      <c r="AZ79" s="81" t="s">
        <v>132</v>
      </c>
      <c r="BB79" s="74">
        <v>78</v>
      </c>
    </row>
    <row r="80" spans="1:54" ht="13.5" thickBot="1" x14ac:dyDescent="0.25">
      <c r="A80" s="112" t="s">
        <v>35</v>
      </c>
      <c r="B80" s="76">
        <v>107896</v>
      </c>
      <c r="C80" s="76">
        <v>11925</v>
      </c>
      <c r="D80" s="76">
        <v>692</v>
      </c>
      <c r="E80" s="76">
        <v>1273</v>
      </c>
      <c r="F80" s="76">
        <v>7327</v>
      </c>
      <c r="G80" s="76">
        <v>4845</v>
      </c>
      <c r="H80" s="76">
        <v>2891</v>
      </c>
      <c r="I80" s="76">
        <v>40611</v>
      </c>
      <c r="J80" s="76">
        <v>2949</v>
      </c>
      <c r="K80" s="76">
        <v>18355</v>
      </c>
      <c r="L80" s="76">
        <v>9443</v>
      </c>
      <c r="M80" s="76">
        <v>0</v>
      </c>
      <c r="N80" s="76">
        <v>0</v>
      </c>
      <c r="O80" s="76">
        <v>7585</v>
      </c>
      <c r="P80" s="76">
        <v>0</v>
      </c>
      <c r="Q80" s="77">
        <v>2363</v>
      </c>
      <c r="R80" s="117">
        <v>415</v>
      </c>
      <c r="S80" s="117">
        <v>1010</v>
      </c>
      <c r="T80" s="117">
        <v>981</v>
      </c>
      <c r="U80" s="117">
        <v>1370</v>
      </c>
      <c r="V80" s="117">
        <v>1273</v>
      </c>
      <c r="W80" s="117">
        <v>5792</v>
      </c>
      <c r="X80" s="117">
        <v>4133</v>
      </c>
      <c r="Y80" s="117">
        <v>383</v>
      </c>
      <c r="Z80" s="117">
        <v>430</v>
      </c>
      <c r="AA80" s="117">
        <v>646</v>
      </c>
      <c r="AB80" s="117">
        <v>5249</v>
      </c>
      <c r="AC80" s="117">
        <v>0</v>
      </c>
      <c r="AD80" s="117">
        <v>2465</v>
      </c>
      <c r="AE80" s="117">
        <v>7327</v>
      </c>
      <c r="AF80" s="117">
        <v>27503</v>
      </c>
      <c r="AG80" s="117">
        <v>1968</v>
      </c>
      <c r="AH80" s="117">
        <v>4150</v>
      </c>
      <c r="AI80" s="117">
        <v>892</v>
      </c>
      <c r="AJ80" s="117">
        <v>113</v>
      </c>
      <c r="AK80" s="117">
        <v>5771</v>
      </c>
      <c r="AL80" s="117">
        <v>11401</v>
      </c>
      <c r="AM80" s="117">
        <v>0</v>
      </c>
      <c r="AN80" s="117">
        <v>783</v>
      </c>
      <c r="AO80" s="117">
        <v>4843</v>
      </c>
      <c r="AP80" s="117">
        <v>692</v>
      </c>
      <c r="AQ80" s="117">
        <v>0</v>
      </c>
      <c r="AR80" s="117">
        <v>2021</v>
      </c>
      <c r="AS80" s="117">
        <v>6954</v>
      </c>
      <c r="AT80" s="117">
        <v>1010</v>
      </c>
      <c r="AU80" s="117">
        <v>3086</v>
      </c>
      <c r="AV80" s="118">
        <v>2872</v>
      </c>
      <c r="AW80" s="113">
        <v>3.6323533517603375E-2</v>
      </c>
      <c r="AX80" s="79" t="s">
        <v>133</v>
      </c>
      <c r="AY80" s="114"/>
      <c r="AZ80" s="81" t="s">
        <v>132</v>
      </c>
      <c r="BB80" s="74">
        <v>79</v>
      </c>
    </row>
    <row r="81" spans="1:54" ht="13.5" thickBot="1" x14ac:dyDescent="0.25">
      <c r="A81" s="112" t="s">
        <v>36</v>
      </c>
      <c r="B81" s="76">
        <v>92303</v>
      </c>
      <c r="C81" s="76">
        <v>10408</v>
      </c>
      <c r="D81" s="76">
        <v>533</v>
      </c>
      <c r="E81" s="76">
        <v>1046</v>
      </c>
      <c r="F81" s="76">
        <v>5792</v>
      </c>
      <c r="G81" s="76">
        <v>4238</v>
      </c>
      <c r="H81" s="76">
        <v>2443</v>
      </c>
      <c r="I81" s="76">
        <v>35411</v>
      </c>
      <c r="J81" s="76">
        <v>2219</v>
      </c>
      <c r="K81" s="76">
        <v>15581</v>
      </c>
      <c r="L81" s="76">
        <v>8115</v>
      </c>
      <c r="M81" s="76">
        <v>0</v>
      </c>
      <c r="N81" s="76">
        <v>0</v>
      </c>
      <c r="O81" s="76">
        <v>6517</v>
      </c>
      <c r="P81" s="76">
        <v>0</v>
      </c>
      <c r="Q81" s="77">
        <v>1910</v>
      </c>
      <c r="R81" s="117">
        <v>401</v>
      </c>
      <c r="S81" s="117">
        <v>913</v>
      </c>
      <c r="T81" s="117">
        <v>759</v>
      </c>
      <c r="U81" s="117">
        <v>1027</v>
      </c>
      <c r="V81" s="117">
        <v>1046</v>
      </c>
      <c r="W81" s="117">
        <v>4923</v>
      </c>
      <c r="X81" s="117">
        <v>3642</v>
      </c>
      <c r="Y81" s="117">
        <v>274</v>
      </c>
      <c r="Z81" s="117">
        <v>396</v>
      </c>
      <c r="AA81" s="117">
        <v>602</v>
      </c>
      <c r="AB81" s="117">
        <v>4555</v>
      </c>
      <c r="AC81" s="117">
        <v>0</v>
      </c>
      <c r="AD81" s="117">
        <v>2412</v>
      </c>
      <c r="AE81" s="117">
        <v>5792</v>
      </c>
      <c r="AF81" s="117">
        <v>23914</v>
      </c>
      <c r="AG81" s="117">
        <v>1460</v>
      </c>
      <c r="AH81" s="117">
        <v>3374</v>
      </c>
      <c r="AI81" s="117">
        <v>652</v>
      </c>
      <c r="AJ81" s="117">
        <v>132</v>
      </c>
      <c r="AK81" s="117">
        <v>4849</v>
      </c>
      <c r="AL81" s="117">
        <v>9799</v>
      </c>
      <c r="AM81" s="117">
        <v>0</v>
      </c>
      <c r="AN81" s="117">
        <v>681</v>
      </c>
      <c r="AO81" s="117">
        <v>4599</v>
      </c>
      <c r="AP81" s="117">
        <v>533</v>
      </c>
      <c r="AQ81" s="117">
        <v>0</v>
      </c>
      <c r="AR81" s="117">
        <v>1917</v>
      </c>
      <c r="AS81" s="117">
        <v>5782</v>
      </c>
      <c r="AT81" s="117">
        <v>799</v>
      </c>
      <c r="AU81" s="117">
        <v>2648</v>
      </c>
      <c r="AV81" s="118">
        <v>2512</v>
      </c>
      <c r="AW81" s="113">
        <v>5.1368843511913287E-2</v>
      </c>
      <c r="AX81" s="79" t="s">
        <v>133</v>
      </c>
      <c r="AY81" s="114"/>
      <c r="AZ81" s="81" t="s">
        <v>132</v>
      </c>
      <c r="BB81" s="74">
        <v>80</v>
      </c>
    </row>
    <row r="82" spans="1:54" ht="13.5" thickBot="1" x14ac:dyDescent="0.25">
      <c r="A82" s="112" t="s">
        <v>37</v>
      </c>
      <c r="B82" s="76">
        <v>68682</v>
      </c>
      <c r="C82" s="76">
        <v>7534</v>
      </c>
      <c r="D82" s="76">
        <v>324</v>
      </c>
      <c r="E82" s="76">
        <v>760</v>
      </c>
      <c r="F82" s="76">
        <v>4534</v>
      </c>
      <c r="G82" s="76">
        <v>2938</v>
      </c>
      <c r="H82" s="76">
        <v>2101</v>
      </c>
      <c r="I82" s="76">
        <v>26976</v>
      </c>
      <c r="J82" s="76">
        <v>1661</v>
      </c>
      <c r="K82" s="76">
        <v>11087</v>
      </c>
      <c r="L82" s="76">
        <v>5953</v>
      </c>
      <c r="M82" s="76">
        <v>0</v>
      </c>
      <c r="N82" s="76">
        <v>0</v>
      </c>
      <c r="O82" s="76">
        <v>4814</v>
      </c>
      <c r="P82" s="76">
        <v>0</v>
      </c>
      <c r="Q82" s="77">
        <v>1690</v>
      </c>
      <c r="R82" s="117">
        <v>310</v>
      </c>
      <c r="S82" s="117">
        <v>704</v>
      </c>
      <c r="T82" s="117">
        <v>607</v>
      </c>
      <c r="U82" s="117">
        <v>701</v>
      </c>
      <c r="V82" s="117">
        <v>760</v>
      </c>
      <c r="W82" s="117">
        <v>3613</v>
      </c>
      <c r="X82" s="117">
        <v>2736</v>
      </c>
      <c r="Y82" s="117">
        <v>199</v>
      </c>
      <c r="Z82" s="117">
        <v>223</v>
      </c>
      <c r="AA82" s="117">
        <v>364</v>
      </c>
      <c r="AB82" s="117">
        <v>3575</v>
      </c>
      <c r="AC82" s="117">
        <v>0</v>
      </c>
      <c r="AD82" s="117">
        <v>1745</v>
      </c>
      <c r="AE82" s="117">
        <v>4534</v>
      </c>
      <c r="AF82" s="117">
        <v>18192</v>
      </c>
      <c r="AG82" s="117">
        <v>1054</v>
      </c>
      <c r="AH82" s="117">
        <v>2761</v>
      </c>
      <c r="AI82" s="117">
        <v>553</v>
      </c>
      <c r="AJ82" s="117">
        <v>101</v>
      </c>
      <c r="AK82" s="117">
        <v>3280</v>
      </c>
      <c r="AL82" s="117">
        <v>7161</v>
      </c>
      <c r="AM82" s="117">
        <v>0</v>
      </c>
      <c r="AN82" s="117">
        <v>497</v>
      </c>
      <c r="AO82" s="117">
        <v>3423</v>
      </c>
      <c r="AP82" s="117">
        <v>324</v>
      </c>
      <c r="AQ82" s="117">
        <v>0</v>
      </c>
      <c r="AR82" s="117">
        <v>1518</v>
      </c>
      <c r="AS82" s="117">
        <v>3926</v>
      </c>
      <c r="AT82" s="117">
        <v>492</v>
      </c>
      <c r="AU82" s="117">
        <v>2037</v>
      </c>
      <c r="AV82" s="118">
        <v>1602</v>
      </c>
      <c r="AW82" s="113">
        <v>7.6359212227207054E-2</v>
      </c>
      <c r="AX82" s="79" t="s">
        <v>133</v>
      </c>
      <c r="AY82" s="114"/>
      <c r="AZ82" s="81" t="s">
        <v>132</v>
      </c>
      <c r="BB82" s="74">
        <v>81</v>
      </c>
    </row>
    <row r="83" spans="1:54" ht="13.5" thickBot="1" x14ac:dyDescent="0.25">
      <c r="A83" s="112" t="s">
        <v>38</v>
      </c>
      <c r="B83" s="76">
        <v>41736</v>
      </c>
      <c r="C83" s="76">
        <v>4419</v>
      </c>
      <c r="D83" s="76">
        <v>235</v>
      </c>
      <c r="E83" s="76">
        <v>483</v>
      </c>
      <c r="F83" s="76">
        <v>3042</v>
      </c>
      <c r="G83" s="76">
        <v>1853</v>
      </c>
      <c r="H83" s="76">
        <v>1270</v>
      </c>
      <c r="I83" s="76">
        <v>16037</v>
      </c>
      <c r="J83" s="76">
        <v>1137</v>
      </c>
      <c r="K83" s="76">
        <v>6304</v>
      </c>
      <c r="L83" s="76">
        <v>3843</v>
      </c>
      <c r="M83" s="76">
        <v>0</v>
      </c>
      <c r="N83" s="76">
        <v>0</v>
      </c>
      <c r="O83" s="76">
        <v>3113</v>
      </c>
      <c r="P83" s="76">
        <v>0</v>
      </c>
      <c r="Q83" s="77">
        <v>1049</v>
      </c>
      <c r="R83" s="117">
        <v>165</v>
      </c>
      <c r="S83" s="117">
        <v>435</v>
      </c>
      <c r="T83" s="117">
        <v>411</v>
      </c>
      <c r="U83" s="117">
        <v>458</v>
      </c>
      <c r="V83" s="117">
        <v>483</v>
      </c>
      <c r="W83" s="117">
        <v>2380</v>
      </c>
      <c r="X83" s="117">
        <v>1656</v>
      </c>
      <c r="Y83" s="117">
        <v>121</v>
      </c>
      <c r="Z83" s="117">
        <v>150</v>
      </c>
      <c r="AA83" s="117">
        <v>213</v>
      </c>
      <c r="AB83" s="117">
        <v>2268</v>
      </c>
      <c r="AC83" s="117">
        <v>0</v>
      </c>
      <c r="AD83" s="117">
        <v>1084</v>
      </c>
      <c r="AE83" s="117">
        <v>3042</v>
      </c>
      <c r="AF83" s="117">
        <v>10814</v>
      </c>
      <c r="AG83" s="117">
        <v>726</v>
      </c>
      <c r="AH83" s="117">
        <v>1472</v>
      </c>
      <c r="AI83" s="117">
        <v>361</v>
      </c>
      <c r="AJ83" s="117">
        <v>56</v>
      </c>
      <c r="AK83" s="117">
        <v>1929</v>
      </c>
      <c r="AL83" s="117">
        <v>4064</v>
      </c>
      <c r="AM83" s="117">
        <v>0</v>
      </c>
      <c r="AN83" s="117">
        <v>298</v>
      </c>
      <c r="AO83" s="117">
        <v>2162</v>
      </c>
      <c r="AP83" s="117">
        <v>235</v>
      </c>
      <c r="AQ83" s="117">
        <v>0</v>
      </c>
      <c r="AR83" s="117">
        <v>834</v>
      </c>
      <c r="AS83" s="117">
        <v>2240</v>
      </c>
      <c r="AT83" s="117">
        <v>311</v>
      </c>
      <c r="AU83" s="117">
        <v>1255</v>
      </c>
      <c r="AV83" s="118">
        <v>1064</v>
      </c>
      <c r="AW83" s="113">
        <v>0.11266540642722117</v>
      </c>
      <c r="AX83" s="79" t="s">
        <v>133</v>
      </c>
      <c r="AY83" s="114"/>
      <c r="AZ83" s="81" t="s">
        <v>132</v>
      </c>
      <c r="BB83" s="74">
        <v>82</v>
      </c>
    </row>
    <row r="84" spans="1:54" ht="13.5" thickBot="1" x14ac:dyDescent="0.25">
      <c r="A84" s="215" t="s">
        <v>218</v>
      </c>
      <c r="B84" s="76">
        <v>20215</v>
      </c>
      <c r="C84" s="76">
        <v>2308</v>
      </c>
      <c r="D84" s="76">
        <v>133</v>
      </c>
      <c r="E84" s="76">
        <v>190</v>
      </c>
      <c r="F84" s="76">
        <v>1449</v>
      </c>
      <c r="G84" s="76">
        <v>891</v>
      </c>
      <c r="H84" s="76">
        <v>652</v>
      </c>
      <c r="I84" s="76">
        <v>7518</v>
      </c>
      <c r="J84" s="76">
        <v>534</v>
      </c>
      <c r="K84" s="76">
        <v>2906</v>
      </c>
      <c r="L84" s="76">
        <v>2003</v>
      </c>
      <c r="M84" s="76">
        <v>0</v>
      </c>
      <c r="N84" s="76">
        <v>0</v>
      </c>
      <c r="O84" s="76">
        <v>1631</v>
      </c>
      <c r="P84" s="76">
        <v>0</v>
      </c>
      <c r="Q84" s="77">
        <v>557</v>
      </c>
      <c r="R84" s="117">
        <v>73</v>
      </c>
      <c r="S84" s="117">
        <v>199</v>
      </c>
      <c r="T84" s="117">
        <v>186</v>
      </c>
      <c r="U84" s="117">
        <v>219</v>
      </c>
      <c r="V84" s="117">
        <v>190</v>
      </c>
      <c r="W84" s="117">
        <v>1299</v>
      </c>
      <c r="X84" s="117">
        <v>808</v>
      </c>
      <c r="Y84" s="117">
        <v>71</v>
      </c>
      <c r="Z84" s="117">
        <v>80</v>
      </c>
      <c r="AA84" s="117">
        <v>101</v>
      </c>
      <c r="AB84" s="117">
        <v>1229</v>
      </c>
      <c r="AC84" s="117">
        <v>0</v>
      </c>
      <c r="AD84" s="117">
        <v>472</v>
      </c>
      <c r="AE84" s="117">
        <v>1449</v>
      </c>
      <c r="AF84" s="117">
        <v>5074</v>
      </c>
      <c r="AG84" s="117">
        <v>348</v>
      </c>
      <c r="AH84" s="117">
        <v>670</v>
      </c>
      <c r="AI84" s="117">
        <v>243</v>
      </c>
      <c r="AJ84" s="117">
        <v>22</v>
      </c>
      <c r="AK84" s="117">
        <v>995</v>
      </c>
      <c r="AL84" s="117">
        <v>1888</v>
      </c>
      <c r="AM84" s="117">
        <v>0</v>
      </c>
      <c r="AN84" s="117">
        <v>133</v>
      </c>
      <c r="AO84" s="117">
        <v>966</v>
      </c>
      <c r="AP84" s="117">
        <v>133</v>
      </c>
      <c r="AQ84" s="117">
        <v>0</v>
      </c>
      <c r="AR84" s="117">
        <v>505</v>
      </c>
      <c r="AS84" s="117">
        <v>1018</v>
      </c>
      <c r="AT84" s="117">
        <v>200</v>
      </c>
      <c r="AU84" s="117">
        <v>636</v>
      </c>
      <c r="AV84" s="118">
        <v>451</v>
      </c>
      <c r="AW84" s="113">
        <v>0.17326673801878942</v>
      </c>
      <c r="AX84" s="79" t="s">
        <v>133</v>
      </c>
      <c r="AY84" s="114"/>
      <c r="AZ84" s="81" t="s">
        <v>132</v>
      </c>
      <c r="BB84" s="74">
        <v>83</v>
      </c>
    </row>
    <row r="85" spans="1:54" ht="13.5" thickBot="1" x14ac:dyDescent="0.25">
      <c r="A85" s="215" t="s">
        <v>219</v>
      </c>
      <c r="B85" s="76">
        <v>7365</v>
      </c>
      <c r="C85" s="76">
        <v>766</v>
      </c>
      <c r="D85" s="76">
        <v>44</v>
      </c>
      <c r="E85" s="76">
        <v>95</v>
      </c>
      <c r="F85" s="76">
        <v>510</v>
      </c>
      <c r="G85" s="76">
        <v>312</v>
      </c>
      <c r="H85" s="76">
        <v>237</v>
      </c>
      <c r="I85" s="76">
        <v>2871</v>
      </c>
      <c r="J85" s="76">
        <v>207</v>
      </c>
      <c r="K85" s="76">
        <v>1052</v>
      </c>
      <c r="L85" s="76">
        <v>685</v>
      </c>
      <c r="M85" s="76">
        <v>0</v>
      </c>
      <c r="N85" s="76">
        <v>0</v>
      </c>
      <c r="O85" s="76">
        <v>586</v>
      </c>
      <c r="P85" s="76">
        <v>0</v>
      </c>
      <c r="Q85" s="77">
        <v>221</v>
      </c>
      <c r="R85" s="117">
        <v>8</v>
      </c>
      <c r="S85" s="117">
        <v>70</v>
      </c>
      <c r="T85" s="117">
        <v>88</v>
      </c>
      <c r="U85" s="117">
        <v>79</v>
      </c>
      <c r="V85" s="117">
        <v>95</v>
      </c>
      <c r="W85" s="117">
        <v>475</v>
      </c>
      <c r="X85" s="117">
        <v>275</v>
      </c>
      <c r="Y85" s="117">
        <v>29</v>
      </c>
      <c r="Z85" s="117">
        <v>23</v>
      </c>
      <c r="AA85" s="117">
        <v>35</v>
      </c>
      <c r="AB85" s="117">
        <v>456</v>
      </c>
      <c r="AC85" s="117">
        <v>0</v>
      </c>
      <c r="AD85" s="117">
        <v>155</v>
      </c>
      <c r="AE85" s="117">
        <v>510</v>
      </c>
      <c r="AF85" s="117">
        <v>1870</v>
      </c>
      <c r="AG85" s="117">
        <v>119</v>
      </c>
      <c r="AH85" s="117">
        <v>249</v>
      </c>
      <c r="AI85" s="117">
        <v>53</v>
      </c>
      <c r="AJ85" s="117">
        <v>8</v>
      </c>
      <c r="AK85" s="117">
        <v>332</v>
      </c>
      <c r="AL85" s="117">
        <v>659</v>
      </c>
      <c r="AM85" s="117">
        <v>0</v>
      </c>
      <c r="AN85" s="117">
        <v>41</v>
      </c>
      <c r="AO85" s="117">
        <v>358</v>
      </c>
      <c r="AP85" s="117">
        <v>44</v>
      </c>
      <c r="AQ85" s="117">
        <v>0</v>
      </c>
      <c r="AR85" s="117">
        <v>159</v>
      </c>
      <c r="AS85" s="117">
        <v>393</v>
      </c>
      <c r="AT85" s="117">
        <v>78</v>
      </c>
      <c r="AU85" s="117">
        <v>330</v>
      </c>
      <c r="AV85" s="118">
        <v>153</v>
      </c>
      <c r="AW85" s="113"/>
      <c r="AX85" s="79"/>
      <c r="AY85" s="114"/>
      <c r="AZ85" s="81"/>
      <c r="BB85" s="74">
        <v>84</v>
      </c>
    </row>
    <row r="86" spans="1:54" ht="13.5" thickBot="1" x14ac:dyDescent="0.25">
      <c r="A86" s="112" t="s">
        <v>40</v>
      </c>
      <c r="B86" s="119">
        <v>36506</v>
      </c>
      <c r="C86" s="119">
        <v>3389</v>
      </c>
      <c r="D86" s="119">
        <v>245</v>
      </c>
      <c r="E86" s="119">
        <v>461</v>
      </c>
      <c r="F86" s="119">
        <v>2356</v>
      </c>
      <c r="G86" s="119">
        <v>1631</v>
      </c>
      <c r="H86" s="119">
        <v>1362</v>
      </c>
      <c r="I86" s="119">
        <v>13984</v>
      </c>
      <c r="J86" s="119">
        <v>975</v>
      </c>
      <c r="K86" s="119">
        <v>5369</v>
      </c>
      <c r="L86" s="119">
        <v>4042</v>
      </c>
      <c r="M86" s="119">
        <v>0</v>
      </c>
      <c r="N86" s="119">
        <v>0</v>
      </c>
      <c r="O86" s="119">
        <v>2692</v>
      </c>
      <c r="P86" s="119">
        <v>0</v>
      </c>
      <c r="Q86" s="120">
        <v>1157</v>
      </c>
      <c r="R86" s="117">
        <v>178</v>
      </c>
      <c r="S86" s="117">
        <v>401</v>
      </c>
      <c r="T86" s="117">
        <v>253</v>
      </c>
      <c r="U86" s="117">
        <v>518</v>
      </c>
      <c r="V86" s="117">
        <v>461</v>
      </c>
      <c r="W86" s="117">
        <v>1958</v>
      </c>
      <c r="X86" s="117">
        <v>1101</v>
      </c>
      <c r="Y86" s="117">
        <v>172</v>
      </c>
      <c r="Z86" s="117">
        <v>181</v>
      </c>
      <c r="AA86" s="117">
        <v>196</v>
      </c>
      <c r="AB86" s="117">
        <v>2602</v>
      </c>
      <c r="AC86" s="117">
        <v>0</v>
      </c>
      <c r="AD86" s="117">
        <v>829</v>
      </c>
      <c r="AE86" s="117">
        <v>2356</v>
      </c>
      <c r="AF86" s="117">
        <v>9782</v>
      </c>
      <c r="AG86" s="117">
        <v>722</v>
      </c>
      <c r="AH86" s="117">
        <v>899</v>
      </c>
      <c r="AI86" s="117">
        <v>295</v>
      </c>
      <c r="AJ86" s="117">
        <v>27</v>
      </c>
      <c r="AK86" s="117">
        <v>1634</v>
      </c>
      <c r="AL86" s="117">
        <v>3409</v>
      </c>
      <c r="AM86" s="117">
        <v>0</v>
      </c>
      <c r="AN86" s="117">
        <v>333</v>
      </c>
      <c r="AO86" s="117">
        <v>1697</v>
      </c>
      <c r="AP86" s="117">
        <v>245</v>
      </c>
      <c r="AQ86" s="117">
        <v>0</v>
      </c>
      <c r="AR86" s="117">
        <v>654</v>
      </c>
      <c r="AS86" s="117">
        <v>1960</v>
      </c>
      <c r="AT86" s="117">
        <v>284</v>
      </c>
      <c r="AU86" s="117">
        <v>1238</v>
      </c>
      <c r="AV86" s="118">
        <v>964</v>
      </c>
      <c r="AW86" s="113">
        <v>4.8490760931940774E-3</v>
      </c>
      <c r="AX86" s="79" t="s">
        <v>133</v>
      </c>
      <c r="AY86" s="114"/>
      <c r="AZ86" s="81" t="s">
        <v>132</v>
      </c>
      <c r="BB86" s="74">
        <v>85</v>
      </c>
    </row>
    <row r="87" spans="1:54" ht="13.5" thickBot="1" x14ac:dyDescent="0.25">
      <c r="A87" s="112" t="s">
        <v>41</v>
      </c>
      <c r="B87" s="119">
        <v>133201</v>
      </c>
      <c r="C87" s="119">
        <v>12749</v>
      </c>
      <c r="D87" s="119">
        <v>900</v>
      </c>
      <c r="E87" s="119">
        <v>1718</v>
      </c>
      <c r="F87" s="119">
        <v>8938</v>
      </c>
      <c r="G87" s="119">
        <v>5933</v>
      </c>
      <c r="H87" s="119">
        <v>4659</v>
      </c>
      <c r="I87" s="119">
        <v>50579</v>
      </c>
      <c r="J87" s="119">
        <v>3623</v>
      </c>
      <c r="K87" s="119">
        <v>20574</v>
      </c>
      <c r="L87" s="119">
        <v>13911</v>
      </c>
      <c r="M87" s="119">
        <v>0</v>
      </c>
      <c r="N87" s="119">
        <v>0</v>
      </c>
      <c r="O87" s="119">
        <v>9617</v>
      </c>
      <c r="P87" s="119">
        <v>0</v>
      </c>
      <c r="Q87" s="120">
        <v>4044</v>
      </c>
      <c r="R87" s="117">
        <v>534</v>
      </c>
      <c r="S87" s="117">
        <v>1272</v>
      </c>
      <c r="T87" s="117">
        <v>863</v>
      </c>
      <c r="U87" s="117">
        <v>1846</v>
      </c>
      <c r="V87" s="117">
        <v>1718</v>
      </c>
      <c r="W87" s="117">
        <v>7213</v>
      </c>
      <c r="X87" s="117">
        <v>4283</v>
      </c>
      <c r="Y87" s="117">
        <v>563</v>
      </c>
      <c r="Z87" s="117">
        <v>657</v>
      </c>
      <c r="AA87" s="117">
        <v>792</v>
      </c>
      <c r="AB87" s="117">
        <v>8511</v>
      </c>
      <c r="AC87" s="117">
        <v>0</v>
      </c>
      <c r="AD87" s="117">
        <v>2968</v>
      </c>
      <c r="AE87" s="117">
        <v>8938</v>
      </c>
      <c r="AF87" s="117">
        <v>34852</v>
      </c>
      <c r="AG87" s="117">
        <v>2760</v>
      </c>
      <c r="AH87" s="117">
        <v>3869</v>
      </c>
      <c r="AI87" s="117">
        <v>1105</v>
      </c>
      <c r="AJ87" s="117">
        <v>81</v>
      </c>
      <c r="AK87" s="117">
        <v>6187</v>
      </c>
      <c r="AL87" s="117">
        <v>13086</v>
      </c>
      <c r="AM87" s="117">
        <v>0</v>
      </c>
      <c r="AN87" s="117">
        <v>1132</v>
      </c>
      <c r="AO87" s="117">
        <v>5984</v>
      </c>
      <c r="AP87" s="117">
        <v>900</v>
      </c>
      <c r="AQ87" s="117">
        <v>0</v>
      </c>
      <c r="AR87" s="117">
        <v>2279</v>
      </c>
      <c r="AS87" s="117">
        <v>7488</v>
      </c>
      <c r="AT87" s="117">
        <v>1119</v>
      </c>
      <c r="AU87" s="117">
        <v>4519</v>
      </c>
      <c r="AV87" s="118">
        <v>3638</v>
      </c>
      <c r="AW87" s="113">
        <v>2.7637833825549992E-4</v>
      </c>
      <c r="AX87" s="79" t="s">
        <v>133</v>
      </c>
      <c r="AY87" s="114"/>
      <c r="AZ87" s="81" t="s">
        <v>132</v>
      </c>
      <c r="BB87" s="74">
        <v>86</v>
      </c>
    </row>
    <row r="88" spans="1:54" ht="13.5" thickBot="1" x14ac:dyDescent="0.25">
      <c r="A88" s="112" t="s">
        <v>42</v>
      </c>
      <c r="B88" s="119">
        <v>145745</v>
      </c>
      <c r="C88" s="119">
        <v>14503</v>
      </c>
      <c r="D88" s="119">
        <v>1003</v>
      </c>
      <c r="E88" s="119">
        <v>1778</v>
      </c>
      <c r="F88" s="119">
        <v>9940</v>
      </c>
      <c r="G88" s="119">
        <v>6522</v>
      </c>
      <c r="H88" s="119">
        <v>4355</v>
      </c>
      <c r="I88" s="119">
        <v>54561</v>
      </c>
      <c r="J88" s="119">
        <v>3883</v>
      </c>
      <c r="K88" s="119">
        <v>24376</v>
      </c>
      <c r="L88" s="119">
        <v>14913</v>
      </c>
      <c r="M88" s="119">
        <v>0</v>
      </c>
      <c r="N88" s="119">
        <v>0</v>
      </c>
      <c r="O88" s="119">
        <v>9911</v>
      </c>
      <c r="P88" s="119">
        <v>0</v>
      </c>
      <c r="Q88" s="120">
        <v>3759</v>
      </c>
      <c r="R88" s="117">
        <v>442</v>
      </c>
      <c r="S88" s="117">
        <v>1478</v>
      </c>
      <c r="T88" s="117">
        <v>1048</v>
      </c>
      <c r="U88" s="117">
        <v>1912</v>
      </c>
      <c r="V88" s="117">
        <v>1778</v>
      </c>
      <c r="W88" s="117">
        <v>7236</v>
      </c>
      <c r="X88" s="117">
        <v>5018</v>
      </c>
      <c r="Y88" s="117">
        <v>637</v>
      </c>
      <c r="Z88" s="117">
        <v>847</v>
      </c>
      <c r="AA88" s="117">
        <v>1096</v>
      </c>
      <c r="AB88" s="117">
        <v>8632</v>
      </c>
      <c r="AC88" s="117">
        <v>0</v>
      </c>
      <c r="AD88" s="117">
        <v>3242</v>
      </c>
      <c r="AE88" s="117">
        <v>9940</v>
      </c>
      <c r="AF88" s="117">
        <v>36932</v>
      </c>
      <c r="AG88" s="117">
        <v>2835</v>
      </c>
      <c r="AH88" s="117">
        <v>4440</v>
      </c>
      <c r="AI88" s="117">
        <v>1196</v>
      </c>
      <c r="AJ88" s="117">
        <v>154</v>
      </c>
      <c r="AK88" s="117">
        <v>7177</v>
      </c>
      <c r="AL88" s="117">
        <v>15849</v>
      </c>
      <c r="AM88" s="117">
        <v>0</v>
      </c>
      <c r="AN88" s="117">
        <v>1197</v>
      </c>
      <c r="AO88" s="117">
        <v>6597</v>
      </c>
      <c r="AP88" s="117">
        <v>1003</v>
      </c>
      <c r="AQ88" s="117">
        <v>0</v>
      </c>
      <c r="AR88" s="117">
        <v>2308</v>
      </c>
      <c r="AS88" s="117">
        <v>8527</v>
      </c>
      <c r="AT88" s="117">
        <v>1368</v>
      </c>
      <c r="AU88" s="117">
        <v>4859</v>
      </c>
      <c r="AV88" s="118">
        <v>4238</v>
      </c>
      <c r="AW88" s="113">
        <v>6.8724271350913E-5</v>
      </c>
      <c r="AX88" s="79" t="s">
        <v>133</v>
      </c>
      <c r="AY88" s="114"/>
      <c r="AZ88" s="81" t="s">
        <v>132</v>
      </c>
      <c r="BB88" s="74">
        <v>87</v>
      </c>
    </row>
    <row r="89" spans="1:54" ht="13.5" thickBot="1" x14ac:dyDescent="0.25">
      <c r="A89" s="112" t="s">
        <v>43</v>
      </c>
      <c r="B89" s="119">
        <v>150444</v>
      </c>
      <c r="C89" s="119">
        <v>15248</v>
      </c>
      <c r="D89" s="119">
        <v>1027</v>
      </c>
      <c r="E89" s="119">
        <v>1806</v>
      </c>
      <c r="F89" s="119">
        <v>10158</v>
      </c>
      <c r="G89" s="119">
        <v>6798</v>
      </c>
      <c r="H89" s="119">
        <v>4478</v>
      </c>
      <c r="I89" s="119">
        <v>56554</v>
      </c>
      <c r="J89" s="119">
        <v>3896</v>
      </c>
      <c r="K89" s="119">
        <v>25385</v>
      </c>
      <c r="L89" s="119">
        <v>15231</v>
      </c>
      <c r="M89" s="119">
        <v>0</v>
      </c>
      <c r="N89" s="119">
        <v>0</v>
      </c>
      <c r="O89" s="119">
        <v>9863</v>
      </c>
      <c r="P89" s="119">
        <v>0</v>
      </c>
      <c r="Q89" s="120">
        <v>3786</v>
      </c>
      <c r="R89" s="117">
        <v>519</v>
      </c>
      <c r="S89" s="117">
        <v>1400</v>
      </c>
      <c r="T89" s="117">
        <v>1202</v>
      </c>
      <c r="U89" s="117">
        <v>2178</v>
      </c>
      <c r="V89" s="117">
        <v>1806</v>
      </c>
      <c r="W89" s="117">
        <v>7418</v>
      </c>
      <c r="X89" s="117">
        <v>5089</v>
      </c>
      <c r="Y89" s="117">
        <v>674</v>
      </c>
      <c r="Z89" s="117">
        <v>918</v>
      </c>
      <c r="AA89" s="117">
        <v>1136</v>
      </c>
      <c r="AB89" s="117">
        <v>8577</v>
      </c>
      <c r="AC89" s="117">
        <v>0</v>
      </c>
      <c r="AD89" s="117">
        <v>3120</v>
      </c>
      <c r="AE89" s="117">
        <v>10158</v>
      </c>
      <c r="AF89" s="117">
        <v>38476</v>
      </c>
      <c r="AG89" s="117">
        <v>2694</v>
      </c>
      <c r="AH89" s="117">
        <v>4888</v>
      </c>
      <c r="AI89" s="117">
        <v>1425</v>
      </c>
      <c r="AJ89" s="117">
        <v>173</v>
      </c>
      <c r="AK89" s="117">
        <v>7652</v>
      </c>
      <c r="AL89" s="117">
        <v>16684</v>
      </c>
      <c r="AM89" s="117">
        <v>0</v>
      </c>
      <c r="AN89" s="117">
        <v>1045</v>
      </c>
      <c r="AO89" s="117">
        <v>6346</v>
      </c>
      <c r="AP89" s="117">
        <v>1027</v>
      </c>
      <c r="AQ89" s="117">
        <v>0</v>
      </c>
      <c r="AR89" s="117">
        <v>2507</v>
      </c>
      <c r="AS89" s="117">
        <v>8701</v>
      </c>
      <c r="AT89" s="117">
        <v>1500</v>
      </c>
      <c r="AU89" s="117">
        <v>5034</v>
      </c>
      <c r="AV89" s="118">
        <v>4311</v>
      </c>
      <c r="AW89" s="113">
        <v>1.4849823093411843E-4</v>
      </c>
      <c r="AX89" s="79" t="s">
        <v>133</v>
      </c>
      <c r="AY89" s="114"/>
      <c r="AZ89" s="81" t="s">
        <v>132</v>
      </c>
      <c r="BB89" s="74">
        <v>88</v>
      </c>
    </row>
    <row r="90" spans="1:54" ht="13.5" thickBot="1" x14ac:dyDescent="0.25">
      <c r="A90" s="112" t="s">
        <v>44</v>
      </c>
      <c r="B90" s="76">
        <v>172731</v>
      </c>
      <c r="C90" s="76">
        <v>18184</v>
      </c>
      <c r="D90" s="76">
        <v>1122</v>
      </c>
      <c r="E90" s="76">
        <v>2081</v>
      </c>
      <c r="F90" s="76">
        <v>11722</v>
      </c>
      <c r="G90" s="76">
        <v>8168</v>
      </c>
      <c r="H90" s="76">
        <v>5240</v>
      </c>
      <c r="I90" s="76">
        <v>65111</v>
      </c>
      <c r="J90" s="76">
        <v>4581</v>
      </c>
      <c r="K90" s="76">
        <v>27683</v>
      </c>
      <c r="L90" s="76">
        <v>17077</v>
      </c>
      <c r="M90" s="76">
        <v>0</v>
      </c>
      <c r="N90" s="76">
        <v>0</v>
      </c>
      <c r="O90" s="76">
        <v>11762</v>
      </c>
      <c r="P90" s="76">
        <v>0</v>
      </c>
      <c r="Q90" s="77">
        <v>4358</v>
      </c>
      <c r="R90" s="117">
        <v>695</v>
      </c>
      <c r="S90" s="117">
        <v>1614</v>
      </c>
      <c r="T90" s="117">
        <v>1439</v>
      </c>
      <c r="U90" s="117">
        <v>2445</v>
      </c>
      <c r="V90" s="117">
        <v>2081</v>
      </c>
      <c r="W90" s="117">
        <v>8913</v>
      </c>
      <c r="X90" s="117">
        <v>6349</v>
      </c>
      <c r="Y90" s="117">
        <v>705</v>
      </c>
      <c r="Z90" s="117">
        <v>990</v>
      </c>
      <c r="AA90" s="117">
        <v>1114</v>
      </c>
      <c r="AB90" s="117">
        <v>9952</v>
      </c>
      <c r="AC90" s="117">
        <v>0</v>
      </c>
      <c r="AD90" s="117">
        <v>3743</v>
      </c>
      <c r="AE90" s="117">
        <v>11722</v>
      </c>
      <c r="AF90" s="117">
        <v>44416</v>
      </c>
      <c r="AG90" s="117">
        <v>3142</v>
      </c>
      <c r="AH90" s="117">
        <v>5543</v>
      </c>
      <c r="AI90" s="117">
        <v>1626</v>
      </c>
      <c r="AJ90" s="117">
        <v>187</v>
      </c>
      <c r="AK90" s="117">
        <v>8751</v>
      </c>
      <c r="AL90" s="117">
        <v>18067</v>
      </c>
      <c r="AM90" s="117">
        <v>0</v>
      </c>
      <c r="AN90" s="117">
        <v>1235</v>
      </c>
      <c r="AO90" s="117">
        <v>7410</v>
      </c>
      <c r="AP90" s="117">
        <v>1122</v>
      </c>
      <c r="AQ90" s="117">
        <v>0</v>
      </c>
      <c r="AR90" s="117">
        <v>3084</v>
      </c>
      <c r="AS90" s="117">
        <v>9616</v>
      </c>
      <c r="AT90" s="117">
        <v>1980</v>
      </c>
      <c r="AU90" s="117">
        <v>5923</v>
      </c>
      <c r="AV90" s="118">
        <v>4509</v>
      </c>
      <c r="AW90" s="113">
        <v>4.1819671285926242E-4</v>
      </c>
      <c r="AX90" s="79" t="s">
        <v>133</v>
      </c>
      <c r="AY90" s="114"/>
      <c r="AZ90" s="81" t="s">
        <v>132</v>
      </c>
      <c r="BB90" s="74">
        <v>89</v>
      </c>
    </row>
    <row r="91" spans="1:54" ht="13.5" thickBot="1" x14ac:dyDescent="0.25">
      <c r="A91" s="112" t="s">
        <v>45</v>
      </c>
      <c r="B91" s="76">
        <v>204286</v>
      </c>
      <c r="C91" s="76">
        <v>19142</v>
      </c>
      <c r="D91" s="76">
        <v>1103</v>
      </c>
      <c r="E91" s="76">
        <v>2063</v>
      </c>
      <c r="F91" s="76">
        <v>12671</v>
      </c>
      <c r="G91" s="76">
        <v>8264</v>
      </c>
      <c r="H91" s="76">
        <v>7448</v>
      </c>
      <c r="I91" s="76">
        <v>82959</v>
      </c>
      <c r="J91" s="76">
        <v>4473</v>
      </c>
      <c r="K91" s="76">
        <v>30662</v>
      </c>
      <c r="L91" s="76">
        <v>20853</v>
      </c>
      <c r="M91" s="76">
        <v>0</v>
      </c>
      <c r="N91" s="76">
        <v>0</v>
      </c>
      <c r="O91" s="76">
        <v>14648</v>
      </c>
      <c r="P91" s="76">
        <v>0</v>
      </c>
      <c r="Q91" s="77">
        <v>6197</v>
      </c>
      <c r="R91" s="117">
        <v>1099</v>
      </c>
      <c r="S91" s="117">
        <v>1770</v>
      </c>
      <c r="T91" s="117">
        <v>1231</v>
      </c>
      <c r="U91" s="117">
        <v>2448</v>
      </c>
      <c r="V91" s="117">
        <v>2063</v>
      </c>
      <c r="W91" s="117">
        <v>11128</v>
      </c>
      <c r="X91" s="117">
        <v>6508</v>
      </c>
      <c r="Y91" s="117">
        <v>825</v>
      </c>
      <c r="Z91" s="117">
        <v>878</v>
      </c>
      <c r="AA91" s="117">
        <v>1178</v>
      </c>
      <c r="AB91" s="117">
        <v>13130</v>
      </c>
      <c r="AC91" s="117">
        <v>0</v>
      </c>
      <c r="AD91" s="117">
        <v>3961</v>
      </c>
      <c r="AE91" s="117">
        <v>12671</v>
      </c>
      <c r="AF91" s="117">
        <v>58517</v>
      </c>
      <c r="AG91" s="117">
        <v>3242</v>
      </c>
      <c r="AH91" s="117">
        <v>6333</v>
      </c>
      <c r="AI91" s="117">
        <v>1795</v>
      </c>
      <c r="AJ91" s="117">
        <v>152</v>
      </c>
      <c r="AK91" s="117">
        <v>8983</v>
      </c>
      <c r="AL91" s="117">
        <v>19675</v>
      </c>
      <c r="AM91" s="117">
        <v>0</v>
      </c>
      <c r="AN91" s="117">
        <v>1750</v>
      </c>
      <c r="AO91" s="117">
        <v>9353</v>
      </c>
      <c r="AP91" s="117">
        <v>1103</v>
      </c>
      <c r="AQ91" s="117">
        <v>0</v>
      </c>
      <c r="AR91" s="117">
        <v>3651</v>
      </c>
      <c r="AS91" s="117">
        <v>10987</v>
      </c>
      <c r="AT91" s="117">
        <v>1855</v>
      </c>
      <c r="AU91" s="117">
        <v>6753</v>
      </c>
      <c r="AV91" s="118">
        <v>5050</v>
      </c>
      <c r="AW91" s="113">
        <v>5.083808071292931E-4</v>
      </c>
      <c r="AX91" s="79" t="s">
        <v>133</v>
      </c>
      <c r="AY91" s="114"/>
      <c r="AZ91" s="81" t="s">
        <v>132</v>
      </c>
      <c r="BB91" s="74">
        <v>90</v>
      </c>
    </row>
    <row r="92" spans="1:54" ht="13.5" thickBot="1" x14ac:dyDescent="0.25">
      <c r="A92" s="112" t="s">
        <v>46</v>
      </c>
      <c r="B92" s="76">
        <v>203207</v>
      </c>
      <c r="C92" s="76">
        <v>16807</v>
      </c>
      <c r="D92" s="76">
        <v>976</v>
      </c>
      <c r="E92" s="76">
        <v>2071</v>
      </c>
      <c r="F92" s="76">
        <v>11488</v>
      </c>
      <c r="G92" s="76">
        <v>7959</v>
      </c>
      <c r="H92" s="76">
        <v>7153</v>
      </c>
      <c r="I92" s="76">
        <v>85378</v>
      </c>
      <c r="J92" s="76">
        <v>4685</v>
      </c>
      <c r="K92" s="76">
        <v>30044</v>
      </c>
      <c r="L92" s="76">
        <v>22357</v>
      </c>
      <c r="M92" s="76">
        <v>0</v>
      </c>
      <c r="N92" s="76">
        <v>0</v>
      </c>
      <c r="O92" s="76">
        <v>14289</v>
      </c>
      <c r="P92" s="76">
        <v>0</v>
      </c>
      <c r="Q92" s="77">
        <v>6115</v>
      </c>
      <c r="R92" s="117">
        <v>893</v>
      </c>
      <c r="S92" s="117">
        <v>1733</v>
      </c>
      <c r="T92" s="117">
        <v>931</v>
      </c>
      <c r="U92" s="117">
        <v>2268</v>
      </c>
      <c r="V92" s="117">
        <v>2071</v>
      </c>
      <c r="W92" s="117">
        <v>10625</v>
      </c>
      <c r="X92" s="117">
        <v>5663</v>
      </c>
      <c r="Y92" s="117">
        <v>751</v>
      </c>
      <c r="Z92" s="117">
        <v>809</v>
      </c>
      <c r="AA92" s="117">
        <v>1031</v>
      </c>
      <c r="AB92" s="117">
        <v>14912</v>
      </c>
      <c r="AC92" s="117">
        <v>0</v>
      </c>
      <c r="AD92" s="117">
        <v>4152</v>
      </c>
      <c r="AE92" s="117">
        <v>11488</v>
      </c>
      <c r="AF92" s="117">
        <v>61554</v>
      </c>
      <c r="AG92" s="117">
        <v>3754</v>
      </c>
      <c r="AH92" s="117">
        <v>6051</v>
      </c>
      <c r="AI92" s="117">
        <v>1461</v>
      </c>
      <c r="AJ92" s="117">
        <v>145</v>
      </c>
      <c r="AK92" s="117">
        <v>7884</v>
      </c>
      <c r="AL92" s="117">
        <v>18688</v>
      </c>
      <c r="AM92" s="117">
        <v>0</v>
      </c>
      <c r="AN92" s="117">
        <v>1931</v>
      </c>
      <c r="AO92" s="117">
        <v>9454</v>
      </c>
      <c r="AP92" s="117">
        <v>976</v>
      </c>
      <c r="AQ92" s="117">
        <v>0</v>
      </c>
      <c r="AR92" s="117">
        <v>3260</v>
      </c>
      <c r="AS92" s="117">
        <v>11356</v>
      </c>
      <c r="AT92" s="117">
        <v>1539</v>
      </c>
      <c r="AU92" s="117">
        <v>6537</v>
      </c>
      <c r="AV92" s="118">
        <v>5175</v>
      </c>
      <c r="AW92" s="113">
        <v>7.1807977021447341E-4</v>
      </c>
      <c r="AX92" s="79" t="s">
        <v>133</v>
      </c>
      <c r="AY92" s="114"/>
      <c r="AZ92" s="81" t="s">
        <v>132</v>
      </c>
      <c r="BB92" s="74">
        <v>91</v>
      </c>
    </row>
    <row r="93" spans="1:54" ht="13.5" thickBot="1" x14ac:dyDescent="0.25">
      <c r="A93" s="112" t="s">
        <v>47</v>
      </c>
      <c r="B93" s="76">
        <v>170841</v>
      </c>
      <c r="C93" s="76">
        <v>14839</v>
      </c>
      <c r="D93" s="76">
        <v>840</v>
      </c>
      <c r="E93" s="76">
        <v>1661</v>
      </c>
      <c r="F93" s="76">
        <v>10095</v>
      </c>
      <c r="G93" s="76">
        <v>7345</v>
      </c>
      <c r="H93" s="76">
        <v>5743</v>
      </c>
      <c r="I93" s="76">
        <v>70058</v>
      </c>
      <c r="J93" s="76">
        <v>4161</v>
      </c>
      <c r="K93" s="76">
        <v>26305</v>
      </c>
      <c r="L93" s="76">
        <v>18575</v>
      </c>
      <c r="M93" s="76">
        <v>0</v>
      </c>
      <c r="N93" s="76">
        <v>0</v>
      </c>
      <c r="O93" s="76">
        <v>11219</v>
      </c>
      <c r="P93" s="76">
        <v>0</v>
      </c>
      <c r="Q93" s="77">
        <v>4900</v>
      </c>
      <c r="R93" s="117">
        <v>723</v>
      </c>
      <c r="S93" s="117">
        <v>1494</v>
      </c>
      <c r="T93" s="117">
        <v>1035</v>
      </c>
      <c r="U93" s="117">
        <v>2179</v>
      </c>
      <c r="V93" s="117">
        <v>1661</v>
      </c>
      <c r="W93" s="117">
        <v>8365</v>
      </c>
      <c r="X93" s="117">
        <v>5149</v>
      </c>
      <c r="Y93" s="117">
        <v>666</v>
      </c>
      <c r="Z93" s="117">
        <v>747</v>
      </c>
      <c r="AA93" s="117">
        <v>937</v>
      </c>
      <c r="AB93" s="117">
        <v>12117</v>
      </c>
      <c r="AC93" s="117">
        <v>0</v>
      </c>
      <c r="AD93" s="117">
        <v>3876</v>
      </c>
      <c r="AE93" s="117">
        <v>10095</v>
      </c>
      <c r="AF93" s="117">
        <v>50430</v>
      </c>
      <c r="AG93" s="117">
        <v>3126</v>
      </c>
      <c r="AH93" s="117">
        <v>4788</v>
      </c>
      <c r="AI93" s="117">
        <v>1366</v>
      </c>
      <c r="AJ93" s="117">
        <v>120</v>
      </c>
      <c r="AK93" s="117">
        <v>7107</v>
      </c>
      <c r="AL93" s="117">
        <v>16288</v>
      </c>
      <c r="AM93" s="117">
        <v>0</v>
      </c>
      <c r="AN93" s="117">
        <v>1360</v>
      </c>
      <c r="AO93" s="117">
        <v>7833</v>
      </c>
      <c r="AP93" s="117">
        <v>840</v>
      </c>
      <c r="AQ93" s="117">
        <v>0</v>
      </c>
      <c r="AR93" s="117">
        <v>2583</v>
      </c>
      <c r="AS93" s="117">
        <v>10017</v>
      </c>
      <c r="AT93" s="117">
        <v>1290</v>
      </c>
      <c r="AU93" s="117">
        <v>5404</v>
      </c>
      <c r="AV93" s="118">
        <v>4345</v>
      </c>
      <c r="AW93" s="113">
        <v>1.3012171924050929E-3</v>
      </c>
      <c r="AX93" s="79" t="s">
        <v>133</v>
      </c>
      <c r="AY93" s="114"/>
      <c r="AZ93" s="81" t="s">
        <v>132</v>
      </c>
      <c r="BB93" s="74">
        <v>92</v>
      </c>
    </row>
    <row r="94" spans="1:54" ht="13.5" thickBot="1" x14ac:dyDescent="0.25">
      <c r="A94" s="112" t="s">
        <v>48</v>
      </c>
      <c r="B94" s="76">
        <v>184293</v>
      </c>
      <c r="C94" s="76">
        <v>17844</v>
      </c>
      <c r="D94" s="76">
        <v>1126</v>
      </c>
      <c r="E94" s="76">
        <v>1868</v>
      </c>
      <c r="F94" s="76">
        <v>11523</v>
      </c>
      <c r="G94" s="76">
        <v>7866</v>
      </c>
      <c r="H94" s="76">
        <v>5914</v>
      </c>
      <c r="I94" s="76">
        <v>72881</v>
      </c>
      <c r="J94" s="76">
        <v>4773</v>
      </c>
      <c r="K94" s="76">
        <v>29912</v>
      </c>
      <c r="L94" s="76">
        <v>19090</v>
      </c>
      <c r="M94" s="76">
        <v>0</v>
      </c>
      <c r="N94" s="76">
        <v>0</v>
      </c>
      <c r="O94" s="76">
        <v>11496</v>
      </c>
      <c r="P94" s="76">
        <v>0</v>
      </c>
      <c r="Q94" s="77">
        <v>4994</v>
      </c>
      <c r="R94" s="117">
        <v>758</v>
      </c>
      <c r="S94" s="117">
        <v>1580</v>
      </c>
      <c r="T94" s="117">
        <v>1378</v>
      </c>
      <c r="U94" s="117">
        <v>2440</v>
      </c>
      <c r="V94" s="117">
        <v>1868</v>
      </c>
      <c r="W94" s="117">
        <v>8501</v>
      </c>
      <c r="X94" s="117">
        <v>6315</v>
      </c>
      <c r="Y94" s="117">
        <v>724</v>
      </c>
      <c r="Z94" s="117">
        <v>909</v>
      </c>
      <c r="AA94" s="117">
        <v>1148</v>
      </c>
      <c r="AB94" s="117">
        <v>11772</v>
      </c>
      <c r="AC94" s="117">
        <v>0</v>
      </c>
      <c r="AD94" s="117">
        <v>3773</v>
      </c>
      <c r="AE94" s="117">
        <v>11523</v>
      </c>
      <c r="AF94" s="117">
        <v>50935</v>
      </c>
      <c r="AG94" s="117">
        <v>3395</v>
      </c>
      <c r="AH94" s="117">
        <v>5746</v>
      </c>
      <c r="AI94" s="117">
        <v>1514</v>
      </c>
      <c r="AJ94" s="117">
        <v>162</v>
      </c>
      <c r="AK94" s="117">
        <v>8548</v>
      </c>
      <c r="AL94" s="117">
        <v>19116</v>
      </c>
      <c r="AM94" s="117">
        <v>0</v>
      </c>
      <c r="AN94" s="117">
        <v>1415</v>
      </c>
      <c r="AO94" s="117">
        <v>8483</v>
      </c>
      <c r="AP94" s="117">
        <v>1126</v>
      </c>
      <c r="AQ94" s="117">
        <v>0</v>
      </c>
      <c r="AR94" s="117">
        <v>2981</v>
      </c>
      <c r="AS94" s="117">
        <v>10796</v>
      </c>
      <c r="AT94" s="117">
        <v>1653</v>
      </c>
      <c r="AU94" s="117">
        <v>5845</v>
      </c>
      <c r="AV94" s="118">
        <v>4895</v>
      </c>
      <c r="AW94" s="113">
        <v>1.8920600317742689E-3</v>
      </c>
      <c r="AX94" s="79" t="s">
        <v>133</v>
      </c>
      <c r="AY94" s="114"/>
      <c r="AZ94" s="81" t="s">
        <v>132</v>
      </c>
      <c r="BB94" s="74">
        <v>93</v>
      </c>
    </row>
    <row r="95" spans="1:54" ht="13.5" thickBot="1" x14ac:dyDescent="0.25">
      <c r="A95" s="112" t="s">
        <v>49</v>
      </c>
      <c r="B95" s="76">
        <v>202466</v>
      </c>
      <c r="C95" s="76">
        <v>20386</v>
      </c>
      <c r="D95" s="76">
        <v>1245</v>
      </c>
      <c r="E95" s="76">
        <v>2140</v>
      </c>
      <c r="F95" s="76">
        <v>13003</v>
      </c>
      <c r="G95" s="76">
        <v>8667</v>
      </c>
      <c r="H95" s="76">
        <v>5781</v>
      </c>
      <c r="I95" s="76">
        <v>81434</v>
      </c>
      <c r="J95" s="76">
        <v>5062</v>
      </c>
      <c r="K95" s="76">
        <v>32476</v>
      </c>
      <c r="L95" s="76">
        <v>19495</v>
      </c>
      <c r="M95" s="76">
        <v>0</v>
      </c>
      <c r="N95" s="76">
        <v>0</v>
      </c>
      <c r="O95" s="76">
        <v>12777</v>
      </c>
      <c r="P95" s="76">
        <v>0</v>
      </c>
      <c r="Q95" s="77">
        <v>4842</v>
      </c>
      <c r="R95" s="117">
        <v>772</v>
      </c>
      <c r="S95" s="117">
        <v>1897</v>
      </c>
      <c r="T95" s="117">
        <v>1407</v>
      </c>
      <c r="U95" s="117">
        <v>2563</v>
      </c>
      <c r="V95" s="117">
        <v>2140</v>
      </c>
      <c r="W95" s="117">
        <v>9508</v>
      </c>
      <c r="X95" s="117">
        <v>7263</v>
      </c>
      <c r="Y95" s="117">
        <v>895</v>
      </c>
      <c r="Z95" s="117">
        <v>945</v>
      </c>
      <c r="AA95" s="117">
        <v>1390</v>
      </c>
      <c r="AB95" s="117">
        <v>11643</v>
      </c>
      <c r="AC95" s="117">
        <v>0</v>
      </c>
      <c r="AD95" s="117">
        <v>4200</v>
      </c>
      <c r="AE95" s="117">
        <v>13003</v>
      </c>
      <c r="AF95" s="117">
        <v>55891</v>
      </c>
      <c r="AG95" s="117">
        <v>3655</v>
      </c>
      <c r="AH95" s="117">
        <v>7009</v>
      </c>
      <c r="AI95" s="117">
        <v>1693</v>
      </c>
      <c r="AJ95" s="117">
        <v>167</v>
      </c>
      <c r="AK95" s="117">
        <v>9823</v>
      </c>
      <c r="AL95" s="117">
        <v>20957</v>
      </c>
      <c r="AM95" s="117">
        <v>0</v>
      </c>
      <c r="AN95" s="117">
        <v>1372</v>
      </c>
      <c r="AO95" s="117">
        <v>9342</v>
      </c>
      <c r="AP95" s="117">
        <v>1245</v>
      </c>
      <c r="AQ95" s="117">
        <v>0</v>
      </c>
      <c r="AR95" s="117">
        <v>3300</v>
      </c>
      <c r="AS95" s="117">
        <v>11519</v>
      </c>
      <c r="AT95" s="117">
        <v>1904</v>
      </c>
      <c r="AU95" s="117">
        <v>6907</v>
      </c>
      <c r="AV95" s="118">
        <v>5214</v>
      </c>
      <c r="AW95" s="113">
        <v>2.5314072841120753E-3</v>
      </c>
      <c r="AX95" s="79" t="s">
        <v>133</v>
      </c>
      <c r="AY95" s="114"/>
      <c r="AZ95" s="81" t="s">
        <v>132</v>
      </c>
      <c r="BB95" s="74">
        <v>94</v>
      </c>
    </row>
    <row r="96" spans="1:54" ht="13.5" thickBot="1" x14ac:dyDescent="0.25">
      <c r="A96" s="112" t="s">
        <v>50</v>
      </c>
      <c r="B96" s="76">
        <v>196805</v>
      </c>
      <c r="C96" s="76">
        <v>19906</v>
      </c>
      <c r="D96" s="76">
        <v>992</v>
      </c>
      <c r="E96" s="76">
        <v>2024</v>
      </c>
      <c r="F96" s="76">
        <v>12107</v>
      </c>
      <c r="G96" s="76">
        <v>8155</v>
      </c>
      <c r="H96" s="76">
        <v>5559</v>
      </c>
      <c r="I96" s="76">
        <v>80166</v>
      </c>
      <c r="J96" s="76">
        <v>4678</v>
      </c>
      <c r="K96" s="76">
        <v>31734</v>
      </c>
      <c r="L96" s="76">
        <v>18498</v>
      </c>
      <c r="M96" s="76">
        <v>0</v>
      </c>
      <c r="N96" s="76">
        <v>0</v>
      </c>
      <c r="O96" s="76">
        <v>12986</v>
      </c>
      <c r="P96" s="76">
        <v>0</v>
      </c>
      <c r="Q96" s="77">
        <v>4588</v>
      </c>
      <c r="R96" s="117">
        <v>773</v>
      </c>
      <c r="S96" s="117">
        <v>1798</v>
      </c>
      <c r="T96" s="117">
        <v>1355</v>
      </c>
      <c r="U96" s="117">
        <v>2457</v>
      </c>
      <c r="V96" s="117">
        <v>2024</v>
      </c>
      <c r="W96" s="117">
        <v>9930</v>
      </c>
      <c r="X96" s="117">
        <v>6824</v>
      </c>
      <c r="Y96" s="117">
        <v>880</v>
      </c>
      <c r="Z96" s="117">
        <v>952</v>
      </c>
      <c r="AA96" s="117">
        <v>1344</v>
      </c>
      <c r="AB96" s="117">
        <v>10960</v>
      </c>
      <c r="AC96" s="117">
        <v>0</v>
      </c>
      <c r="AD96" s="117">
        <v>3969</v>
      </c>
      <c r="AE96" s="117">
        <v>12107</v>
      </c>
      <c r="AF96" s="117">
        <v>55354</v>
      </c>
      <c r="AG96" s="117">
        <v>3323</v>
      </c>
      <c r="AH96" s="117">
        <v>6854</v>
      </c>
      <c r="AI96" s="117">
        <v>1697</v>
      </c>
      <c r="AJ96" s="117">
        <v>198</v>
      </c>
      <c r="AK96" s="117">
        <v>9824</v>
      </c>
      <c r="AL96" s="117">
        <v>20230</v>
      </c>
      <c r="AM96" s="117">
        <v>0</v>
      </c>
      <c r="AN96" s="117">
        <v>1258</v>
      </c>
      <c r="AO96" s="117">
        <v>9213</v>
      </c>
      <c r="AP96" s="117">
        <v>992</v>
      </c>
      <c r="AQ96" s="117">
        <v>0</v>
      </c>
      <c r="AR96" s="117">
        <v>3258</v>
      </c>
      <c r="AS96" s="117">
        <v>11504</v>
      </c>
      <c r="AT96" s="117">
        <v>1729</v>
      </c>
      <c r="AU96" s="117">
        <v>6521</v>
      </c>
      <c r="AV96" s="118">
        <v>4889</v>
      </c>
      <c r="AW96" s="113">
        <v>4.0045090987170535E-3</v>
      </c>
      <c r="AX96" s="79" t="s">
        <v>133</v>
      </c>
      <c r="AY96" s="114"/>
      <c r="AZ96" s="81" t="s">
        <v>132</v>
      </c>
      <c r="BB96" s="74">
        <v>95</v>
      </c>
    </row>
    <row r="97" spans="1:54" ht="13.5" thickBot="1" x14ac:dyDescent="0.25">
      <c r="A97" s="112" t="s">
        <v>51</v>
      </c>
      <c r="B97" s="76">
        <v>172244</v>
      </c>
      <c r="C97" s="76">
        <v>17742</v>
      </c>
      <c r="D97" s="76">
        <v>942</v>
      </c>
      <c r="E97" s="76">
        <v>1807</v>
      </c>
      <c r="F97" s="76">
        <v>10471</v>
      </c>
      <c r="G97" s="76">
        <v>7074</v>
      </c>
      <c r="H97" s="76">
        <v>5068</v>
      </c>
      <c r="I97" s="76">
        <v>68340</v>
      </c>
      <c r="J97" s="76">
        <v>4359</v>
      </c>
      <c r="K97" s="76">
        <v>29121</v>
      </c>
      <c r="L97" s="76">
        <v>16121</v>
      </c>
      <c r="M97" s="76">
        <v>0</v>
      </c>
      <c r="N97" s="76">
        <v>0</v>
      </c>
      <c r="O97" s="76">
        <v>11199</v>
      </c>
      <c r="P97" s="76">
        <v>0</v>
      </c>
      <c r="Q97" s="77">
        <v>4188</v>
      </c>
      <c r="R97" s="117">
        <v>705</v>
      </c>
      <c r="S97" s="117">
        <v>1572</v>
      </c>
      <c r="T97" s="117">
        <v>1283</v>
      </c>
      <c r="U97" s="117">
        <v>2159</v>
      </c>
      <c r="V97" s="117">
        <v>1807</v>
      </c>
      <c r="W97" s="117">
        <v>8378</v>
      </c>
      <c r="X97" s="117">
        <v>5938</v>
      </c>
      <c r="Y97" s="117">
        <v>838</v>
      </c>
      <c r="Z97" s="117">
        <v>881</v>
      </c>
      <c r="AA97" s="117">
        <v>1032</v>
      </c>
      <c r="AB97" s="117">
        <v>9508</v>
      </c>
      <c r="AC97" s="117">
        <v>0</v>
      </c>
      <c r="AD97" s="117">
        <v>3326</v>
      </c>
      <c r="AE97" s="117">
        <v>10471</v>
      </c>
      <c r="AF97" s="117">
        <v>46903</v>
      </c>
      <c r="AG97" s="117">
        <v>3076</v>
      </c>
      <c r="AH97" s="117">
        <v>6135</v>
      </c>
      <c r="AI97" s="117">
        <v>1453</v>
      </c>
      <c r="AJ97" s="117">
        <v>175</v>
      </c>
      <c r="AK97" s="117">
        <v>8708</v>
      </c>
      <c r="AL97" s="117">
        <v>18242</v>
      </c>
      <c r="AM97" s="117">
        <v>0</v>
      </c>
      <c r="AN97" s="117">
        <v>1249</v>
      </c>
      <c r="AO97" s="117">
        <v>7598</v>
      </c>
      <c r="AP97" s="117">
        <v>942</v>
      </c>
      <c r="AQ97" s="117">
        <v>0</v>
      </c>
      <c r="AR97" s="117">
        <v>3096</v>
      </c>
      <c r="AS97" s="117">
        <v>10879</v>
      </c>
      <c r="AT97" s="117">
        <v>1589</v>
      </c>
      <c r="AU97" s="117">
        <v>5834</v>
      </c>
      <c r="AV97" s="118">
        <v>4279</v>
      </c>
      <c r="AW97" s="113">
        <v>5.9880616959451368E-3</v>
      </c>
      <c r="AX97" s="79" t="s">
        <v>133</v>
      </c>
      <c r="AY97" s="114"/>
      <c r="AZ97" s="81" t="s">
        <v>132</v>
      </c>
      <c r="BB97" s="74">
        <v>96</v>
      </c>
    </row>
    <row r="98" spans="1:54" ht="13.5" thickBot="1" x14ac:dyDescent="0.25">
      <c r="A98" s="112" t="s">
        <v>52</v>
      </c>
      <c r="B98" s="76">
        <v>148521</v>
      </c>
      <c r="C98" s="76">
        <v>15815</v>
      </c>
      <c r="D98" s="76">
        <v>973</v>
      </c>
      <c r="E98" s="76">
        <v>1614</v>
      </c>
      <c r="F98" s="76">
        <v>9399</v>
      </c>
      <c r="G98" s="76">
        <v>6602</v>
      </c>
      <c r="H98" s="76">
        <v>4326</v>
      </c>
      <c r="I98" s="76">
        <v>56557</v>
      </c>
      <c r="J98" s="76">
        <v>3915</v>
      </c>
      <c r="K98" s="76">
        <v>25913</v>
      </c>
      <c r="L98" s="76">
        <v>13376</v>
      </c>
      <c r="M98" s="76">
        <v>0</v>
      </c>
      <c r="N98" s="76">
        <v>0</v>
      </c>
      <c r="O98" s="76">
        <v>10031</v>
      </c>
      <c r="P98" s="76">
        <v>0</v>
      </c>
      <c r="Q98" s="77">
        <v>3628</v>
      </c>
      <c r="R98" s="117">
        <v>527</v>
      </c>
      <c r="S98" s="117">
        <v>1396</v>
      </c>
      <c r="T98" s="117">
        <v>1189</v>
      </c>
      <c r="U98" s="117">
        <v>2029</v>
      </c>
      <c r="V98" s="117">
        <v>1614</v>
      </c>
      <c r="W98" s="117">
        <v>7419</v>
      </c>
      <c r="X98" s="117">
        <v>5282</v>
      </c>
      <c r="Y98" s="117">
        <v>586</v>
      </c>
      <c r="Z98" s="117">
        <v>744</v>
      </c>
      <c r="AA98" s="117">
        <v>938</v>
      </c>
      <c r="AB98" s="117">
        <v>7702</v>
      </c>
      <c r="AC98" s="117">
        <v>0</v>
      </c>
      <c r="AD98" s="117">
        <v>3211</v>
      </c>
      <c r="AE98" s="117">
        <v>9399</v>
      </c>
      <c r="AF98" s="117">
        <v>38059</v>
      </c>
      <c r="AG98" s="117">
        <v>2726</v>
      </c>
      <c r="AH98" s="117">
        <v>5446</v>
      </c>
      <c r="AI98" s="117">
        <v>1223</v>
      </c>
      <c r="AJ98" s="117">
        <v>171</v>
      </c>
      <c r="AK98" s="117">
        <v>7830</v>
      </c>
      <c r="AL98" s="117">
        <v>16191</v>
      </c>
      <c r="AM98" s="117">
        <v>0</v>
      </c>
      <c r="AN98" s="117">
        <v>1216</v>
      </c>
      <c r="AO98" s="117">
        <v>6557</v>
      </c>
      <c r="AP98" s="117">
        <v>973</v>
      </c>
      <c r="AQ98" s="117">
        <v>0</v>
      </c>
      <c r="AR98" s="117">
        <v>2703</v>
      </c>
      <c r="AS98" s="117">
        <v>9722</v>
      </c>
      <c r="AT98" s="117">
        <v>1362</v>
      </c>
      <c r="AU98" s="117">
        <v>4971</v>
      </c>
      <c r="AV98" s="118">
        <v>3707</v>
      </c>
      <c r="AW98" s="113">
        <v>9.6664369959064567E-3</v>
      </c>
      <c r="AX98" s="79" t="s">
        <v>133</v>
      </c>
      <c r="AY98" s="114"/>
      <c r="AZ98" s="81" t="s">
        <v>132</v>
      </c>
      <c r="BB98" s="74">
        <v>97</v>
      </c>
    </row>
    <row r="99" spans="1:54" ht="13.5" thickBot="1" x14ac:dyDescent="0.25">
      <c r="A99" s="112" t="s">
        <v>53</v>
      </c>
      <c r="B99" s="76">
        <v>144406</v>
      </c>
      <c r="C99" s="76">
        <v>15707</v>
      </c>
      <c r="D99" s="76">
        <v>970</v>
      </c>
      <c r="E99" s="76">
        <v>1635</v>
      </c>
      <c r="F99" s="76">
        <v>9829</v>
      </c>
      <c r="G99" s="76">
        <v>6187</v>
      </c>
      <c r="H99" s="76">
        <v>3840</v>
      </c>
      <c r="I99" s="76">
        <v>54072</v>
      </c>
      <c r="J99" s="76">
        <v>3835</v>
      </c>
      <c r="K99" s="76">
        <v>25191</v>
      </c>
      <c r="L99" s="76">
        <v>13260</v>
      </c>
      <c r="M99" s="76">
        <v>0</v>
      </c>
      <c r="N99" s="76">
        <v>0</v>
      </c>
      <c r="O99" s="76">
        <v>9880</v>
      </c>
      <c r="P99" s="76">
        <v>0</v>
      </c>
      <c r="Q99" s="77">
        <v>3193</v>
      </c>
      <c r="R99" s="117">
        <v>488</v>
      </c>
      <c r="S99" s="117">
        <v>1354</v>
      </c>
      <c r="T99" s="117">
        <v>1214</v>
      </c>
      <c r="U99" s="117">
        <v>1916</v>
      </c>
      <c r="V99" s="117">
        <v>1635</v>
      </c>
      <c r="W99" s="117">
        <v>7487</v>
      </c>
      <c r="X99" s="117">
        <v>5406</v>
      </c>
      <c r="Y99" s="117">
        <v>537</v>
      </c>
      <c r="Z99" s="117">
        <v>581</v>
      </c>
      <c r="AA99" s="117">
        <v>848</v>
      </c>
      <c r="AB99" s="117">
        <v>7678</v>
      </c>
      <c r="AC99" s="117">
        <v>0</v>
      </c>
      <c r="AD99" s="117">
        <v>3059</v>
      </c>
      <c r="AE99" s="117">
        <v>9829</v>
      </c>
      <c r="AF99" s="117">
        <v>36056</v>
      </c>
      <c r="AG99" s="117">
        <v>2621</v>
      </c>
      <c r="AH99" s="117">
        <v>5414</v>
      </c>
      <c r="AI99" s="117">
        <v>1214</v>
      </c>
      <c r="AJ99" s="117">
        <v>159</v>
      </c>
      <c r="AK99" s="117">
        <v>7802</v>
      </c>
      <c r="AL99" s="117">
        <v>15536</v>
      </c>
      <c r="AM99" s="117">
        <v>0</v>
      </c>
      <c r="AN99" s="117">
        <v>1039</v>
      </c>
      <c r="AO99" s="117">
        <v>6608</v>
      </c>
      <c r="AP99" s="117">
        <v>970</v>
      </c>
      <c r="AQ99" s="117">
        <v>0</v>
      </c>
      <c r="AR99" s="117">
        <v>2499</v>
      </c>
      <c r="AS99" s="117">
        <v>9655</v>
      </c>
      <c r="AT99" s="117">
        <v>1212</v>
      </c>
      <c r="AU99" s="117">
        <v>4609</v>
      </c>
      <c r="AV99" s="118">
        <v>3787</v>
      </c>
      <c r="AW99" s="113">
        <v>1.4360888993414865E-2</v>
      </c>
      <c r="AX99" s="79" t="s">
        <v>133</v>
      </c>
      <c r="AY99" s="114"/>
      <c r="AZ99" s="81" t="s">
        <v>132</v>
      </c>
      <c r="BB99" s="74">
        <v>98</v>
      </c>
    </row>
    <row r="100" spans="1:54" ht="13.5" thickBot="1" x14ac:dyDescent="0.25">
      <c r="A100" s="112" t="s">
        <v>54</v>
      </c>
      <c r="B100" s="76">
        <v>126534</v>
      </c>
      <c r="C100" s="76">
        <v>13882</v>
      </c>
      <c r="D100" s="76">
        <v>770</v>
      </c>
      <c r="E100" s="76">
        <v>1479</v>
      </c>
      <c r="F100" s="76">
        <v>8455</v>
      </c>
      <c r="G100" s="76">
        <v>5481</v>
      </c>
      <c r="H100" s="76">
        <v>3097</v>
      </c>
      <c r="I100" s="76">
        <v>49742</v>
      </c>
      <c r="J100" s="76">
        <v>3087</v>
      </c>
      <c r="K100" s="76">
        <v>21940</v>
      </c>
      <c r="L100" s="76">
        <v>10706</v>
      </c>
      <c r="M100" s="76">
        <v>0</v>
      </c>
      <c r="N100" s="76">
        <v>0</v>
      </c>
      <c r="O100" s="76">
        <v>7895</v>
      </c>
      <c r="P100" s="76">
        <v>0</v>
      </c>
      <c r="Q100" s="77">
        <v>2557</v>
      </c>
      <c r="R100" s="117">
        <v>345</v>
      </c>
      <c r="S100" s="117">
        <v>1107</v>
      </c>
      <c r="T100" s="117">
        <v>993</v>
      </c>
      <c r="U100" s="117">
        <v>1557</v>
      </c>
      <c r="V100" s="117">
        <v>1479</v>
      </c>
      <c r="W100" s="117">
        <v>5928</v>
      </c>
      <c r="X100" s="117">
        <v>4750</v>
      </c>
      <c r="Y100" s="117">
        <v>427</v>
      </c>
      <c r="Z100" s="117">
        <v>398</v>
      </c>
      <c r="AA100" s="117">
        <v>739</v>
      </c>
      <c r="AB100" s="117">
        <v>6143</v>
      </c>
      <c r="AC100" s="117">
        <v>0</v>
      </c>
      <c r="AD100" s="117">
        <v>2935</v>
      </c>
      <c r="AE100" s="117">
        <v>8455</v>
      </c>
      <c r="AF100" s="117">
        <v>33618</v>
      </c>
      <c r="AG100" s="117">
        <v>2094</v>
      </c>
      <c r="AH100" s="117">
        <v>4866</v>
      </c>
      <c r="AI100" s="117">
        <v>910</v>
      </c>
      <c r="AJ100" s="117">
        <v>195</v>
      </c>
      <c r="AK100" s="117">
        <v>6763</v>
      </c>
      <c r="AL100" s="117">
        <v>13569</v>
      </c>
      <c r="AM100" s="117">
        <v>0</v>
      </c>
      <c r="AN100" s="117">
        <v>860</v>
      </c>
      <c r="AO100" s="117">
        <v>6133</v>
      </c>
      <c r="AP100" s="117">
        <v>770</v>
      </c>
      <c r="AQ100" s="117">
        <v>0</v>
      </c>
      <c r="AR100" s="117">
        <v>2369</v>
      </c>
      <c r="AS100" s="117">
        <v>8371</v>
      </c>
      <c r="AT100" s="117">
        <v>989</v>
      </c>
      <c r="AU100" s="117">
        <v>3959</v>
      </c>
      <c r="AV100" s="118">
        <v>3255</v>
      </c>
      <c r="AW100" s="113">
        <v>2.1763388502625807E-2</v>
      </c>
      <c r="AX100" s="79" t="s">
        <v>133</v>
      </c>
      <c r="AY100" s="114"/>
      <c r="AZ100" s="81" t="s">
        <v>132</v>
      </c>
      <c r="BB100" s="74">
        <v>99</v>
      </c>
    </row>
    <row r="101" spans="1:54" ht="13.5" thickBot="1" x14ac:dyDescent="0.25">
      <c r="A101" s="112" t="s">
        <v>55</v>
      </c>
      <c r="B101" s="76">
        <v>121724</v>
      </c>
      <c r="C101" s="76">
        <v>12673</v>
      </c>
      <c r="D101" s="76">
        <v>587</v>
      </c>
      <c r="E101" s="76">
        <v>1272</v>
      </c>
      <c r="F101" s="76">
        <v>7460</v>
      </c>
      <c r="G101" s="76">
        <v>5295</v>
      </c>
      <c r="H101" s="76">
        <v>3111</v>
      </c>
      <c r="I101" s="76">
        <v>49833</v>
      </c>
      <c r="J101" s="76">
        <v>2969</v>
      </c>
      <c r="K101" s="76">
        <v>20295</v>
      </c>
      <c r="L101" s="76">
        <v>10336</v>
      </c>
      <c r="M101" s="76">
        <v>0</v>
      </c>
      <c r="N101" s="76">
        <v>0</v>
      </c>
      <c r="O101" s="76">
        <v>7893</v>
      </c>
      <c r="P101" s="76">
        <v>0</v>
      </c>
      <c r="Q101" s="77">
        <v>2590</v>
      </c>
      <c r="R101" s="117">
        <v>378</v>
      </c>
      <c r="S101" s="117">
        <v>1108</v>
      </c>
      <c r="T101" s="117">
        <v>961</v>
      </c>
      <c r="U101" s="117">
        <v>1269</v>
      </c>
      <c r="V101" s="117">
        <v>1272</v>
      </c>
      <c r="W101" s="117">
        <v>6025</v>
      </c>
      <c r="X101" s="117">
        <v>4486</v>
      </c>
      <c r="Y101" s="117">
        <v>326</v>
      </c>
      <c r="Z101" s="117">
        <v>435</v>
      </c>
      <c r="AA101" s="117">
        <v>709</v>
      </c>
      <c r="AB101" s="117">
        <v>6052</v>
      </c>
      <c r="AC101" s="117">
        <v>0</v>
      </c>
      <c r="AD101" s="117">
        <v>3029</v>
      </c>
      <c r="AE101" s="117">
        <v>7460</v>
      </c>
      <c r="AF101" s="117">
        <v>33982</v>
      </c>
      <c r="AG101" s="117">
        <v>2008</v>
      </c>
      <c r="AH101" s="117">
        <v>4817</v>
      </c>
      <c r="AI101" s="117">
        <v>858</v>
      </c>
      <c r="AJ101" s="117">
        <v>143</v>
      </c>
      <c r="AK101" s="117">
        <v>6040</v>
      </c>
      <c r="AL101" s="117">
        <v>12798</v>
      </c>
      <c r="AM101" s="117">
        <v>0</v>
      </c>
      <c r="AN101" s="117">
        <v>760</v>
      </c>
      <c r="AO101" s="117">
        <v>6365</v>
      </c>
      <c r="AP101" s="117">
        <v>587</v>
      </c>
      <c r="AQ101" s="117">
        <v>0</v>
      </c>
      <c r="AR101" s="117">
        <v>2147</v>
      </c>
      <c r="AS101" s="117">
        <v>7497</v>
      </c>
      <c r="AT101" s="117">
        <v>997</v>
      </c>
      <c r="AU101" s="117">
        <v>3634</v>
      </c>
      <c r="AV101" s="118">
        <v>2991</v>
      </c>
      <c r="AW101" s="113">
        <v>3.2162780364988729E-2</v>
      </c>
      <c r="AX101" s="79" t="s">
        <v>133</v>
      </c>
      <c r="AY101" s="114"/>
      <c r="AZ101" s="81" t="s">
        <v>132</v>
      </c>
      <c r="BB101" s="74">
        <v>100</v>
      </c>
    </row>
    <row r="102" spans="1:54" ht="13.5" thickBot="1" x14ac:dyDescent="0.25">
      <c r="A102" s="112" t="s">
        <v>56</v>
      </c>
      <c r="B102" s="76">
        <v>105266</v>
      </c>
      <c r="C102" s="76">
        <v>10515</v>
      </c>
      <c r="D102" s="76">
        <v>555</v>
      </c>
      <c r="E102" s="76">
        <v>1070</v>
      </c>
      <c r="F102" s="76">
        <v>6432</v>
      </c>
      <c r="G102" s="76">
        <v>4227</v>
      </c>
      <c r="H102" s="76">
        <v>3064</v>
      </c>
      <c r="I102" s="76">
        <v>44649</v>
      </c>
      <c r="J102" s="76">
        <v>2609</v>
      </c>
      <c r="K102" s="76">
        <v>16387</v>
      </c>
      <c r="L102" s="76">
        <v>8769</v>
      </c>
      <c r="M102" s="76">
        <v>0</v>
      </c>
      <c r="N102" s="76">
        <v>0</v>
      </c>
      <c r="O102" s="76">
        <v>6989</v>
      </c>
      <c r="P102" s="76">
        <v>0</v>
      </c>
      <c r="Q102" s="77">
        <v>2545</v>
      </c>
      <c r="R102" s="117">
        <v>401</v>
      </c>
      <c r="S102" s="117">
        <v>995</v>
      </c>
      <c r="T102" s="117">
        <v>888</v>
      </c>
      <c r="U102" s="117">
        <v>992</v>
      </c>
      <c r="V102" s="117">
        <v>1070</v>
      </c>
      <c r="W102" s="117">
        <v>5322</v>
      </c>
      <c r="X102" s="117">
        <v>3726</v>
      </c>
      <c r="Y102" s="117">
        <v>314</v>
      </c>
      <c r="Z102" s="117">
        <v>332</v>
      </c>
      <c r="AA102" s="117">
        <v>534</v>
      </c>
      <c r="AB102" s="117">
        <v>5437</v>
      </c>
      <c r="AC102" s="117">
        <v>0</v>
      </c>
      <c r="AD102" s="117">
        <v>2465</v>
      </c>
      <c r="AE102" s="117">
        <v>6432</v>
      </c>
      <c r="AF102" s="117">
        <v>30680</v>
      </c>
      <c r="AG102" s="117">
        <v>1721</v>
      </c>
      <c r="AH102" s="117">
        <v>4342</v>
      </c>
      <c r="AI102" s="117">
        <v>737</v>
      </c>
      <c r="AJ102" s="117">
        <v>118</v>
      </c>
      <c r="AK102" s="117">
        <v>4872</v>
      </c>
      <c r="AL102" s="117">
        <v>10291</v>
      </c>
      <c r="AM102" s="117">
        <v>0</v>
      </c>
      <c r="AN102" s="117">
        <v>672</v>
      </c>
      <c r="AO102" s="117">
        <v>5369</v>
      </c>
      <c r="AP102" s="117">
        <v>555</v>
      </c>
      <c r="AQ102" s="117">
        <v>0</v>
      </c>
      <c r="AR102" s="117">
        <v>1917</v>
      </c>
      <c r="AS102" s="117">
        <v>6096</v>
      </c>
      <c r="AT102" s="117">
        <v>770</v>
      </c>
      <c r="AU102" s="117">
        <v>3410</v>
      </c>
      <c r="AV102" s="118">
        <v>2263</v>
      </c>
      <c r="AW102" s="113">
        <v>4.9069240618536389E-2</v>
      </c>
      <c r="AX102" s="79" t="s">
        <v>133</v>
      </c>
      <c r="AY102" s="114"/>
      <c r="AZ102" s="81" t="s">
        <v>132</v>
      </c>
      <c r="BB102" s="74">
        <v>101</v>
      </c>
    </row>
    <row r="103" spans="1:54" ht="13.5" thickBot="1" x14ac:dyDescent="0.25">
      <c r="A103" s="112" t="s">
        <v>57</v>
      </c>
      <c r="B103" s="76">
        <v>74638</v>
      </c>
      <c r="C103" s="76">
        <v>7338</v>
      </c>
      <c r="D103" s="76">
        <v>429</v>
      </c>
      <c r="E103" s="76">
        <v>725</v>
      </c>
      <c r="F103" s="76">
        <v>5031</v>
      </c>
      <c r="G103" s="76">
        <v>3090</v>
      </c>
      <c r="H103" s="76">
        <v>2058</v>
      </c>
      <c r="I103" s="76">
        <v>30940</v>
      </c>
      <c r="J103" s="76">
        <v>2051</v>
      </c>
      <c r="K103" s="76">
        <v>11500</v>
      </c>
      <c r="L103" s="76">
        <v>6157</v>
      </c>
      <c r="M103" s="76">
        <v>0</v>
      </c>
      <c r="N103" s="76">
        <v>0</v>
      </c>
      <c r="O103" s="76">
        <v>5319</v>
      </c>
      <c r="P103" s="76">
        <v>0</v>
      </c>
      <c r="Q103" s="77">
        <v>1716</v>
      </c>
      <c r="R103" s="117">
        <v>271</v>
      </c>
      <c r="S103" s="117">
        <v>696</v>
      </c>
      <c r="T103" s="117">
        <v>784</v>
      </c>
      <c r="U103" s="117">
        <v>778</v>
      </c>
      <c r="V103" s="117">
        <v>725</v>
      </c>
      <c r="W103" s="117">
        <v>4082</v>
      </c>
      <c r="X103" s="117">
        <v>2552</v>
      </c>
      <c r="Y103" s="117">
        <v>322</v>
      </c>
      <c r="Z103" s="117">
        <v>237</v>
      </c>
      <c r="AA103" s="117">
        <v>390</v>
      </c>
      <c r="AB103" s="117">
        <v>3855</v>
      </c>
      <c r="AC103" s="117">
        <v>0</v>
      </c>
      <c r="AD103" s="117">
        <v>1743</v>
      </c>
      <c r="AE103" s="117">
        <v>5031</v>
      </c>
      <c r="AF103" s="117">
        <v>21108</v>
      </c>
      <c r="AG103" s="117">
        <v>1267</v>
      </c>
      <c r="AH103" s="117">
        <v>2841</v>
      </c>
      <c r="AI103" s="117">
        <v>594</v>
      </c>
      <c r="AJ103" s="117">
        <v>71</v>
      </c>
      <c r="AK103" s="117">
        <v>3407</v>
      </c>
      <c r="AL103" s="117">
        <v>7198</v>
      </c>
      <c r="AM103" s="117">
        <v>0</v>
      </c>
      <c r="AN103" s="117">
        <v>541</v>
      </c>
      <c r="AO103" s="117">
        <v>3700</v>
      </c>
      <c r="AP103" s="117">
        <v>429</v>
      </c>
      <c r="AQ103" s="117">
        <v>0</v>
      </c>
      <c r="AR103" s="117">
        <v>1379</v>
      </c>
      <c r="AS103" s="117">
        <v>4302</v>
      </c>
      <c r="AT103" s="117">
        <v>569</v>
      </c>
      <c r="AU103" s="117">
        <v>2579</v>
      </c>
      <c r="AV103" s="118">
        <v>1471</v>
      </c>
      <c r="AW103" s="113">
        <v>8.1111647472588103E-2</v>
      </c>
      <c r="AX103" s="79" t="s">
        <v>133</v>
      </c>
      <c r="AY103" s="114"/>
      <c r="AZ103" s="81" t="s">
        <v>132</v>
      </c>
      <c r="BB103" s="74">
        <v>102</v>
      </c>
    </row>
    <row r="104" spans="1:54" ht="13.5" thickBot="1" x14ac:dyDescent="0.25">
      <c r="A104" s="215" t="s">
        <v>220</v>
      </c>
      <c r="B104" s="76">
        <v>45718</v>
      </c>
      <c r="C104" s="76">
        <v>4607</v>
      </c>
      <c r="D104" s="76">
        <v>227</v>
      </c>
      <c r="E104" s="76">
        <v>368</v>
      </c>
      <c r="F104" s="76">
        <v>3330</v>
      </c>
      <c r="G104" s="76">
        <v>1849</v>
      </c>
      <c r="H104" s="76">
        <v>1299</v>
      </c>
      <c r="I104" s="76">
        <v>18996</v>
      </c>
      <c r="J104" s="76">
        <v>1226</v>
      </c>
      <c r="K104" s="76">
        <v>6441</v>
      </c>
      <c r="L104" s="76">
        <v>3976</v>
      </c>
      <c r="M104" s="76">
        <v>0</v>
      </c>
      <c r="N104" s="76">
        <v>0</v>
      </c>
      <c r="O104" s="76">
        <v>3399</v>
      </c>
      <c r="P104" s="76">
        <v>0</v>
      </c>
      <c r="Q104" s="77">
        <v>1118</v>
      </c>
      <c r="R104" s="117">
        <v>126</v>
      </c>
      <c r="S104" s="117">
        <v>412</v>
      </c>
      <c r="T104" s="117">
        <v>443</v>
      </c>
      <c r="U104" s="117">
        <v>499</v>
      </c>
      <c r="V104" s="117">
        <v>368</v>
      </c>
      <c r="W104" s="117">
        <v>2653</v>
      </c>
      <c r="X104" s="117">
        <v>1611</v>
      </c>
      <c r="Y104" s="117">
        <v>219</v>
      </c>
      <c r="Z104" s="117">
        <v>116</v>
      </c>
      <c r="AA104" s="117">
        <v>250</v>
      </c>
      <c r="AB104" s="117">
        <v>2670</v>
      </c>
      <c r="AC104" s="117">
        <v>0</v>
      </c>
      <c r="AD104" s="117">
        <v>978</v>
      </c>
      <c r="AE104" s="117">
        <v>3330</v>
      </c>
      <c r="AF104" s="117">
        <v>12850</v>
      </c>
      <c r="AG104" s="117">
        <v>783</v>
      </c>
      <c r="AH104" s="117">
        <v>1612</v>
      </c>
      <c r="AI104" s="117">
        <v>366</v>
      </c>
      <c r="AJ104" s="117">
        <v>55</v>
      </c>
      <c r="AK104" s="117">
        <v>2142</v>
      </c>
      <c r="AL104" s="117">
        <v>4006</v>
      </c>
      <c r="AM104" s="117">
        <v>0</v>
      </c>
      <c r="AN104" s="117">
        <v>334</v>
      </c>
      <c r="AO104" s="117">
        <v>2335</v>
      </c>
      <c r="AP104" s="117">
        <v>227</v>
      </c>
      <c r="AQ104" s="117">
        <v>0</v>
      </c>
      <c r="AR104" s="117">
        <v>854</v>
      </c>
      <c r="AS104" s="117">
        <v>2435</v>
      </c>
      <c r="AT104" s="117">
        <v>372</v>
      </c>
      <c r="AU104" s="117">
        <v>1730</v>
      </c>
      <c r="AV104" s="118">
        <v>824</v>
      </c>
      <c r="AW104" s="113">
        <v>0.15014568410829185</v>
      </c>
      <c r="AX104" s="79" t="s">
        <v>133</v>
      </c>
      <c r="AY104" s="114"/>
      <c r="AZ104" s="81" t="s">
        <v>132</v>
      </c>
      <c r="BB104" s="74">
        <v>103</v>
      </c>
    </row>
    <row r="105" spans="1:54" ht="13.5" thickBot="1" x14ac:dyDescent="0.25">
      <c r="A105" s="216" t="s">
        <v>221</v>
      </c>
      <c r="B105" s="76">
        <v>23370</v>
      </c>
      <c r="C105" s="76">
        <v>2373</v>
      </c>
      <c r="D105" s="76">
        <v>81</v>
      </c>
      <c r="E105" s="76">
        <v>166</v>
      </c>
      <c r="F105" s="76">
        <v>1724</v>
      </c>
      <c r="G105" s="76">
        <v>987</v>
      </c>
      <c r="H105" s="76">
        <v>621</v>
      </c>
      <c r="I105" s="76">
        <v>9691</v>
      </c>
      <c r="J105" s="76">
        <v>677</v>
      </c>
      <c r="K105" s="76">
        <v>3349</v>
      </c>
      <c r="L105" s="76">
        <v>1934</v>
      </c>
      <c r="M105" s="76">
        <v>0</v>
      </c>
      <c r="N105" s="76">
        <v>0</v>
      </c>
      <c r="O105" s="76">
        <v>1767</v>
      </c>
      <c r="P105" s="76">
        <v>0</v>
      </c>
      <c r="Q105" s="77">
        <v>543</v>
      </c>
      <c r="R105" s="117">
        <v>60</v>
      </c>
      <c r="S105" s="117">
        <v>192</v>
      </c>
      <c r="T105" s="117">
        <v>230</v>
      </c>
      <c r="U105" s="117">
        <v>282</v>
      </c>
      <c r="V105" s="117">
        <v>166</v>
      </c>
      <c r="W105" s="117">
        <v>1360</v>
      </c>
      <c r="X105" s="117">
        <v>813</v>
      </c>
      <c r="Y105" s="117">
        <v>76</v>
      </c>
      <c r="Z105" s="117">
        <v>72</v>
      </c>
      <c r="AA105" s="117">
        <v>107</v>
      </c>
      <c r="AB105" s="117">
        <v>1334</v>
      </c>
      <c r="AC105" s="117">
        <v>0</v>
      </c>
      <c r="AD105" s="117">
        <v>500</v>
      </c>
      <c r="AE105" s="117">
        <v>1724</v>
      </c>
      <c r="AF105" s="117">
        <v>6670</v>
      </c>
      <c r="AG105" s="117">
        <v>447</v>
      </c>
      <c r="AH105" s="117">
        <v>792</v>
      </c>
      <c r="AI105" s="117">
        <v>180</v>
      </c>
      <c r="AJ105" s="117">
        <v>18</v>
      </c>
      <c r="AK105" s="117">
        <v>947</v>
      </c>
      <c r="AL105" s="117">
        <v>2167</v>
      </c>
      <c r="AM105" s="117">
        <v>0</v>
      </c>
      <c r="AN105" s="117">
        <v>215</v>
      </c>
      <c r="AO105" s="117">
        <v>1223</v>
      </c>
      <c r="AP105" s="117">
        <v>81</v>
      </c>
      <c r="AQ105" s="117">
        <v>0</v>
      </c>
      <c r="AR105" s="117">
        <v>613</v>
      </c>
      <c r="AS105" s="117">
        <v>1182</v>
      </c>
      <c r="AT105" s="117">
        <v>205</v>
      </c>
      <c r="AU105" s="117">
        <v>823</v>
      </c>
      <c r="AV105" s="118">
        <v>348</v>
      </c>
      <c r="AW105" s="113"/>
      <c r="AX105" s="79"/>
      <c r="AY105" s="114"/>
      <c r="AZ105" s="81"/>
      <c r="BB105" s="74">
        <v>104</v>
      </c>
    </row>
    <row r="106" spans="1:54" ht="13.5" thickBot="1" x14ac:dyDescent="0.25">
      <c r="A106" s="102" t="s">
        <v>60</v>
      </c>
      <c r="B106" s="103"/>
      <c r="C106" s="103"/>
      <c r="D106" s="103"/>
      <c r="E106" s="103"/>
      <c r="F106" s="103"/>
      <c r="G106" s="103"/>
      <c r="H106" s="103"/>
      <c r="I106" s="103"/>
      <c r="J106" s="103"/>
      <c r="K106" s="103"/>
      <c r="L106" s="103"/>
      <c r="M106" s="104"/>
      <c r="N106" s="104"/>
      <c r="O106" s="104"/>
      <c r="P106" s="104"/>
      <c r="Q106" s="105"/>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6"/>
      <c r="AW106" s="107"/>
      <c r="AX106" s="108"/>
      <c r="AY106" s="109"/>
      <c r="AZ106" s="110"/>
      <c r="BB106" s="74">
        <v>105</v>
      </c>
    </row>
    <row r="107" spans="1:54" ht="13.5" thickBot="1" x14ac:dyDescent="0.25">
      <c r="A107" s="112" t="s">
        <v>21</v>
      </c>
      <c r="B107" s="119">
        <v>31272</v>
      </c>
      <c r="C107" s="119">
        <v>2777</v>
      </c>
      <c r="D107" s="119">
        <v>500</v>
      </c>
      <c r="E107" s="119">
        <v>1000</v>
      </c>
      <c r="F107" s="119">
        <v>2511</v>
      </c>
      <c r="G107" s="119">
        <v>2052</v>
      </c>
      <c r="H107" s="119">
        <v>2241</v>
      </c>
      <c r="I107" s="119">
        <v>5802</v>
      </c>
      <c r="J107" s="119">
        <v>1921</v>
      </c>
      <c r="K107" s="119">
        <v>4925</v>
      </c>
      <c r="L107" s="119">
        <v>5066</v>
      </c>
      <c r="M107" s="119">
        <v>119</v>
      </c>
      <c r="N107" s="119">
        <v>65</v>
      </c>
      <c r="O107" s="119">
        <v>2009</v>
      </c>
      <c r="P107" s="119">
        <v>284</v>
      </c>
      <c r="Q107" s="120">
        <v>1217</v>
      </c>
      <c r="R107" s="117">
        <v>666</v>
      </c>
      <c r="S107" s="117">
        <v>594</v>
      </c>
      <c r="T107" s="117">
        <v>436</v>
      </c>
      <c r="U107" s="117">
        <v>288</v>
      </c>
      <c r="V107" s="117">
        <v>1000</v>
      </c>
      <c r="W107" s="117">
        <v>841</v>
      </c>
      <c r="X107" s="117">
        <v>1020</v>
      </c>
      <c r="Y107" s="117">
        <v>517</v>
      </c>
      <c r="Z107" s="117">
        <v>613</v>
      </c>
      <c r="AA107" s="117">
        <v>229</v>
      </c>
      <c r="AB107" s="117">
        <v>1921</v>
      </c>
      <c r="AC107" s="117">
        <v>284</v>
      </c>
      <c r="AD107" s="117">
        <v>1193</v>
      </c>
      <c r="AE107" s="117">
        <v>2511</v>
      </c>
      <c r="AF107" s="117">
        <v>3306</v>
      </c>
      <c r="AG107" s="117">
        <v>1485</v>
      </c>
      <c r="AH107" s="117">
        <v>337</v>
      </c>
      <c r="AI107" s="117">
        <v>863</v>
      </c>
      <c r="AJ107" s="117">
        <v>358</v>
      </c>
      <c r="AK107" s="117">
        <v>839</v>
      </c>
      <c r="AL107" s="117">
        <v>2969</v>
      </c>
      <c r="AM107" s="117">
        <v>119</v>
      </c>
      <c r="AN107" s="117">
        <v>574</v>
      </c>
      <c r="AO107" s="117">
        <v>726</v>
      </c>
      <c r="AP107" s="117">
        <v>500</v>
      </c>
      <c r="AQ107" s="117">
        <v>65</v>
      </c>
      <c r="AR107" s="117">
        <v>918</v>
      </c>
      <c r="AS107" s="117">
        <v>1956</v>
      </c>
      <c r="AT107" s="117">
        <v>571</v>
      </c>
      <c r="AU107" s="117">
        <v>687</v>
      </c>
      <c r="AV107" s="118">
        <v>1669</v>
      </c>
      <c r="AW107" s="113">
        <v>6.0561448121256743E-3</v>
      </c>
      <c r="AX107" s="79" t="s">
        <v>133</v>
      </c>
      <c r="AY107" s="114"/>
      <c r="AZ107" s="81" t="s">
        <v>132</v>
      </c>
      <c r="BB107" s="74">
        <v>106</v>
      </c>
    </row>
    <row r="108" spans="1:54" ht="13.5" thickBot="1" x14ac:dyDescent="0.25">
      <c r="A108" s="112" t="s">
        <v>22</v>
      </c>
      <c r="B108" s="119">
        <v>116436</v>
      </c>
      <c r="C108" s="119">
        <v>10794</v>
      </c>
      <c r="D108" s="119">
        <v>1869</v>
      </c>
      <c r="E108" s="119">
        <v>3838</v>
      </c>
      <c r="F108" s="119">
        <v>9445</v>
      </c>
      <c r="G108" s="119">
        <v>7780</v>
      </c>
      <c r="H108" s="119">
        <v>7897</v>
      </c>
      <c r="I108" s="119">
        <v>20833</v>
      </c>
      <c r="J108" s="119">
        <v>7180</v>
      </c>
      <c r="K108" s="119">
        <v>19626</v>
      </c>
      <c r="L108" s="119">
        <v>18425</v>
      </c>
      <c r="M108" s="119">
        <v>471</v>
      </c>
      <c r="N108" s="119">
        <v>214</v>
      </c>
      <c r="O108" s="119">
        <v>7013</v>
      </c>
      <c r="P108" s="119">
        <v>1051</v>
      </c>
      <c r="Q108" s="120">
        <v>4044</v>
      </c>
      <c r="R108" s="117">
        <v>2530</v>
      </c>
      <c r="S108" s="117">
        <v>2199</v>
      </c>
      <c r="T108" s="117">
        <v>1616</v>
      </c>
      <c r="U108" s="117">
        <v>1128</v>
      </c>
      <c r="V108" s="117">
        <v>3838</v>
      </c>
      <c r="W108" s="117">
        <v>2775</v>
      </c>
      <c r="X108" s="117">
        <v>4027</v>
      </c>
      <c r="Y108" s="117">
        <v>1966</v>
      </c>
      <c r="Z108" s="117">
        <v>2428</v>
      </c>
      <c r="AA108" s="117">
        <v>918</v>
      </c>
      <c r="AB108" s="117">
        <v>6485</v>
      </c>
      <c r="AC108" s="117">
        <v>1051</v>
      </c>
      <c r="AD108" s="117">
        <v>4543</v>
      </c>
      <c r="AE108" s="117">
        <v>9445</v>
      </c>
      <c r="AF108" s="117">
        <v>11023</v>
      </c>
      <c r="AG108" s="117">
        <v>5564</v>
      </c>
      <c r="AH108" s="117">
        <v>1269</v>
      </c>
      <c r="AI108" s="117">
        <v>3274</v>
      </c>
      <c r="AJ108" s="117">
        <v>1323</v>
      </c>
      <c r="AK108" s="117">
        <v>3294</v>
      </c>
      <c r="AL108" s="117">
        <v>11700</v>
      </c>
      <c r="AM108" s="117">
        <v>471</v>
      </c>
      <c r="AN108" s="117">
        <v>2039</v>
      </c>
      <c r="AO108" s="117">
        <v>2847</v>
      </c>
      <c r="AP108" s="117">
        <v>1869</v>
      </c>
      <c r="AQ108" s="117">
        <v>214</v>
      </c>
      <c r="AR108" s="117">
        <v>3473</v>
      </c>
      <c r="AS108" s="117">
        <v>7926</v>
      </c>
      <c r="AT108" s="117">
        <v>2109</v>
      </c>
      <c r="AU108" s="117">
        <v>2810</v>
      </c>
      <c r="AV108" s="118">
        <v>6238</v>
      </c>
      <c r="AW108" s="113">
        <v>2.3672949103159429E-4</v>
      </c>
      <c r="AX108" s="79" t="s">
        <v>133</v>
      </c>
      <c r="AY108" s="114"/>
      <c r="AZ108" s="81" t="s">
        <v>132</v>
      </c>
      <c r="BB108" s="74">
        <v>107</v>
      </c>
    </row>
    <row r="109" spans="1:54" ht="13.5" thickBot="1" x14ac:dyDescent="0.25">
      <c r="A109" s="112" t="s">
        <v>23</v>
      </c>
      <c r="B109" s="119">
        <v>132379</v>
      </c>
      <c r="C109" s="119">
        <v>13150</v>
      </c>
      <c r="D109" s="119">
        <v>2166</v>
      </c>
      <c r="E109" s="119">
        <v>4495</v>
      </c>
      <c r="F109" s="119">
        <v>10596</v>
      </c>
      <c r="G109" s="119">
        <v>9391</v>
      </c>
      <c r="H109" s="119">
        <v>8234</v>
      </c>
      <c r="I109" s="119">
        <v>23671</v>
      </c>
      <c r="J109" s="119">
        <v>8268</v>
      </c>
      <c r="K109" s="119">
        <v>22406</v>
      </c>
      <c r="L109" s="119">
        <v>20067</v>
      </c>
      <c r="M109" s="119">
        <v>452</v>
      </c>
      <c r="N109" s="119">
        <v>208</v>
      </c>
      <c r="O109" s="119">
        <v>7948</v>
      </c>
      <c r="P109" s="119">
        <v>1327</v>
      </c>
      <c r="Q109" s="120">
        <v>4063</v>
      </c>
      <c r="R109" s="117">
        <v>2719</v>
      </c>
      <c r="S109" s="117">
        <v>2439</v>
      </c>
      <c r="T109" s="117">
        <v>1982</v>
      </c>
      <c r="U109" s="117">
        <v>1330</v>
      </c>
      <c r="V109" s="117">
        <v>4495</v>
      </c>
      <c r="W109" s="117">
        <v>3122</v>
      </c>
      <c r="X109" s="117">
        <v>4900</v>
      </c>
      <c r="Y109" s="117">
        <v>2429</v>
      </c>
      <c r="Z109" s="117">
        <v>2613</v>
      </c>
      <c r="AA109" s="117">
        <v>1164</v>
      </c>
      <c r="AB109" s="117">
        <v>6654</v>
      </c>
      <c r="AC109" s="117">
        <v>1327</v>
      </c>
      <c r="AD109" s="117">
        <v>5504</v>
      </c>
      <c r="AE109" s="117">
        <v>10596</v>
      </c>
      <c r="AF109" s="117">
        <v>12042</v>
      </c>
      <c r="AG109" s="117">
        <v>6286</v>
      </c>
      <c r="AH109" s="117">
        <v>1489</v>
      </c>
      <c r="AI109" s="117">
        <v>3732</v>
      </c>
      <c r="AJ109" s="117">
        <v>1452</v>
      </c>
      <c r="AK109" s="117">
        <v>3848</v>
      </c>
      <c r="AL109" s="117">
        <v>12984</v>
      </c>
      <c r="AM109" s="117">
        <v>452</v>
      </c>
      <c r="AN109" s="117">
        <v>2387</v>
      </c>
      <c r="AO109" s="117">
        <v>3422</v>
      </c>
      <c r="AP109" s="117">
        <v>2166</v>
      </c>
      <c r="AQ109" s="117">
        <v>208</v>
      </c>
      <c r="AR109" s="117">
        <v>4402</v>
      </c>
      <c r="AS109" s="117">
        <v>9422</v>
      </c>
      <c r="AT109" s="117">
        <v>2557</v>
      </c>
      <c r="AU109" s="117">
        <v>3125</v>
      </c>
      <c r="AV109" s="118">
        <v>7068</v>
      </c>
      <c r="AW109" s="113">
        <v>8.9337561977933619E-5</v>
      </c>
      <c r="AX109" s="79" t="s">
        <v>133</v>
      </c>
      <c r="AY109" s="114"/>
      <c r="AZ109" s="81" t="s">
        <v>132</v>
      </c>
      <c r="BB109" s="74">
        <v>108</v>
      </c>
    </row>
    <row r="110" spans="1:54" ht="13.5" thickBot="1" x14ac:dyDescent="0.25">
      <c r="A110" s="112" t="s">
        <v>24</v>
      </c>
      <c r="B110" s="119">
        <v>144032</v>
      </c>
      <c r="C110" s="119">
        <v>14711</v>
      </c>
      <c r="D110" s="119">
        <v>2175</v>
      </c>
      <c r="E110" s="119">
        <v>5100</v>
      </c>
      <c r="F110" s="119">
        <v>11569</v>
      </c>
      <c r="G110" s="119">
        <v>10014</v>
      </c>
      <c r="H110" s="119">
        <v>8985</v>
      </c>
      <c r="I110" s="119">
        <v>25639</v>
      </c>
      <c r="J110" s="119">
        <v>8854</v>
      </c>
      <c r="K110" s="119">
        <v>24088</v>
      </c>
      <c r="L110" s="119">
        <v>21760</v>
      </c>
      <c r="M110" s="119">
        <v>729</v>
      </c>
      <c r="N110" s="119">
        <v>182</v>
      </c>
      <c r="O110" s="119">
        <v>8543</v>
      </c>
      <c r="P110" s="119">
        <v>1683</v>
      </c>
      <c r="Q110" s="120">
        <v>4430</v>
      </c>
      <c r="R110" s="117">
        <v>2969</v>
      </c>
      <c r="S110" s="117">
        <v>2559</v>
      </c>
      <c r="T110" s="117">
        <v>2212</v>
      </c>
      <c r="U110" s="117">
        <v>1296</v>
      </c>
      <c r="V110" s="117">
        <v>5100</v>
      </c>
      <c r="W110" s="117">
        <v>3542</v>
      </c>
      <c r="X110" s="117">
        <v>5499</v>
      </c>
      <c r="Y110" s="117">
        <v>2698</v>
      </c>
      <c r="Z110" s="117">
        <v>2928</v>
      </c>
      <c r="AA110" s="117">
        <v>1277</v>
      </c>
      <c r="AB110" s="117">
        <v>7058</v>
      </c>
      <c r="AC110" s="117">
        <v>1683</v>
      </c>
      <c r="AD110" s="117">
        <v>6137</v>
      </c>
      <c r="AE110" s="117">
        <v>11569</v>
      </c>
      <c r="AF110" s="117">
        <v>12498</v>
      </c>
      <c r="AG110" s="117">
        <v>6642</v>
      </c>
      <c r="AH110" s="117">
        <v>1841</v>
      </c>
      <c r="AI110" s="117">
        <v>4094</v>
      </c>
      <c r="AJ110" s="117">
        <v>1586</v>
      </c>
      <c r="AK110" s="117">
        <v>4400</v>
      </c>
      <c r="AL110" s="117">
        <v>13800</v>
      </c>
      <c r="AM110" s="117">
        <v>729</v>
      </c>
      <c r="AN110" s="117">
        <v>2442</v>
      </c>
      <c r="AO110" s="117">
        <v>3651</v>
      </c>
      <c r="AP110" s="117">
        <v>2175</v>
      </c>
      <c r="AQ110" s="117">
        <v>182</v>
      </c>
      <c r="AR110" s="117">
        <v>4812</v>
      </c>
      <c r="AS110" s="117">
        <v>10288</v>
      </c>
      <c r="AT110" s="117">
        <v>2581</v>
      </c>
      <c r="AU110" s="117">
        <v>3674</v>
      </c>
      <c r="AV110" s="118">
        <v>7680</v>
      </c>
      <c r="AW110" s="113">
        <v>1.0116269659284038E-4</v>
      </c>
      <c r="AX110" s="79" t="s">
        <v>133</v>
      </c>
      <c r="AY110" s="114"/>
      <c r="AZ110" s="81" t="s">
        <v>132</v>
      </c>
      <c r="BB110" s="74">
        <v>109</v>
      </c>
    </row>
    <row r="111" spans="1:54" ht="13.5" thickBot="1" x14ac:dyDescent="0.25">
      <c r="A111" s="112" t="s">
        <v>25</v>
      </c>
      <c r="B111" s="76">
        <v>164145</v>
      </c>
      <c r="C111" s="76">
        <v>16514</v>
      </c>
      <c r="D111" s="76">
        <v>2507</v>
      </c>
      <c r="E111" s="76">
        <v>5204</v>
      </c>
      <c r="F111" s="76">
        <v>12971</v>
      </c>
      <c r="G111" s="76">
        <v>11191</v>
      </c>
      <c r="H111" s="76">
        <v>10395</v>
      </c>
      <c r="I111" s="76">
        <v>31616</v>
      </c>
      <c r="J111" s="76">
        <v>9488</v>
      </c>
      <c r="K111" s="76">
        <v>26137</v>
      </c>
      <c r="L111" s="76">
        <v>25112</v>
      </c>
      <c r="M111" s="76">
        <v>673</v>
      </c>
      <c r="N111" s="76">
        <v>257</v>
      </c>
      <c r="O111" s="76">
        <v>10318</v>
      </c>
      <c r="P111" s="76">
        <v>1762</v>
      </c>
      <c r="Q111" s="77">
        <v>5526</v>
      </c>
      <c r="R111" s="117">
        <v>3235</v>
      </c>
      <c r="S111" s="117">
        <v>2875</v>
      </c>
      <c r="T111" s="117">
        <v>2207</v>
      </c>
      <c r="U111" s="117">
        <v>1347</v>
      </c>
      <c r="V111" s="117">
        <v>5204</v>
      </c>
      <c r="W111" s="117">
        <v>4403</v>
      </c>
      <c r="X111" s="117">
        <v>6178</v>
      </c>
      <c r="Y111" s="117">
        <v>3116</v>
      </c>
      <c r="Z111" s="117">
        <v>3210</v>
      </c>
      <c r="AA111" s="117">
        <v>1256</v>
      </c>
      <c r="AB111" s="117">
        <v>9526</v>
      </c>
      <c r="AC111" s="117">
        <v>1762</v>
      </c>
      <c r="AD111" s="117">
        <v>6850</v>
      </c>
      <c r="AE111" s="117">
        <v>12971</v>
      </c>
      <c r="AF111" s="117">
        <v>16698</v>
      </c>
      <c r="AG111" s="117">
        <v>7281</v>
      </c>
      <c r="AH111" s="117">
        <v>2037</v>
      </c>
      <c r="AI111" s="117">
        <v>4475</v>
      </c>
      <c r="AJ111" s="117">
        <v>1634</v>
      </c>
      <c r="AK111" s="117">
        <v>5197</v>
      </c>
      <c r="AL111" s="117">
        <v>14705</v>
      </c>
      <c r="AM111" s="117">
        <v>673</v>
      </c>
      <c r="AN111" s="117">
        <v>3040</v>
      </c>
      <c r="AO111" s="117">
        <v>4209</v>
      </c>
      <c r="AP111" s="117">
        <v>2507</v>
      </c>
      <c r="AQ111" s="117">
        <v>257</v>
      </c>
      <c r="AR111" s="117">
        <v>5139</v>
      </c>
      <c r="AS111" s="117">
        <v>11432</v>
      </c>
      <c r="AT111" s="117">
        <v>2994</v>
      </c>
      <c r="AU111" s="117">
        <v>4300</v>
      </c>
      <c r="AV111" s="118">
        <v>7901</v>
      </c>
      <c r="AW111" s="113">
        <v>7.5952289809633178E-4</v>
      </c>
      <c r="AX111" s="79" t="s">
        <v>133</v>
      </c>
      <c r="AY111" s="114"/>
      <c r="AZ111" s="81" t="s">
        <v>132</v>
      </c>
      <c r="BB111" s="74">
        <v>110</v>
      </c>
    </row>
    <row r="112" spans="1:54" ht="13.5" thickBot="1" x14ac:dyDescent="0.25">
      <c r="A112" s="112" t="s">
        <v>26</v>
      </c>
      <c r="B112" s="76">
        <v>186609</v>
      </c>
      <c r="C112" s="76">
        <v>15952</v>
      </c>
      <c r="D112" s="76">
        <v>2515</v>
      </c>
      <c r="E112" s="76">
        <v>4678</v>
      </c>
      <c r="F112" s="76">
        <v>12777</v>
      </c>
      <c r="G112" s="76">
        <v>11370</v>
      </c>
      <c r="H112" s="76">
        <v>14115</v>
      </c>
      <c r="I112" s="76">
        <v>41604</v>
      </c>
      <c r="J112" s="76">
        <v>8918</v>
      </c>
      <c r="K112" s="76">
        <v>26610</v>
      </c>
      <c r="L112" s="76">
        <v>31204</v>
      </c>
      <c r="M112" s="76">
        <v>534</v>
      </c>
      <c r="N112" s="76">
        <v>236</v>
      </c>
      <c r="O112" s="76">
        <v>14696</v>
      </c>
      <c r="P112" s="76">
        <v>1400</v>
      </c>
      <c r="Q112" s="77">
        <v>9131</v>
      </c>
      <c r="R112" s="117">
        <v>3138</v>
      </c>
      <c r="S112" s="117">
        <v>2779</v>
      </c>
      <c r="T112" s="117">
        <v>2152</v>
      </c>
      <c r="U112" s="117">
        <v>1362</v>
      </c>
      <c r="V112" s="117">
        <v>4678</v>
      </c>
      <c r="W112" s="117">
        <v>7847</v>
      </c>
      <c r="X112" s="117">
        <v>5987</v>
      </c>
      <c r="Y112" s="117">
        <v>2879</v>
      </c>
      <c r="Z112" s="117">
        <v>3023</v>
      </c>
      <c r="AA112" s="117">
        <v>1288</v>
      </c>
      <c r="AB112" s="117">
        <v>15807</v>
      </c>
      <c r="AC112" s="117">
        <v>1400</v>
      </c>
      <c r="AD112" s="117">
        <v>6370</v>
      </c>
      <c r="AE112" s="117">
        <v>12777</v>
      </c>
      <c r="AF112" s="117">
        <v>26037</v>
      </c>
      <c r="AG112" s="117">
        <v>6766</v>
      </c>
      <c r="AH112" s="117">
        <v>2310</v>
      </c>
      <c r="AI112" s="117">
        <v>4251</v>
      </c>
      <c r="AJ112" s="117">
        <v>1846</v>
      </c>
      <c r="AK112" s="117">
        <v>4727</v>
      </c>
      <c r="AL112" s="117">
        <v>15131</v>
      </c>
      <c r="AM112" s="117">
        <v>534</v>
      </c>
      <c r="AN112" s="117">
        <v>4070</v>
      </c>
      <c r="AO112" s="117">
        <v>4648</v>
      </c>
      <c r="AP112" s="117">
        <v>2515</v>
      </c>
      <c r="AQ112" s="117">
        <v>236</v>
      </c>
      <c r="AR112" s="117">
        <v>5238</v>
      </c>
      <c r="AS112" s="117">
        <v>11479</v>
      </c>
      <c r="AT112" s="117">
        <v>3638</v>
      </c>
      <c r="AU112" s="117">
        <v>4442</v>
      </c>
      <c r="AV112" s="118">
        <v>8123</v>
      </c>
      <c r="AW112" s="113">
        <v>1.142844337878567E-3</v>
      </c>
      <c r="AX112" s="79" t="s">
        <v>133</v>
      </c>
      <c r="AY112" s="114"/>
      <c r="AZ112" s="81" t="s">
        <v>132</v>
      </c>
      <c r="BB112" s="74">
        <v>111</v>
      </c>
    </row>
    <row r="113" spans="1:54" ht="13.5" thickBot="1" x14ac:dyDescent="0.25">
      <c r="A113" s="112" t="s">
        <v>27</v>
      </c>
      <c r="B113" s="76">
        <v>188045</v>
      </c>
      <c r="C113" s="76">
        <v>14119</v>
      </c>
      <c r="D113" s="76">
        <v>2517</v>
      </c>
      <c r="E113" s="76">
        <v>4050</v>
      </c>
      <c r="F113" s="76">
        <v>12568</v>
      </c>
      <c r="G113" s="76">
        <v>10570</v>
      </c>
      <c r="H113" s="76">
        <v>15560</v>
      </c>
      <c r="I113" s="76">
        <v>44598</v>
      </c>
      <c r="J113" s="76">
        <v>8441</v>
      </c>
      <c r="K113" s="76">
        <v>26271</v>
      </c>
      <c r="L113" s="76">
        <v>32137</v>
      </c>
      <c r="M113" s="76">
        <v>579</v>
      </c>
      <c r="N113" s="76">
        <v>242</v>
      </c>
      <c r="O113" s="76">
        <v>15120</v>
      </c>
      <c r="P113" s="76">
        <v>1273</v>
      </c>
      <c r="Q113" s="77">
        <v>10634</v>
      </c>
      <c r="R113" s="117">
        <v>3236</v>
      </c>
      <c r="S113" s="117">
        <v>2879</v>
      </c>
      <c r="T113" s="117">
        <v>2078</v>
      </c>
      <c r="U113" s="117">
        <v>1197</v>
      </c>
      <c r="V113" s="117">
        <v>4050</v>
      </c>
      <c r="W113" s="117">
        <v>8167</v>
      </c>
      <c r="X113" s="117">
        <v>5461</v>
      </c>
      <c r="Y113" s="117">
        <v>2769</v>
      </c>
      <c r="Z113" s="117">
        <v>2416</v>
      </c>
      <c r="AA113" s="117">
        <v>1046</v>
      </c>
      <c r="AB113" s="117">
        <v>18530</v>
      </c>
      <c r="AC113" s="117">
        <v>1273</v>
      </c>
      <c r="AD113" s="117">
        <v>6495</v>
      </c>
      <c r="AE113" s="117">
        <v>12568</v>
      </c>
      <c r="AF113" s="117">
        <v>30215</v>
      </c>
      <c r="AG113" s="117">
        <v>6363</v>
      </c>
      <c r="AH113" s="117">
        <v>2076</v>
      </c>
      <c r="AI113" s="117">
        <v>3417</v>
      </c>
      <c r="AJ113" s="117">
        <v>1690</v>
      </c>
      <c r="AK113" s="117">
        <v>4030</v>
      </c>
      <c r="AL113" s="117">
        <v>15388</v>
      </c>
      <c r="AM113" s="117">
        <v>579</v>
      </c>
      <c r="AN113" s="117">
        <v>4074</v>
      </c>
      <c r="AO113" s="117">
        <v>4468</v>
      </c>
      <c r="AP113" s="117">
        <v>2517</v>
      </c>
      <c r="AQ113" s="117">
        <v>242</v>
      </c>
      <c r="AR113" s="117">
        <v>4628</v>
      </c>
      <c r="AS113" s="117">
        <v>10883</v>
      </c>
      <c r="AT113" s="117">
        <v>2878</v>
      </c>
      <c r="AU113" s="117">
        <v>4024</v>
      </c>
      <c r="AV113" s="118">
        <v>7774</v>
      </c>
      <c r="AW113" s="113">
        <v>1.3542260316098927E-3</v>
      </c>
      <c r="AX113" s="79" t="s">
        <v>133</v>
      </c>
      <c r="AY113" s="114"/>
      <c r="AZ113" s="81" t="s">
        <v>132</v>
      </c>
      <c r="BB113" s="74">
        <v>112</v>
      </c>
    </row>
    <row r="114" spans="1:54" ht="13.5" thickBot="1" x14ac:dyDescent="0.25">
      <c r="A114" s="112" t="s">
        <v>28</v>
      </c>
      <c r="B114" s="76">
        <v>165793</v>
      </c>
      <c r="C114" s="76">
        <v>12599</v>
      </c>
      <c r="D114" s="76">
        <v>2420</v>
      </c>
      <c r="E114" s="76">
        <v>3997</v>
      </c>
      <c r="F114" s="76">
        <v>11213</v>
      </c>
      <c r="G114" s="76">
        <v>10119</v>
      </c>
      <c r="H114" s="76">
        <v>12343</v>
      </c>
      <c r="I114" s="76">
        <v>39165</v>
      </c>
      <c r="J114" s="76">
        <v>8321</v>
      </c>
      <c r="K114" s="76">
        <v>23723</v>
      </c>
      <c r="L114" s="76">
        <v>28274</v>
      </c>
      <c r="M114" s="76">
        <v>580</v>
      </c>
      <c r="N114" s="76">
        <v>236</v>
      </c>
      <c r="O114" s="76">
        <v>11414</v>
      </c>
      <c r="P114" s="76">
        <v>1389</v>
      </c>
      <c r="Q114" s="77">
        <v>8015</v>
      </c>
      <c r="R114" s="117">
        <v>2800</v>
      </c>
      <c r="S114" s="117">
        <v>2651</v>
      </c>
      <c r="T114" s="117">
        <v>2037</v>
      </c>
      <c r="U114" s="117">
        <v>1229</v>
      </c>
      <c r="V114" s="117">
        <v>3997</v>
      </c>
      <c r="W114" s="117">
        <v>5211</v>
      </c>
      <c r="X114" s="117">
        <v>4964</v>
      </c>
      <c r="Y114" s="117">
        <v>2301</v>
      </c>
      <c r="Z114" s="117">
        <v>2367</v>
      </c>
      <c r="AA114" s="117">
        <v>959</v>
      </c>
      <c r="AB114" s="117">
        <v>15423</v>
      </c>
      <c r="AC114" s="117">
        <v>1389</v>
      </c>
      <c r="AD114" s="117">
        <v>6497</v>
      </c>
      <c r="AE114" s="117">
        <v>11213</v>
      </c>
      <c r="AF114" s="117">
        <v>26967</v>
      </c>
      <c r="AG114" s="117">
        <v>6284</v>
      </c>
      <c r="AH114" s="117">
        <v>1841</v>
      </c>
      <c r="AI114" s="117">
        <v>3200</v>
      </c>
      <c r="AJ114" s="117">
        <v>1528</v>
      </c>
      <c r="AK114" s="117">
        <v>3464</v>
      </c>
      <c r="AL114" s="117">
        <v>13914</v>
      </c>
      <c r="AM114" s="117">
        <v>580</v>
      </c>
      <c r="AN114" s="117">
        <v>3552</v>
      </c>
      <c r="AO114" s="117">
        <v>3743</v>
      </c>
      <c r="AP114" s="117">
        <v>2420</v>
      </c>
      <c r="AQ114" s="117">
        <v>236</v>
      </c>
      <c r="AR114" s="117">
        <v>4171</v>
      </c>
      <c r="AS114" s="117">
        <v>9809</v>
      </c>
      <c r="AT114" s="117">
        <v>2393</v>
      </c>
      <c r="AU114" s="117">
        <v>3354</v>
      </c>
      <c r="AV114" s="118">
        <v>7284</v>
      </c>
      <c r="AW114" s="113">
        <v>1.8834825962515003E-3</v>
      </c>
      <c r="AX114" s="79" t="s">
        <v>133</v>
      </c>
      <c r="AY114" s="114"/>
      <c r="AZ114" s="81" t="s">
        <v>132</v>
      </c>
      <c r="BB114" s="74">
        <v>113</v>
      </c>
    </row>
    <row r="115" spans="1:54" ht="13.5" thickBot="1" x14ac:dyDescent="0.25">
      <c r="A115" s="112" t="s">
        <v>29</v>
      </c>
      <c r="B115" s="76">
        <v>171182</v>
      </c>
      <c r="C115" s="76">
        <v>15672</v>
      </c>
      <c r="D115" s="76">
        <v>2622</v>
      </c>
      <c r="E115" s="76">
        <v>4878</v>
      </c>
      <c r="F115" s="76">
        <v>12277</v>
      </c>
      <c r="G115" s="76">
        <v>11399</v>
      </c>
      <c r="H115" s="76">
        <v>11062</v>
      </c>
      <c r="I115" s="76">
        <v>35860</v>
      </c>
      <c r="J115" s="76">
        <v>8883</v>
      </c>
      <c r="K115" s="76">
        <v>27371</v>
      </c>
      <c r="L115" s="76">
        <v>28567</v>
      </c>
      <c r="M115" s="76">
        <v>625</v>
      </c>
      <c r="N115" s="76">
        <v>173</v>
      </c>
      <c r="O115" s="76">
        <v>9992</v>
      </c>
      <c r="P115" s="76">
        <v>1801</v>
      </c>
      <c r="Q115" s="77">
        <v>6298</v>
      </c>
      <c r="R115" s="117">
        <v>3106</v>
      </c>
      <c r="S115" s="117">
        <v>3106</v>
      </c>
      <c r="T115" s="117">
        <v>2399</v>
      </c>
      <c r="U115" s="117">
        <v>1627</v>
      </c>
      <c r="V115" s="117">
        <v>4878</v>
      </c>
      <c r="W115" s="117">
        <v>4003</v>
      </c>
      <c r="X115" s="117">
        <v>6066</v>
      </c>
      <c r="Y115" s="117">
        <v>2562</v>
      </c>
      <c r="Z115" s="117">
        <v>3102</v>
      </c>
      <c r="AA115" s="117">
        <v>1132</v>
      </c>
      <c r="AB115" s="117">
        <v>13346</v>
      </c>
      <c r="AC115" s="117">
        <v>1801</v>
      </c>
      <c r="AD115" s="117">
        <v>6850</v>
      </c>
      <c r="AE115" s="117">
        <v>12277</v>
      </c>
      <c r="AF115" s="117">
        <v>22357</v>
      </c>
      <c r="AG115" s="117">
        <v>6484</v>
      </c>
      <c r="AH115" s="117">
        <v>1818</v>
      </c>
      <c r="AI115" s="117">
        <v>3776</v>
      </c>
      <c r="AJ115" s="117">
        <v>1658</v>
      </c>
      <c r="AK115" s="117">
        <v>4477</v>
      </c>
      <c r="AL115" s="117">
        <v>15645</v>
      </c>
      <c r="AM115" s="117">
        <v>625</v>
      </c>
      <c r="AN115" s="117">
        <v>2883</v>
      </c>
      <c r="AO115" s="117">
        <v>4342</v>
      </c>
      <c r="AP115" s="117">
        <v>2622</v>
      </c>
      <c r="AQ115" s="117">
        <v>173</v>
      </c>
      <c r="AR115" s="117">
        <v>5129</v>
      </c>
      <c r="AS115" s="117">
        <v>11726</v>
      </c>
      <c r="AT115" s="117">
        <v>2922</v>
      </c>
      <c r="AU115" s="117">
        <v>3649</v>
      </c>
      <c r="AV115" s="118">
        <v>8343</v>
      </c>
      <c r="AW115" s="113">
        <v>2.3115702853008999E-3</v>
      </c>
      <c r="AX115" s="79" t="s">
        <v>133</v>
      </c>
      <c r="AY115" s="114"/>
      <c r="AZ115" s="81" t="s">
        <v>132</v>
      </c>
      <c r="BB115" s="74">
        <v>114</v>
      </c>
    </row>
    <row r="116" spans="1:54" ht="13.5" thickBot="1" x14ac:dyDescent="0.25">
      <c r="A116" s="112" t="s">
        <v>30</v>
      </c>
      <c r="B116" s="76">
        <v>185043</v>
      </c>
      <c r="C116" s="76">
        <v>18335</v>
      </c>
      <c r="D116" s="76">
        <v>3353</v>
      </c>
      <c r="E116" s="76">
        <v>5871</v>
      </c>
      <c r="F116" s="76">
        <v>14753</v>
      </c>
      <c r="G116" s="76">
        <v>12717</v>
      </c>
      <c r="H116" s="76">
        <v>11622</v>
      </c>
      <c r="I116" s="76">
        <v>35999</v>
      </c>
      <c r="J116" s="76">
        <v>10243</v>
      </c>
      <c r="K116" s="76">
        <v>29590</v>
      </c>
      <c r="L116" s="76">
        <v>28612</v>
      </c>
      <c r="M116" s="76">
        <v>786</v>
      </c>
      <c r="N116" s="76">
        <v>257</v>
      </c>
      <c r="O116" s="76">
        <v>10673</v>
      </c>
      <c r="P116" s="76">
        <v>2232</v>
      </c>
      <c r="Q116" s="77">
        <v>6123</v>
      </c>
      <c r="R116" s="117">
        <v>3467</v>
      </c>
      <c r="S116" s="117">
        <v>3175</v>
      </c>
      <c r="T116" s="117">
        <v>2664</v>
      </c>
      <c r="U116" s="117">
        <v>1853</v>
      </c>
      <c r="V116" s="117">
        <v>5871</v>
      </c>
      <c r="W116" s="117">
        <v>4338</v>
      </c>
      <c r="X116" s="117">
        <v>6927</v>
      </c>
      <c r="Y116" s="117">
        <v>2919</v>
      </c>
      <c r="Z116" s="117">
        <v>3591</v>
      </c>
      <c r="AA116" s="117">
        <v>1388</v>
      </c>
      <c r="AB116" s="117">
        <v>11692</v>
      </c>
      <c r="AC116" s="117">
        <v>2232</v>
      </c>
      <c r="AD116" s="117">
        <v>7588</v>
      </c>
      <c r="AE116" s="117">
        <v>14753</v>
      </c>
      <c r="AF116" s="117">
        <v>20270</v>
      </c>
      <c r="AG116" s="117">
        <v>7579</v>
      </c>
      <c r="AH116" s="117">
        <v>2167</v>
      </c>
      <c r="AI116" s="117">
        <v>4326</v>
      </c>
      <c r="AJ116" s="117">
        <v>2032</v>
      </c>
      <c r="AK116" s="117">
        <v>5293</v>
      </c>
      <c r="AL116" s="117">
        <v>16468</v>
      </c>
      <c r="AM116" s="117">
        <v>786</v>
      </c>
      <c r="AN116" s="117">
        <v>3160</v>
      </c>
      <c r="AO116" s="117">
        <v>4796</v>
      </c>
      <c r="AP116" s="117">
        <v>3353</v>
      </c>
      <c r="AQ116" s="117">
        <v>257</v>
      </c>
      <c r="AR116" s="117">
        <v>6115</v>
      </c>
      <c r="AS116" s="117">
        <v>13122</v>
      </c>
      <c r="AT116" s="117">
        <v>3276</v>
      </c>
      <c r="AU116" s="117">
        <v>4459</v>
      </c>
      <c r="AV116" s="118">
        <v>9003</v>
      </c>
      <c r="AW116" s="113">
        <v>3.3468609031673917E-3</v>
      </c>
      <c r="AX116" s="79" t="s">
        <v>133</v>
      </c>
      <c r="AY116" s="114"/>
      <c r="AZ116" s="81" t="s">
        <v>132</v>
      </c>
      <c r="BB116" s="74">
        <v>115</v>
      </c>
    </row>
    <row r="117" spans="1:54" ht="13.5" thickBot="1" x14ac:dyDescent="0.25">
      <c r="A117" s="112" t="s">
        <v>31</v>
      </c>
      <c r="B117" s="76">
        <v>182687</v>
      </c>
      <c r="C117" s="76">
        <v>18103</v>
      </c>
      <c r="D117" s="76">
        <v>3094</v>
      </c>
      <c r="E117" s="76">
        <v>6106</v>
      </c>
      <c r="F117" s="76">
        <v>13986</v>
      </c>
      <c r="G117" s="76">
        <v>12313</v>
      </c>
      <c r="H117" s="76">
        <v>11548</v>
      </c>
      <c r="I117" s="76">
        <v>35450</v>
      </c>
      <c r="J117" s="76">
        <v>10969</v>
      </c>
      <c r="K117" s="76">
        <v>29629</v>
      </c>
      <c r="L117" s="76">
        <v>27257</v>
      </c>
      <c r="M117" s="76">
        <v>733</v>
      </c>
      <c r="N117" s="76">
        <v>283</v>
      </c>
      <c r="O117" s="76">
        <v>10918</v>
      </c>
      <c r="P117" s="76">
        <v>2298</v>
      </c>
      <c r="Q117" s="77">
        <v>6341</v>
      </c>
      <c r="R117" s="117">
        <v>3292</v>
      </c>
      <c r="S117" s="117">
        <v>3280</v>
      </c>
      <c r="T117" s="117">
        <v>2715</v>
      </c>
      <c r="U117" s="117">
        <v>1597</v>
      </c>
      <c r="V117" s="117">
        <v>6106</v>
      </c>
      <c r="W117" s="117">
        <v>4463</v>
      </c>
      <c r="X117" s="117">
        <v>6837</v>
      </c>
      <c r="Y117" s="117">
        <v>3361</v>
      </c>
      <c r="Z117" s="117">
        <v>3545</v>
      </c>
      <c r="AA117" s="117">
        <v>1584</v>
      </c>
      <c r="AB117" s="117">
        <v>10698</v>
      </c>
      <c r="AC117" s="117">
        <v>2298</v>
      </c>
      <c r="AD117" s="117">
        <v>7385</v>
      </c>
      <c r="AE117" s="117">
        <v>13986</v>
      </c>
      <c r="AF117" s="117">
        <v>19085</v>
      </c>
      <c r="AG117" s="117">
        <v>8254</v>
      </c>
      <c r="AH117" s="117">
        <v>2244</v>
      </c>
      <c r="AI117" s="117">
        <v>4560</v>
      </c>
      <c r="AJ117" s="117">
        <v>1915</v>
      </c>
      <c r="AK117" s="117">
        <v>5235</v>
      </c>
      <c r="AL117" s="117">
        <v>16250</v>
      </c>
      <c r="AM117" s="117">
        <v>733</v>
      </c>
      <c r="AN117" s="117">
        <v>3175</v>
      </c>
      <c r="AO117" s="117">
        <v>4694</v>
      </c>
      <c r="AP117" s="117">
        <v>3094</v>
      </c>
      <c r="AQ117" s="117">
        <v>283</v>
      </c>
      <c r="AR117" s="117">
        <v>6031</v>
      </c>
      <c r="AS117" s="117">
        <v>13379</v>
      </c>
      <c r="AT117" s="117">
        <v>3331</v>
      </c>
      <c r="AU117" s="117">
        <v>4482</v>
      </c>
      <c r="AV117" s="118">
        <v>8454</v>
      </c>
      <c r="AW117" s="113">
        <v>4.4750763898390115E-3</v>
      </c>
      <c r="AX117" s="79" t="s">
        <v>133</v>
      </c>
      <c r="AY117" s="114"/>
      <c r="AZ117" s="81" t="s">
        <v>132</v>
      </c>
      <c r="BB117" s="74">
        <v>116</v>
      </c>
    </row>
    <row r="118" spans="1:54" ht="13.5" thickBot="1" x14ac:dyDescent="0.25">
      <c r="A118" s="112" t="s">
        <v>32</v>
      </c>
      <c r="B118" s="76">
        <v>165669</v>
      </c>
      <c r="C118" s="76">
        <v>16364</v>
      </c>
      <c r="D118" s="76">
        <v>3057</v>
      </c>
      <c r="E118" s="76">
        <v>5621</v>
      </c>
      <c r="F118" s="76">
        <v>13042</v>
      </c>
      <c r="G118" s="76">
        <v>10724</v>
      </c>
      <c r="H118" s="76">
        <v>11353</v>
      </c>
      <c r="I118" s="76">
        <v>30791</v>
      </c>
      <c r="J118" s="76">
        <v>10588</v>
      </c>
      <c r="K118" s="76">
        <v>27038</v>
      </c>
      <c r="L118" s="76">
        <v>24089</v>
      </c>
      <c r="M118" s="76">
        <v>762</v>
      </c>
      <c r="N118" s="76">
        <v>199</v>
      </c>
      <c r="O118" s="76">
        <v>9895</v>
      </c>
      <c r="P118" s="76">
        <v>2146</v>
      </c>
      <c r="Q118" s="77">
        <v>6238</v>
      </c>
      <c r="R118" s="117">
        <v>3279</v>
      </c>
      <c r="S118" s="117">
        <v>2967</v>
      </c>
      <c r="T118" s="117">
        <v>2670</v>
      </c>
      <c r="U118" s="117">
        <v>1368</v>
      </c>
      <c r="V118" s="117">
        <v>5621</v>
      </c>
      <c r="W118" s="117">
        <v>4133</v>
      </c>
      <c r="X118" s="117">
        <v>5978</v>
      </c>
      <c r="Y118" s="117">
        <v>2848</v>
      </c>
      <c r="Z118" s="117">
        <v>3210</v>
      </c>
      <c r="AA118" s="117">
        <v>1487</v>
      </c>
      <c r="AB118" s="117">
        <v>9329</v>
      </c>
      <c r="AC118" s="117">
        <v>2146</v>
      </c>
      <c r="AD118" s="117">
        <v>6682</v>
      </c>
      <c r="AE118" s="117">
        <v>13042</v>
      </c>
      <c r="AF118" s="117">
        <v>16282</v>
      </c>
      <c r="AG118" s="117">
        <v>7918</v>
      </c>
      <c r="AH118" s="117">
        <v>1975</v>
      </c>
      <c r="AI118" s="117">
        <v>4225</v>
      </c>
      <c r="AJ118" s="117">
        <v>1836</v>
      </c>
      <c r="AK118" s="117">
        <v>4872</v>
      </c>
      <c r="AL118" s="117">
        <v>14688</v>
      </c>
      <c r="AM118" s="117">
        <v>762</v>
      </c>
      <c r="AN118" s="117">
        <v>2795</v>
      </c>
      <c r="AO118" s="117">
        <v>3972</v>
      </c>
      <c r="AP118" s="117">
        <v>3057</v>
      </c>
      <c r="AQ118" s="117">
        <v>199</v>
      </c>
      <c r="AR118" s="117">
        <v>5514</v>
      </c>
      <c r="AS118" s="117">
        <v>12350</v>
      </c>
      <c r="AT118" s="117">
        <v>2674</v>
      </c>
      <c r="AU118" s="117">
        <v>4227</v>
      </c>
      <c r="AV118" s="118">
        <v>7325</v>
      </c>
      <c r="AW118" s="113">
        <v>7.2939973150930124E-3</v>
      </c>
      <c r="AX118" s="79" t="s">
        <v>133</v>
      </c>
      <c r="AY118" s="114"/>
      <c r="AZ118" s="81" t="s">
        <v>132</v>
      </c>
      <c r="BB118" s="74">
        <v>117</v>
      </c>
    </row>
    <row r="119" spans="1:54" ht="13.5" thickBot="1" x14ac:dyDescent="0.25">
      <c r="A119" s="112" t="s">
        <v>33</v>
      </c>
      <c r="B119" s="76">
        <v>152444</v>
      </c>
      <c r="C119" s="76">
        <v>16031</v>
      </c>
      <c r="D119" s="76">
        <v>2793</v>
      </c>
      <c r="E119" s="76">
        <v>5671</v>
      </c>
      <c r="F119" s="76">
        <v>12308</v>
      </c>
      <c r="G119" s="76">
        <v>10170</v>
      </c>
      <c r="H119" s="76">
        <v>10531</v>
      </c>
      <c r="I119" s="76">
        <v>25841</v>
      </c>
      <c r="J119" s="76">
        <v>10144</v>
      </c>
      <c r="K119" s="76">
        <v>24882</v>
      </c>
      <c r="L119" s="76">
        <v>21652</v>
      </c>
      <c r="M119" s="76">
        <v>781</v>
      </c>
      <c r="N119" s="76">
        <v>235</v>
      </c>
      <c r="O119" s="76">
        <v>9166</v>
      </c>
      <c r="P119" s="76">
        <v>2239</v>
      </c>
      <c r="Q119" s="77">
        <v>5585</v>
      </c>
      <c r="R119" s="117">
        <v>3227</v>
      </c>
      <c r="S119" s="117">
        <v>2968</v>
      </c>
      <c r="T119" s="117">
        <v>2416</v>
      </c>
      <c r="U119" s="117">
        <v>1418</v>
      </c>
      <c r="V119" s="117">
        <v>5671</v>
      </c>
      <c r="W119" s="117">
        <v>3719</v>
      </c>
      <c r="X119" s="117">
        <v>6130</v>
      </c>
      <c r="Y119" s="117">
        <v>2294</v>
      </c>
      <c r="Z119" s="117">
        <v>2728</v>
      </c>
      <c r="AA119" s="117">
        <v>1240</v>
      </c>
      <c r="AB119" s="117">
        <v>8275</v>
      </c>
      <c r="AC119" s="117">
        <v>2239</v>
      </c>
      <c r="AD119" s="117">
        <v>6484</v>
      </c>
      <c r="AE119" s="117">
        <v>12308</v>
      </c>
      <c r="AF119" s="117">
        <v>12795</v>
      </c>
      <c r="AG119" s="117">
        <v>7728</v>
      </c>
      <c r="AH119" s="117">
        <v>1963</v>
      </c>
      <c r="AI119" s="117">
        <v>3867</v>
      </c>
      <c r="AJ119" s="117">
        <v>1719</v>
      </c>
      <c r="AK119" s="117">
        <v>4598</v>
      </c>
      <c r="AL119" s="117">
        <v>13404</v>
      </c>
      <c r="AM119" s="117">
        <v>781</v>
      </c>
      <c r="AN119" s="117">
        <v>2479</v>
      </c>
      <c r="AO119" s="117">
        <v>3619</v>
      </c>
      <c r="AP119" s="117">
        <v>2793</v>
      </c>
      <c r="AQ119" s="117">
        <v>235</v>
      </c>
      <c r="AR119" s="117">
        <v>5303</v>
      </c>
      <c r="AS119" s="117">
        <v>11478</v>
      </c>
      <c r="AT119" s="117">
        <v>2268</v>
      </c>
      <c r="AU119" s="117">
        <v>3930</v>
      </c>
      <c r="AV119" s="118">
        <v>6782</v>
      </c>
      <c r="AW119" s="113">
        <v>1.100690921077294E-2</v>
      </c>
      <c r="AX119" s="79" t="s">
        <v>133</v>
      </c>
      <c r="AY119" s="114"/>
      <c r="AZ119" s="81" t="s">
        <v>132</v>
      </c>
      <c r="BB119" s="74">
        <v>118</v>
      </c>
    </row>
    <row r="120" spans="1:54" ht="13.5" thickBot="1" x14ac:dyDescent="0.25">
      <c r="A120" s="112" t="s">
        <v>34</v>
      </c>
      <c r="B120" s="76">
        <v>150760</v>
      </c>
      <c r="C120" s="76">
        <v>16763</v>
      </c>
      <c r="D120" s="76">
        <v>2897</v>
      </c>
      <c r="E120" s="76">
        <v>6049</v>
      </c>
      <c r="F120" s="76">
        <v>12418</v>
      </c>
      <c r="G120" s="76">
        <v>10205</v>
      </c>
      <c r="H120" s="76">
        <v>9924</v>
      </c>
      <c r="I120" s="76">
        <v>24269</v>
      </c>
      <c r="J120" s="76">
        <v>10114</v>
      </c>
      <c r="K120" s="76">
        <v>24176</v>
      </c>
      <c r="L120" s="76">
        <v>21225</v>
      </c>
      <c r="M120" s="76">
        <v>835</v>
      </c>
      <c r="N120" s="76">
        <v>212</v>
      </c>
      <c r="O120" s="76">
        <v>9382</v>
      </c>
      <c r="P120" s="76">
        <v>2291</v>
      </c>
      <c r="Q120" s="77">
        <v>4880</v>
      </c>
      <c r="R120" s="117">
        <v>3495</v>
      </c>
      <c r="S120" s="117">
        <v>2857</v>
      </c>
      <c r="T120" s="117">
        <v>2485</v>
      </c>
      <c r="U120" s="117">
        <v>1551</v>
      </c>
      <c r="V120" s="117">
        <v>6049</v>
      </c>
      <c r="W120" s="117">
        <v>4148</v>
      </c>
      <c r="X120" s="117">
        <v>6232</v>
      </c>
      <c r="Y120" s="117">
        <v>2280</v>
      </c>
      <c r="Z120" s="117">
        <v>2868</v>
      </c>
      <c r="AA120" s="117">
        <v>1088</v>
      </c>
      <c r="AB120" s="117">
        <v>7511</v>
      </c>
      <c r="AC120" s="117">
        <v>2291</v>
      </c>
      <c r="AD120" s="117">
        <v>6408</v>
      </c>
      <c r="AE120" s="117">
        <v>12418</v>
      </c>
      <c r="AF120" s="117">
        <v>11322</v>
      </c>
      <c r="AG120" s="117">
        <v>7629</v>
      </c>
      <c r="AH120" s="117">
        <v>1834</v>
      </c>
      <c r="AI120" s="117">
        <v>3868</v>
      </c>
      <c r="AJ120" s="117">
        <v>1549</v>
      </c>
      <c r="AK120" s="117">
        <v>4859</v>
      </c>
      <c r="AL120" s="117">
        <v>13242</v>
      </c>
      <c r="AM120" s="117">
        <v>835</v>
      </c>
      <c r="AN120" s="117">
        <v>2377</v>
      </c>
      <c r="AO120" s="117">
        <v>3765</v>
      </c>
      <c r="AP120" s="117">
        <v>2897</v>
      </c>
      <c r="AQ120" s="117">
        <v>212</v>
      </c>
      <c r="AR120" s="117">
        <v>5672</v>
      </c>
      <c r="AS120" s="117">
        <v>10934</v>
      </c>
      <c r="AT120" s="117">
        <v>2246</v>
      </c>
      <c r="AU120" s="117">
        <v>3980</v>
      </c>
      <c r="AV120" s="118">
        <v>6978</v>
      </c>
      <c r="AW120" s="113">
        <v>1.6729692721377538E-2</v>
      </c>
      <c r="AX120" s="79" t="s">
        <v>133</v>
      </c>
      <c r="AY120" s="114"/>
      <c r="AZ120" s="81" t="s">
        <v>132</v>
      </c>
      <c r="BB120" s="74">
        <v>119</v>
      </c>
    </row>
    <row r="121" spans="1:54" ht="13.5" thickBot="1" x14ac:dyDescent="0.25">
      <c r="A121" s="112" t="s">
        <v>35</v>
      </c>
      <c r="B121" s="76">
        <v>120137</v>
      </c>
      <c r="C121" s="76">
        <v>13216</v>
      </c>
      <c r="D121" s="76">
        <v>2144</v>
      </c>
      <c r="E121" s="76">
        <v>5130</v>
      </c>
      <c r="F121" s="76">
        <v>9751</v>
      </c>
      <c r="G121" s="76">
        <v>8142</v>
      </c>
      <c r="H121" s="76">
        <v>7696</v>
      </c>
      <c r="I121" s="76">
        <v>19511</v>
      </c>
      <c r="J121" s="76">
        <v>8099</v>
      </c>
      <c r="K121" s="76">
        <v>19964</v>
      </c>
      <c r="L121" s="76">
        <v>16508</v>
      </c>
      <c r="M121" s="76">
        <v>694</v>
      </c>
      <c r="N121" s="76">
        <v>168</v>
      </c>
      <c r="O121" s="76">
        <v>7415</v>
      </c>
      <c r="P121" s="76">
        <v>1699</v>
      </c>
      <c r="Q121" s="77">
        <v>3678</v>
      </c>
      <c r="R121" s="117">
        <v>2634</v>
      </c>
      <c r="S121" s="117">
        <v>2237</v>
      </c>
      <c r="T121" s="117">
        <v>2164</v>
      </c>
      <c r="U121" s="117">
        <v>1101</v>
      </c>
      <c r="V121" s="117">
        <v>5130</v>
      </c>
      <c r="W121" s="117">
        <v>3474</v>
      </c>
      <c r="X121" s="117">
        <v>4798</v>
      </c>
      <c r="Y121" s="117">
        <v>1865</v>
      </c>
      <c r="Z121" s="117">
        <v>2386</v>
      </c>
      <c r="AA121" s="117">
        <v>831</v>
      </c>
      <c r="AB121" s="117">
        <v>5660</v>
      </c>
      <c r="AC121" s="117">
        <v>1699</v>
      </c>
      <c r="AD121" s="117">
        <v>5244</v>
      </c>
      <c r="AE121" s="117">
        <v>9751</v>
      </c>
      <c r="AF121" s="117">
        <v>8835</v>
      </c>
      <c r="AG121" s="117">
        <v>5935</v>
      </c>
      <c r="AH121" s="117">
        <v>1339</v>
      </c>
      <c r="AI121" s="117">
        <v>3198</v>
      </c>
      <c r="AJ121" s="117">
        <v>1384</v>
      </c>
      <c r="AK121" s="117">
        <v>3655</v>
      </c>
      <c r="AL121" s="117">
        <v>11179</v>
      </c>
      <c r="AM121" s="117">
        <v>694</v>
      </c>
      <c r="AN121" s="117">
        <v>1704</v>
      </c>
      <c r="AO121" s="117">
        <v>3480</v>
      </c>
      <c r="AP121" s="117">
        <v>2144</v>
      </c>
      <c r="AQ121" s="117">
        <v>168</v>
      </c>
      <c r="AR121" s="117">
        <v>4763</v>
      </c>
      <c r="AS121" s="117">
        <v>8785</v>
      </c>
      <c r="AT121" s="117">
        <v>1797</v>
      </c>
      <c r="AU121" s="117">
        <v>3161</v>
      </c>
      <c r="AV121" s="118">
        <v>5264</v>
      </c>
      <c r="AW121" s="113">
        <v>2.6436067443463756E-2</v>
      </c>
      <c r="AX121" s="79" t="s">
        <v>133</v>
      </c>
      <c r="AY121" s="114"/>
      <c r="AZ121" s="81" t="s">
        <v>132</v>
      </c>
      <c r="BB121" s="74">
        <v>120</v>
      </c>
    </row>
    <row r="122" spans="1:54" ht="13.5" thickBot="1" x14ac:dyDescent="0.25">
      <c r="A122" s="112" t="s">
        <v>36</v>
      </c>
      <c r="B122" s="76">
        <v>101827</v>
      </c>
      <c r="C122" s="76">
        <v>11211</v>
      </c>
      <c r="D122" s="76">
        <v>1992</v>
      </c>
      <c r="E122" s="76">
        <v>4238</v>
      </c>
      <c r="F122" s="76">
        <v>8207</v>
      </c>
      <c r="G122" s="76">
        <v>6684</v>
      </c>
      <c r="H122" s="76">
        <v>7091</v>
      </c>
      <c r="I122" s="76">
        <v>16887</v>
      </c>
      <c r="J122" s="76">
        <v>6184</v>
      </c>
      <c r="K122" s="76">
        <v>16107</v>
      </c>
      <c r="L122" s="76">
        <v>14520</v>
      </c>
      <c r="M122" s="76">
        <v>579</v>
      </c>
      <c r="N122" s="76">
        <v>96</v>
      </c>
      <c r="O122" s="76">
        <v>6547</v>
      </c>
      <c r="P122" s="76">
        <v>1484</v>
      </c>
      <c r="Q122" s="77">
        <v>3592</v>
      </c>
      <c r="R122" s="117">
        <v>2364</v>
      </c>
      <c r="S122" s="117">
        <v>1928</v>
      </c>
      <c r="T122" s="117">
        <v>1600</v>
      </c>
      <c r="U122" s="117">
        <v>969</v>
      </c>
      <c r="V122" s="117">
        <v>4238</v>
      </c>
      <c r="W122" s="117">
        <v>3189</v>
      </c>
      <c r="X122" s="117">
        <v>4156</v>
      </c>
      <c r="Y122" s="117">
        <v>1788</v>
      </c>
      <c r="Z122" s="117">
        <v>2290</v>
      </c>
      <c r="AA122" s="117">
        <v>775</v>
      </c>
      <c r="AB122" s="117">
        <v>5323</v>
      </c>
      <c r="AC122" s="117">
        <v>1484</v>
      </c>
      <c r="AD122" s="117">
        <v>4136</v>
      </c>
      <c r="AE122" s="117">
        <v>8207</v>
      </c>
      <c r="AF122" s="117">
        <v>7863</v>
      </c>
      <c r="AG122" s="117">
        <v>4584</v>
      </c>
      <c r="AH122" s="117">
        <v>1096</v>
      </c>
      <c r="AI122" s="117">
        <v>2617</v>
      </c>
      <c r="AJ122" s="117">
        <v>1135</v>
      </c>
      <c r="AK122" s="117">
        <v>3181</v>
      </c>
      <c r="AL122" s="117">
        <v>8730</v>
      </c>
      <c r="AM122" s="117">
        <v>579</v>
      </c>
      <c r="AN122" s="117">
        <v>1430</v>
      </c>
      <c r="AO122" s="117">
        <v>2969</v>
      </c>
      <c r="AP122" s="117">
        <v>1992</v>
      </c>
      <c r="AQ122" s="117">
        <v>96</v>
      </c>
      <c r="AR122" s="117">
        <v>3874</v>
      </c>
      <c r="AS122" s="117">
        <v>7377</v>
      </c>
      <c r="AT122" s="117">
        <v>1579</v>
      </c>
      <c r="AU122" s="117">
        <v>2396</v>
      </c>
      <c r="AV122" s="118">
        <v>4290</v>
      </c>
      <c r="AW122" s="113">
        <v>4.1069856765623754E-2</v>
      </c>
      <c r="AX122" s="79" t="s">
        <v>133</v>
      </c>
      <c r="AY122" s="114"/>
      <c r="AZ122" s="81" t="s">
        <v>132</v>
      </c>
      <c r="BB122" s="74">
        <v>121</v>
      </c>
    </row>
    <row r="123" spans="1:54" ht="13.5" thickBot="1" x14ac:dyDescent="0.25">
      <c r="A123" s="112" t="s">
        <v>37</v>
      </c>
      <c r="B123" s="76">
        <v>76621</v>
      </c>
      <c r="C123" s="76">
        <v>8542</v>
      </c>
      <c r="D123" s="76">
        <v>1645</v>
      </c>
      <c r="E123" s="76">
        <v>3066</v>
      </c>
      <c r="F123" s="76">
        <v>6082</v>
      </c>
      <c r="G123" s="76">
        <v>5003</v>
      </c>
      <c r="H123" s="76">
        <v>5724</v>
      </c>
      <c r="I123" s="76">
        <v>12722</v>
      </c>
      <c r="J123" s="76">
        <v>4449</v>
      </c>
      <c r="K123" s="76">
        <v>11975</v>
      </c>
      <c r="L123" s="76">
        <v>10941</v>
      </c>
      <c r="M123" s="76">
        <v>291</v>
      </c>
      <c r="N123" s="76">
        <v>71</v>
      </c>
      <c r="O123" s="76">
        <v>4960</v>
      </c>
      <c r="P123" s="76">
        <v>1150</v>
      </c>
      <c r="Q123" s="77">
        <v>3007</v>
      </c>
      <c r="R123" s="117">
        <v>1849</v>
      </c>
      <c r="S123" s="117">
        <v>1476</v>
      </c>
      <c r="T123" s="117">
        <v>1266</v>
      </c>
      <c r="U123" s="117">
        <v>714</v>
      </c>
      <c r="V123" s="117">
        <v>3066</v>
      </c>
      <c r="W123" s="117">
        <v>2445</v>
      </c>
      <c r="X123" s="117">
        <v>3186</v>
      </c>
      <c r="Y123" s="117">
        <v>1256</v>
      </c>
      <c r="Z123" s="117">
        <v>1904</v>
      </c>
      <c r="AA123" s="117">
        <v>593</v>
      </c>
      <c r="AB123" s="117">
        <v>4169</v>
      </c>
      <c r="AC123" s="117">
        <v>1150</v>
      </c>
      <c r="AD123" s="117">
        <v>3080</v>
      </c>
      <c r="AE123" s="117">
        <v>6082</v>
      </c>
      <c r="AF123" s="117">
        <v>6255</v>
      </c>
      <c r="AG123" s="117">
        <v>3183</v>
      </c>
      <c r="AH123" s="117">
        <v>795</v>
      </c>
      <c r="AI123" s="117">
        <v>1819</v>
      </c>
      <c r="AJ123" s="117">
        <v>868</v>
      </c>
      <c r="AK123" s="117">
        <v>2340</v>
      </c>
      <c r="AL123" s="117">
        <v>6398</v>
      </c>
      <c r="AM123" s="117">
        <v>291</v>
      </c>
      <c r="AN123" s="117">
        <v>1039</v>
      </c>
      <c r="AO123" s="117">
        <v>2161</v>
      </c>
      <c r="AP123" s="117">
        <v>1645</v>
      </c>
      <c r="AQ123" s="117">
        <v>71</v>
      </c>
      <c r="AR123" s="117">
        <v>3016</v>
      </c>
      <c r="AS123" s="117">
        <v>5577</v>
      </c>
      <c r="AT123" s="117">
        <v>1209</v>
      </c>
      <c r="AU123" s="117">
        <v>1662</v>
      </c>
      <c r="AV123" s="118">
        <v>3049</v>
      </c>
      <c r="AW123" s="113">
        <v>6.6036602458852262E-2</v>
      </c>
      <c r="AX123" s="79" t="s">
        <v>133</v>
      </c>
      <c r="AY123" s="114"/>
      <c r="AZ123" s="81" t="s">
        <v>132</v>
      </c>
      <c r="BB123" s="74">
        <v>122</v>
      </c>
    </row>
    <row r="124" spans="1:54" ht="13.5" thickBot="1" x14ac:dyDescent="0.25">
      <c r="A124" s="112" t="s">
        <v>38</v>
      </c>
      <c r="B124" s="76">
        <v>48275</v>
      </c>
      <c r="C124" s="76">
        <v>5055</v>
      </c>
      <c r="D124" s="76">
        <v>1178</v>
      </c>
      <c r="E124" s="76">
        <v>1780</v>
      </c>
      <c r="F124" s="76">
        <v>3998</v>
      </c>
      <c r="G124" s="76">
        <v>2997</v>
      </c>
      <c r="H124" s="76">
        <v>3420</v>
      </c>
      <c r="I124" s="76">
        <v>8163</v>
      </c>
      <c r="J124" s="76">
        <v>2813</v>
      </c>
      <c r="K124" s="76">
        <v>7616</v>
      </c>
      <c r="L124" s="76">
        <v>6867</v>
      </c>
      <c r="M124" s="76">
        <v>247</v>
      </c>
      <c r="N124" s="76">
        <v>54</v>
      </c>
      <c r="O124" s="76">
        <v>3414</v>
      </c>
      <c r="P124" s="76">
        <v>673</v>
      </c>
      <c r="Q124" s="77">
        <v>1800</v>
      </c>
      <c r="R124" s="117">
        <v>1109</v>
      </c>
      <c r="S124" s="117">
        <v>1063</v>
      </c>
      <c r="T124" s="117">
        <v>788</v>
      </c>
      <c r="U124" s="117">
        <v>416</v>
      </c>
      <c r="V124" s="117">
        <v>1780</v>
      </c>
      <c r="W124" s="117">
        <v>1584</v>
      </c>
      <c r="X124" s="117">
        <v>1941</v>
      </c>
      <c r="Y124" s="117">
        <v>884</v>
      </c>
      <c r="Z124" s="117">
        <v>1130</v>
      </c>
      <c r="AA124" s="117">
        <v>344</v>
      </c>
      <c r="AB124" s="117">
        <v>2838</v>
      </c>
      <c r="AC124" s="117">
        <v>673</v>
      </c>
      <c r="AD124" s="117">
        <v>1894</v>
      </c>
      <c r="AE124" s="117">
        <v>3998</v>
      </c>
      <c r="AF124" s="117">
        <v>4172</v>
      </c>
      <c r="AG124" s="117">
        <v>2025</v>
      </c>
      <c r="AH124" s="117">
        <v>489</v>
      </c>
      <c r="AI124" s="117">
        <v>1236</v>
      </c>
      <c r="AJ124" s="117">
        <v>511</v>
      </c>
      <c r="AK124" s="117">
        <v>1183</v>
      </c>
      <c r="AL124" s="117">
        <v>3979</v>
      </c>
      <c r="AM124" s="117">
        <v>247</v>
      </c>
      <c r="AN124" s="117">
        <v>767</v>
      </c>
      <c r="AO124" s="117">
        <v>1260</v>
      </c>
      <c r="AP124" s="117">
        <v>1178</v>
      </c>
      <c r="AQ124" s="117">
        <v>54</v>
      </c>
      <c r="AR124" s="117">
        <v>1931</v>
      </c>
      <c r="AS124" s="117">
        <v>3637</v>
      </c>
      <c r="AT124" s="117">
        <v>687</v>
      </c>
      <c r="AU124" s="117">
        <v>1014</v>
      </c>
      <c r="AV124" s="118">
        <v>1663</v>
      </c>
      <c r="AW124" s="113">
        <v>0.1025071405902888</v>
      </c>
      <c r="AX124" s="79" t="s">
        <v>133</v>
      </c>
      <c r="AY124" s="114"/>
      <c r="AZ124" s="81" t="s">
        <v>132</v>
      </c>
      <c r="BB124" s="74">
        <v>123</v>
      </c>
    </row>
    <row r="125" spans="1:54" ht="13.5" thickBot="1" x14ac:dyDescent="0.25">
      <c r="A125" s="215" t="s">
        <v>218</v>
      </c>
      <c r="B125" s="76">
        <v>23980</v>
      </c>
      <c r="C125" s="76">
        <v>2579</v>
      </c>
      <c r="D125" s="76">
        <v>606</v>
      </c>
      <c r="E125" s="76">
        <v>939</v>
      </c>
      <c r="F125" s="76">
        <v>1861</v>
      </c>
      <c r="G125" s="76">
        <v>1533</v>
      </c>
      <c r="H125" s="76">
        <v>1791</v>
      </c>
      <c r="I125" s="76">
        <v>3958</v>
      </c>
      <c r="J125" s="76">
        <v>1390</v>
      </c>
      <c r="K125" s="76">
        <v>3444</v>
      </c>
      <c r="L125" s="76">
        <v>3408</v>
      </c>
      <c r="M125" s="76">
        <v>154</v>
      </c>
      <c r="N125" s="76">
        <v>22</v>
      </c>
      <c r="O125" s="76">
        <v>1967</v>
      </c>
      <c r="P125" s="76">
        <v>328</v>
      </c>
      <c r="Q125" s="77">
        <v>993</v>
      </c>
      <c r="R125" s="117">
        <v>547</v>
      </c>
      <c r="S125" s="117">
        <v>660</v>
      </c>
      <c r="T125" s="117">
        <v>383</v>
      </c>
      <c r="U125" s="117">
        <v>172</v>
      </c>
      <c r="V125" s="117">
        <v>939</v>
      </c>
      <c r="W125" s="117">
        <v>851</v>
      </c>
      <c r="X125" s="117">
        <v>904</v>
      </c>
      <c r="Y125" s="117">
        <v>476</v>
      </c>
      <c r="Z125" s="117">
        <v>573</v>
      </c>
      <c r="AA125" s="117">
        <v>179</v>
      </c>
      <c r="AB125" s="117">
        <v>1546</v>
      </c>
      <c r="AC125" s="117">
        <v>328</v>
      </c>
      <c r="AD125" s="117">
        <v>1054</v>
      </c>
      <c r="AE125" s="117">
        <v>1861</v>
      </c>
      <c r="AF125" s="117">
        <v>2077</v>
      </c>
      <c r="AG125" s="117">
        <v>1007</v>
      </c>
      <c r="AH125" s="117">
        <v>199</v>
      </c>
      <c r="AI125" s="117">
        <v>557</v>
      </c>
      <c r="AJ125" s="117">
        <v>251</v>
      </c>
      <c r="AK125" s="117">
        <v>635</v>
      </c>
      <c r="AL125" s="117">
        <v>1652</v>
      </c>
      <c r="AM125" s="117">
        <v>154</v>
      </c>
      <c r="AN125" s="117">
        <v>456</v>
      </c>
      <c r="AO125" s="117">
        <v>573</v>
      </c>
      <c r="AP125" s="117">
        <v>606</v>
      </c>
      <c r="AQ125" s="117">
        <v>22</v>
      </c>
      <c r="AR125" s="117">
        <v>1040</v>
      </c>
      <c r="AS125" s="117">
        <v>1792</v>
      </c>
      <c r="AT125" s="117">
        <v>307</v>
      </c>
      <c r="AU125" s="117">
        <v>454</v>
      </c>
      <c r="AV125" s="118">
        <v>732</v>
      </c>
      <c r="AW125" s="113">
        <v>0.17940501888828925</v>
      </c>
      <c r="AX125" s="79" t="s">
        <v>133</v>
      </c>
      <c r="AY125" s="114"/>
      <c r="AZ125" s="81" t="s">
        <v>132</v>
      </c>
      <c r="BB125" s="74">
        <v>124</v>
      </c>
    </row>
    <row r="126" spans="1:54" ht="13.5" thickBot="1" x14ac:dyDescent="0.25">
      <c r="A126" s="215" t="s">
        <v>219</v>
      </c>
      <c r="B126" s="76">
        <v>8132</v>
      </c>
      <c r="C126" s="76">
        <v>897</v>
      </c>
      <c r="D126" s="76">
        <v>137</v>
      </c>
      <c r="E126" s="76">
        <v>313</v>
      </c>
      <c r="F126" s="76">
        <v>721</v>
      </c>
      <c r="G126" s="76">
        <v>485</v>
      </c>
      <c r="H126" s="76">
        <v>593</v>
      </c>
      <c r="I126" s="76">
        <v>1179</v>
      </c>
      <c r="J126" s="76">
        <v>474</v>
      </c>
      <c r="K126" s="76">
        <v>1262</v>
      </c>
      <c r="L126" s="76">
        <v>1175</v>
      </c>
      <c r="M126" s="76">
        <v>35</v>
      </c>
      <c r="N126" s="76">
        <v>11</v>
      </c>
      <c r="O126" s="76">
        <v>727</v>
      </c>
      <c r="P126" s="76">
        <v>123</v>
      </c>
      <c r="Q126" s="77">
        <v>312</v>
      </c>
      <c r="R126" s="117">
        <v>186</v>
      </c>
      <c r="S126" s="117">
        <v>229</v>
      </c>
      <c r="T126" s="117">
        <v>170</v>
      </c>
      <c r="U126" s="117">
        <v>35</v>
      </c>
      <c r="V126" s="117">
        <v>313</v>
      </c>
      <c r="W126" s="117">
        <v>330</v>
      </c>
      <c r="X126" s="117">
        <v>290</v>
      </c>
      <c r="Y126" s="117">
        <v>160</v>
      </c>
      <c r="Z126" s="117">
        <v>161</v>
      </c>
      <c r="AA126" s="117">
        <v>38</v>
      </c>
      <c r="AB126" s="117">
        <v>565</v>
      </c>
      <c r="AC126" s="117">
        <v>123</v>
      </c>
      <c r="AD126" s="117">
        <v>315</v>
      </c>
      <c r="AE126" s="117">
        <v>721</v>
      </c>
      <c r="AF126" s="117">
        <v>594</v>
      </c>
      <c r="AG126" s="117">
        <v>304</v>
      </c>
      <c r="AH126" s="117">
        <v>63</v>
      </c>
      <c r="AI126" s="117">
        <v>192</v>
      </c>
      <c r="AJ126" s="117">
        <v>95</v>
      </c>
      <c r="AK126" s="117">
        <v>195</v>
      </c>
      <c r="AL126" s="117">
        <v>551</v>
      </c>
      <c r="AM126" s="117">
        <v>35</v>
      </c>
      <c r="AN126" s="117">
        <v>168</v>
      </c>
      <c r="AO126" s="117">
        <v>176</v>
      </c>
      <c r="AP126" s="117">
        <v>137</v>
      </c>
      <c r="AQ126" s="117">
        <v>11</v>
      </c>
      <c r="AR126" s="117">
        <v>412</v>
      </c>
      <c r="AS126" s="117">
        <v>711</v>
      </c>
      <c r="AT126" s="117">
        <v>135</v>
      </c>
      <c r="AU126" s="117">
        <v>148</v>
      </c>
      <c r="AV126" s="118">
        <v>257</v>
      </c>
      <c r="AW126" s="113"/>
      <c r="AX126" s="79"/>
      <c r="AY126" s="114"/>
      <c r="AZ126" s="81"/>
      <c r="BB126" s="74">
        <v>125</v>
      </c>
    </row>
    <row r="127" spans="1:54" ht="13.5" thickBot="1" x14ac:dyDescent="0.25">
      <c r="A127" s="112" t="s">
        <v>40</v>
      </c>
      <c r="B127" s="119">
        <v>30074</v>
      </c>
      <c r="C127" s="119">
        <v>2731</v>
      </c>
      <c r="D127" s="119">
        <v>496</v>
      </c>
      <c r="E127" s="119">
        <v>981</v>
      </c>
      <c r="F127" s="119">
        <v>2301</v>
      </c>
      <c r="G127" s="119">
        <v>2077</v>
      </c>
      <c r="H127" s="119">
        <v>2204</v>
      </c>
      <c r="I127" s="119">
        <v>5434</v>
      </c>
      <c r="J127" s="119">
        <v>1713</v>
      </c>
      <c r="K127" s="119">
        <v>4794</v>
      </c>
      <c r="L127" s="119">
        <v>4877</v>
      </c>
      <c r="M127" s="119">
        <v>114</v>
      </c>
      <c r="N127" s="119">
        <v>39</v>
      </c>
      <c r="O127" s="119">
        <v>2064</v>
      </c>
      <c r="P127" s="119">
        <v>249</v>
      </c>
      <c r="Q127" s="120">
        <v>1220</v>
      </c>
      <c r="R127" s="117">
        <v>628</v>
      </c>
      <c r="S127" s="117">
        <v>669</v>
      </c>
      <c r="T127" s="117">
        <v>419</v>
      </c>
      <c r="U127" s="117">
        <v>271</v>
      </c>
      <c r="V127" s="117">
        <v>981</v>
      </c>
      <c r="W127" s="117">
        <v>809</v>
      </c>
      <c r="X127" s="117">
        <v>1071</v>
      </c>
      <c r="Y127" s="117">
        <v>438</v>
      </c>
      <c r="Z127" s="117">
        <v>569</v>
      </c>
      <c r="AA127" s="117">
        <v>214</v>
      </c>
      <c r="AB127" s="117">
        <v>1955</v>
      </c>
      <c r="AC127" s="117">
        <v>249</v>
      </c>
      <c r="AD127" s="117">
        <v>1270</v>
      </c>
      <c r="AE127" s="117">
        <v>2301</v>
      </c>
      <c r="AF127" s="117">
        <v>3019</v>
      </c>
      <c r="AG127" s="117">
        <v>1294</v>
      </c>
      <c r="AH127" s="117">
        <v>322</v>
      </c>
      <c r="AI127" s="117">
        <v>800</v>
      </c>
      <c r="AJ127" s="117">
        <v>356</v>
      </c>
      <c r="AK127" s="117">
        <v>786</v>
      </c>
      <c r="AL127" s="117">
        <v>2850</v>
      </c>
      <c r="AM127" s="117">
        <v>114</v>
      </c>
      <c r="AN127" s="117">
        <v>586</v>
      </c>
      <c r="AO127" s="117">
        <v>771</v>
      </c>
      <c r="AP127" s="117">
        <v>496</v>
      </c>
      <c r="AQ127" s="117">
        <v>39</v>
      </c>
      <c r="AR127" s="117">
        <v>874</v>
      </c>
      <c r="AS127" s="117">
        <v>1944</v>
      </c>
      <c r="AT127" s="117">
        <v>536</v>
      </c>
      <c r="AU127" s="117">
        <v>670</v>
      </c>
      <c r="AV127" s="118">
        <v>1553</v>
      </c>
      <c r="AW127" s="113">
        <v>4.3626640396861698E-3</v>
      </c>
      <c r="AX127" s="79" t="s">
        <v>133</v>
      </c>
      <c r="AY127" s="114"/>
      <c r="AZ127" s="81" t="s">
        <v>132</v>
      </c>
      <c r="BB127" s="74">
        <v>126</v>
      </c>
    </row>
    <row r="128" spans="1:54" ht="13.5" thickBot="1" x14ac:dyDescent="0.25">
      <c r="A128" s="112" t="s">
        <v>41</v>
      </c>
      <c r="B128" s="119">
        <v>110650</v>
      </c>
      <c r="C128" s="119">
        <v>10427</v>
      </c>
      <c r="D128" s="119">
        <v>1856</v>
      </c>
      <c r="E128" s="119">
        <v>3689</v>
      </c>
      <c r="F128" s="119">
        <v>8710</v>
      </c>
      <c r="G128" s="119">
        <v>7630</v>
      </c>
      <c r="H128" s="119">
        <v>7577</v>
      </c>
      <c r="I128" s="119">
        <v>19728</v>
      </c>
      <c r="J128" s="119">
        <v>6687</v>
      </c>
      <c r="K128" s="119">
        <v>18527</v>
      </c>
      <c r="L128" s="119">
        <v>17205</v>
      </c>
      <c r="M128" s="119">
        <v>415</v>
      </c>
      <c r="N128" s="119">
        <v>135</v>
      </c>
      <c r="O128" s="119">
        <v>6968</v>
      </c>
      <c r="P128" s="119">
        <v>1096</v>
      </c>
      <c r="Q128" s="120">
        <v>4094</v>
      </c>
      <c r="R128" s="117">
        <v>2170</v>
      </c>
      <c r="S128" s="117">
        <v>2315</v>
      </c>
      <c r="T128" s="117">
        <v>1642</v>
      </c>
      <c r="U128" s="117">
        <v>931</v>
      </c>
      <c r="V128" s="117">
        <v>3689</v>
      </c>
      <c r="W128" s="117">
        <v>2705</v>
      </c>
      <c r="X128" s="117">
        <v>3896</v>
      </c>
      <c r="Y128" s="117">
        <v>1690</v>
      </c>
      <c r="Z128" s="117">
        <v>2184</v>
      </c>
      <c r="AA128" s="117">
        <v>847</v>
      </c>
      <c r="AB128" s="117">
        <v>6220</v>
      </c>
      <c r="AC128" s="117">
        <v>1096</v>
      </c>
      <c r="AD128" s="117">
        <v>4691</v>
      </c>
      <c r="AE128" s="117">
        <v>8710</v>
      </c>
      <c r="AF128" s="117">
        <v>10619</v>
      </c>
      <c r="AG128" s="117">
        <v>5045</v>
      </c>
      <c r="AH128" s="117">
        <v>1179</v>
      </c>
      <c r="AI128" s="117">
        <v>2907</v>
      </c>
      <c r="AJ128" s="117">
        <v>1313</v>
      </c>
      <c r="AK128" s="117">
        <v>3257</v>
      </c>
      <c r="AL128" s="117">
        <v>11090</v>
      </c>
      <c r="AM128" s="117">
        <v>415</v>
      </c>
      <c r="AN128" s="117">
        <v>1948</v>
      </c>
      <c r="AO128" s="117">
        <v>2826</v>
      </c>
      <c r="AP128" s="117">
        <v>1856</v>
      </c>
      <c r="AQ128" s="117">
        <v>135</v>
      </c>
      <c r="AR128" s="117">
        <v>3274</v>
      </c>
      <c r="AS128" s="117">
        <v>7437</v>
      </c>
      <c r="AT128" s="117">
        <v>2008</v>
      </c>
      <c r="AU128" s="117">
        <v>2567</v>
      </c>
      <c r="AV128" s="118">
        <v>5894</v>
      </c>
      <c r="AW128" s="113">
        <v>2.0952979608941208E-4</v>
      </c>
      <c r="AX128" s="79" t="s">
        <v>133</v>
      </c>
      <c r="AY128" s="114"/>
      <c r="AZ128" s="81" t="s">
        <v>132</v>
      </c>
      <c r="BB128" s="74">
        <v>127</v>
      </c>
    </row>
    <row r="129" spans="1:54" ht="13.5" thickBot="1" x14ac:dyDescent="0.25">
      <c r="A129" s="112" t="s">
        <v>42</v>
      </c>
      <c r="B129" s="119">
        <v>126577</v>
      </c>
      <c r="C129" s="119">
        <v>12668</v>
      </c>
      <c r="D129" s="119">
        <v>1836</v>
      </c>
      <c r="E129" s="119">
        <v>4157</v>
      </c>
      <c r="F129" s="119">
        <v>10289</v>
      </c>
      <c r="G129" s="119">
        <v>8714</v>
      </c>
      <c r="H129" s="119">
        <v>8011</v>
      </c>
      <c r="I129" s="119">
        <v>22516</v>
      </c>
      <c r="J129" s="119">
        <v>7760</v>
      </c>
      <c r="K129" s="119">
        <v>21447</v>
      </c>
      <c r="L129" s="119">
        <v>19236</v>
      </c>
      <c r="M129" s="119">
        <v>585</v>
      </c>
      <c r="N129" s="119">
        <v>169</v>
      </c>
      <c r="O129" s="119">
        <v>7828</v>
      </c>
      <c r="P129" s="119">
        <v>1361</v>
      </c>
      <c r="Q129" s="120">
        <v>4114</v>
      </c>
      <c r="R129" s="117">
        <v>2583</v>
      </c>
      <c r="S129" s="117">
        <v>2581</v>
      </c>
      <c r="T129" s="117">
        <v>1846</v>
      </c>
      <c r="U129" s="117">
        <v>1169</v>
      </c>
      <c r="V129" s="117">
        <v>4157</v>
      </c>
      <c r="W129" s="117">
        <v>3052</v>
      </c>
      <c r="X129" s="117">
        <v>4885</v>
      </c>
      <c r="Y129" s="117">
        <v>2102</v>
      </c>
      <c r="Z129" s="117">
        <v>2563</v>
      </c>
      <c r="AA129" s="117">
        <v>1010</v>
      </c>
      <c r="AB129" s="117">
        <v>5989</v>
      </c>
      <c r="AC129" s="117">
        <v>1361</v>
      </c>
      <c r="AD129" s="117">
        <v>5194</v>
      </c>
      <c r="AE129" s="117">
        <v>10289</v>
      </c>
      <c r="AF129" s="117">
        <v>11483</v>
      </c>
      <c r="AG129" s="117">
        <v>5914</v>
      </c>
      <c r="AH129" s="117">
        <v>1412</v>
      </c>
      <c r="AI129" s="117">
        <v>3555</v>
      </c>
      <c r="AJ129" s="117">
        <v>1314</v>
      </c>
      <c r="AK129" s="117">
        <v>3988</v>
      </c>
      <c r="AL129" s="117">
        <v>12506</v>
      </c>
      <c r="AM129" s="117">
        <v>585</v>
      </c>
      <c r="AN129" s="117">
        <v>2195</v>
      </c>
      <c r="AO129" s="117">
        <v>3473</v>
      </c>
      <c r="AP129" s="117">
        <v>1836</v>
      </c>
      <c r="AQ129" s="117">
        <v>169</v>
      </c>
      <c r="AR129" s="117">
        <v>3795</v>
      </c>
      <c r="AS129" s="117">
        <v>8941</v>
      </c>
      <c r="AT129" s="117">
        <v>2351</v>
      </c>
      <c r="AU129" s="117">
        <v>3036</v>
      </c>
      <c r="AV129" s="118">
        <v>7129</v>
      </c>
      <c r="AW129" s="113">
        <v>1.4806156243911943E-4</v>
      </c>
      <c r="AX129" s="79" t="s">
        <v>133</v>
      </c>
      <c r="AY129" s="114"/>
      <c r="AZ129" s="81" t="s">
        <v>132</v>
      </c>
      <c r="BB129" s="74">
        <v>128</v>
      </c>
    </row>
    <row r="130" spans="1:54" ht="13.5" thickBot="1" x14ac:dyDescent="0.25">
      <c r="A130" s="112" t="s">
        <v>43</v>
      </c>
      <c r="B130" s="119">
        <v>137431</v>
      </c>
      <c r="C130" s="119">
        <v>14255</v>
      </c>
      <c r="D130" s="119">
        <v>2136</v>
      </c>
      <c r="E130" s="119">
        <v>4888</v>
      </c>
      <c r="F130" s="119">
        <v>11289</v>
      </c>
      <c r="G130" s="119">
        <v>9776</v>
      </c>
      <c r="H130" s="119">
        <v>7935</v>
      </c>
      <c r="I130" s="119">
        <v>24021</v>
      </c>
      <c r="J130" s="119">
        <v>8466</v>
      </c>
      <c r="K130" s="119">
        <v>23454</v>
      </c>
      <c r="L130" s="119">
        <v>20620</v>
      </c>
      <c r="M130" s="119">
        <v>589</v>
      </c>
      <c r="N130" s="119">
        <v>179</v>
      </c>
      <c r="O130" s="119">
        <v>8119</v>
      </c>
      <c r="P130" s="119">
        <v>1704</v>
      </c>
      <c r="Q130" s="120">
        <v>3827</v>
      </c>
      <c r="R130" s="117">
        <v>2734</v>
      </c>
      <c r="S130" s="117">
        <v>2684</v>
      </c>
      <c r="T130" s="117">
        <v>2155</v>
      </c>
      <c r="U130" s="117">
        <v>1367</v>
      </c>
      <c r="V130" s="117">
        <v>4888</v>
      </c>
      <c r="W130" s="117">
        <v>3072</v>
      </c>
      <c r="X130" s="117">
        <v>5190</v>
      </c>
      <c r="Y130" s="117">
        <v>2369</v>
      </c>
      <c r="Z130" s="117">
        <v>2865</v>
      </c>
      <c r="AA130" s="117">
        <v>1372</v>
      </c>
      <c r="AB130" s="117">
        <v>6243</v>
      </c>
      <c r="AC130" s="117">
        <v>1704</v>
      </c>
      <c r="AD130" s="117">
        <v>5854</v>
      </c>
      <c r="AE130" s="117">
        <v>11289</v>
      </c>
      <c r="AF130" s="117">
        <v>11904</v>
      </c>
      <c r="AG130" s="117">
        <v>6311</v>
      </c>
      <c r="AH130" s="117">
        <v>1638</v>
      </c>
      <c r="AI130" s="117">
        <v>3996</v>
      </c>
      <c r="AJ130" s="117">
        <v>1374</v>
      </c>
      <c r="AK130" s="117">
        <v>4507</v>
      </c>
      <c r="AL130" s="117">
        <v>13360</v>
      </c>
      <c r="AM130" s="117">
        <v>589</v>
      </c>
      <c r="AN130" s="117">
        <v>2363</v>
      </c>
      <c r="AO130" s="117">
        <v>3370</v>
      </c>
      <c r="AP130" s="117">
        <v>2136</v>
      </c>
      <c r="AQ130" s="117">
        <v>179</v>
      </c>
      <c r="AR130" s="117">
        <v>4558</v>
      </c>
      <c r="AS130" s="117">
        <v>10094</v>
      </c>
      <c r="AT130" s="117">
        <v>2555</v>
      </c>
      <c r="AU130" s="117">
        <v>3368</v>
      </c>
      <c r="AV130" s="118">
        <v>7516</v>
      </c>
      <c r="AW130" s="113">
        <v>1.4037057832678272E-4</v>
      </c>
      <c r="AX130" s="79" t="s">
        <v>133</v>
      </c>
      <c r="AY130" s="114"/>
      <c r="AZ130" s="81" t="s">
        <v>132</v>
      </c>
      <c r="BB130" s="74">
        <v>129</v>
      </c>
    </row>
    <row r="131" spans="1:54" ht="13.5" thickBot="1" x14ac:dyDescent="0.25">
      <c r="A131" s="112" t="s">
        <v>44</v>
      </c>
      <c r="B131" s="76">
        <v>158191</v>
      </c>
      <c r="C131" s="76">
        <v>15696</v>
      </c>
      <c r="D131" s="76">
        <v>2458</v>
      </c>
      <c r="E131" s="76">
        <v>5077</v>
      </c>
      <c r="F131" s="76">
        <v>12593</v>
      </c>
      <c r="G131" s="76">
        <v>11107</v>
      </c>
      <c r="H131" s="76">
        <v>10418</v>
      </c>
      <c r="I131" s="76">
        <v>29953</v>
      </c>
      <c r="J131" s="76">
        <v>8847</v>
      </c>
      <c r="K131" s="76">
        <v>24267</v>
      </c>
      <c r="L131" s="76">
        <v>24740</v>
      </c>
      <c r="M131" s="76">
        <v>683</v>
      </c>
      <c r="N131" s="76">
        <v>203</v>
      </c>
      <c r="O131" s="76">
        <v>10590</v>
      </c>
      <c r="P131" s="76">
        <v>1559</v>
      </c>
      <c r="Q131" s="77">
        <v>5322</v>
      </c>
      <c r="R131" s="117">
        <v>3356</v>
      </c>
      <c r="S131" s="117">
        <v>3085</v>
      </c>
      <c r="T131" s="117">
        <v>2304</v>
      </c>
      <c r="U131" s="117">
        <v>1410</v>
      </c>
      <c r="V131" s="117">
        <v>5077</v>
      </c>
      <c r="W131" s="117">
        <v>4971</v>
      </c>
      <c r="X131" s="117">
        <v>6047</v>
      </c>
      <c r="Y131" s="117">
        <v>2688</v>
      </c>
      <c r="Z131" s="117">
        <v>3260</v>
      </c>
      <c r="AA131" s="117">
        <v>1355</v>
      </c>
      <c r="AB131" s="117">
        <v>9867</v>
      </c>
      <c r="AC131" s="117">
        <v>1559</v>
      </c>
      <c r="AD131" s="117">
        <v>6634</v>
      </c>
      <c r="AE131" s="117">
        <v>12593</v>
      </c>
      <c r="AF131" s="117">
        <v>16480</v>
      </c>
      <c r="AG131" s="117">
        <v>6543</v>
      </c>
      <c r="AH131" s="117">
        <v>1837</v>
      </c>
      <c r="AI131" s="117">
        <v>4283</v>
      </c>
      <c r="AJ131" s="117">
        <v>1740</v>
      </c>
      <c r="AK131" s="117">
        <v>4610</v>
      </c>
      <c r="AL131" s="117">
        <v>13373</v>
      </c>
      <c r="AM131" s="117">
        <v>683</v>
      </c>
      <c r="AN131" s="117">
        <v>2534</v>
      </c>
      <c r="AO131" s="117">
        <v>3823</v>
      </c>
      <c r="AP131" s="117">
        <v>2458</v>
      </c>
      <c r="AQ131" s="117">
        <v>203</v>
      </c>
      <c r="AR131" s="117">
        <v>5039</v>
      </c>
      <c r="AS131" s="117">
        <v>10894</v>
      </c>
      <c r="AT131" s="117">
        <v>3063</v>
      </c>
      <c r="AU131" s="117">
        <v>3770</v>
      </c>
      <c r="AV131" s="118">
        <v>7330</v>
      </c>
      <c r="AW131" s="113">
        <v>3.1382985400635192E-4</v>
      </c>
      <c r="AX131" s="79" t="s">
        <v>133</v>
      </c>
      <c r="AY131" s="114"/>
      <c r="AZ131" s="81" t="s">
        <v>132</v>
      </c>
      <c r="BB131" s="74">
        <v>130</v>
      </c>
    </row>
    <row r="132" spans="1:54" ht="13.5" thickBot="1" x14ac:dyDescent="0.25">
      <c r="A132" s="112" t="s">
        <v>45</v>
      </c>
      <c r="B132" s="76">
        <v>185087</v>
      </c>
      <c r="C132" s="76">
        <v>15585</v>
      </c>
      <c r="D132" s="76">
        <v>2763</v>
      </c>
      <c r="E132" s="76">
        <v>4593</v>
      </c>
      <c r="F132" s="76">
        <v>13369</v>
      </c>
      <c r="G132" s="76">
        <v>11733</v>
      </c>
      <c r="H132" s="76">
        <v>15145</v>
      </c>
      <c r="I132" s="76">
        <v>38697</v>
      </c>
      <c r="J132" s="76">
        <v>7979</v>
      </c>
      <c r="K132" s="76">
        <v>25784</v>
      </c>
      <c r="L132" s="76">
        <v>32404</v>
      </c>
      <c r="M132" s="76">
        <v>491</v>
      </c>
      <c r="N132" s="76">
        <v>242</v>
      </c>
      <c r="O132" s="76">
        <v>15215</v>
      </c>
      <c r="P132" s="76">
        <v>1087</v>
      </c>
      <c r="Q132" s="77">
        <v>10311</v>
      </c>
      <c r="R132" s="117">
        <v>3149</v>
      </c>
      <c r="S132" s="117">
        <v>3036</v>
      </c>
      <c r="T132" s="117">
        <v>2162</v>
      </c>
      <c r="U132" s="117">
        <v>1360</v>
      </c>
      <c r="V132" s="117">
        <v>4593</v>
      </c>
      <c r="W132" s="117">
        <v>8777</v>
      </c>
      <c r="X132" s="117">
        <v>5889</v>
      </c>
      <c r="Y132" s="117">
        <v>2782</v>
      </c>
      <c r="Z132" s="117">
        <v>3024</v>
      </c>
      <c r="AA132" s="117">
        <v>1298</v>
      </c>
      <c r="AB132" s="117">
        <v>17280</v>
      </c>
      <c r="AC132" s="117">
        <v>1087</v>
      </c>
      <c r="AD132" s="117">
        <v>6618</v>
      </c>
      <c r="AE132" s="117">
        <v>13369</v>
      </c>
      <c r="AF132" s="117">
        <v>24050</v>
      </c>
      <c r="AG132" s="117">
        <v>5817</v>
      </c>
      <c r="AH132" s="117">
        <v>2011</v>
      </c>
      <c r="AI132" s="117">
        <v>4097</v>
      </c>
      <c r="AJ132" s="117">
        <v>1685</v>
      </c>
      <c r="AK132" s="117">
        <v>4589</v>
      </c>
      <c r="AL132" s="117">
        <v>14874</v>
      </c>
      <c r="AM132" s="117">
        <v>491</v>
      </c>
      <c r="AN132" s="117">
        <v>3402</v>
      </c>
      <c r="AO132" s="117">
        <v>4415</v>
      </c>
      <c r="AP132" s="117">
        <v>2763</v>
      </c>
      <c r="AQ132" s="117">
        <v>242</v>
      </c>
      <c r="AR132" s="117">
        <v>5107</v>
      </c>
      <c r="AS132" s="117">
        <v>10910</v>
      </c>
      <c r="AT132" s="117">
        <v>3755</v>
      </c>
      <c r="AU132" s="117">
        <v>4141</v>
      </c>
      <c r="AV132" s="118">
        <v>8003</v>
      </c>
      <c r="AW132" s="113">
        <v>3.7582349560065438E-4</v>
      </c>
      <c r="AX132" s="79" t="s">
        <v>133</v>
      </c>
      <c r="AY132" s="114"/>
      <c r="AZ132" s="81" t="s">
        <v>132</v>
      </c>
      <c r="BB132" s="74">
        <v>131</v>
      </c>
    </row>
    <row r="133" spans="1:54" ht="13.5" thickBot="1" x14ac:dyDescent="0.25">
      <c r="A133" s="112" t="s">
        <v>46</v>
      </c>
      <c r="B133" s="76">
        <v>186058</v>
      </c>
      <c r="C133" s="76">
        <v>14818</v>
      </c>
      <c r="D133" s="76">
        <v>2361</v>
      </c>
      <c r="E133" s="76">
        <v>4543</v>
      </c>
      <c r="F133" s="76">
        <v>12518</v>
      </c>
      <c r="G133" s="76">
        <v>11073</v>
      </c>
      <c r="H133" s="76">
        <v>13910</v>
      </c>
      <c r="I133" s="76">
        <v>41532</v>
      </c>
      <c r="J133" s="76">
        <v>8306</v>
      </c>
      <c r="K133" s="76">
        <v>26849</v>
      </c>
      <c r="L133" s="76">
        <v>34292</v>
      </c>
      <c r="M133" s="76">
        <v>555</v>
      </c>
      <c r="N133" s="76">
        <v>217</v>
      </c>
      <c r="O133" s="76">
        <v>13892</v>
      </c>
      <c r="P133" s="76">
        <v>1192</v>
      </c>
      <c r="Q133" s="77">
        <v>9370</v>
      </c>
      <c r="R133" s="117">
        <v>3037</v>
      </c>
      <c r="S133" s="117">
        <v>3132</v>
      </c>
      <c r="T133" s="117">
        <v>1944</v>
      </c>
      <c r="U133" s="117">
        <v>1376</v>
      </c>
      <c r="V133" s="117">
        <v>4543</v>
      </c>
      <c r="W133" s="117">
        <v>7266</v>
      </c>
      <c r="X133" s="117">
        <v>5717</v>
      </c>
      <c r="Y133" s="117">
        <v>2611</v>
      </c>
      <c r="Z133" s="117">
        <v>2768</v>
      </c>
      <c r="AA133" s="117">
        <v>1130</v>
      </c>
      <c r="AB133" s="117">
        <v>19915</v>
      </c>
      <c r="AC133" s="117">
        <v>1192</v>
      </c>
      <c r="AD133" s="117">
        <v>6557</v>
      </c>
      <c r="AE133" s="117">
        <v>12518</v>
      </c>
      <c r="AF133" s="117">
        <v>27438</v>
      </c>
      <c r="AG133" s="117">
        <v>6362</v>
      </c>
      <c r="AH133" s="117">
        <v>1861</v>
      </c>
      <c r="AI133" s="117">
        <v>3821</v>
      </c>
      <c r="AJ133" s="117">
        <v>1503</v>
      </c>
      <c r="AK133" s="117">
        <v>4361</v>
      </c>
      <c r="AL133" s="117">
        <v>15549</v>
      </c>
      <c r="AM133" s="117">
        <v>555</v>
      </c>
      <c r="AN133" s="117">
        <v>3494</v>
      </c>
      <c r="AO133" s="117">
        <v>4494</v>
      </c>
      <c r="AP133" s="117">
        <v>2361</v>
      </c>
      <c r="AQ133" s="117">
        <v>217</v>
      </c>
      <c r="AR133" s="117">
        <v>4740</v>
      </c>
      <c r="AS133" s="117">
        <v>11300</v>
      </c>
      <c r="AT133" s="117">
        <v>3140</v>
      </c>
      <c r="AU133" s="117">
        <v>3998</v>
      </c>
      <c r="AV133" s="118">
        <v>7788</v>
      </c>
      <c r="AW133" s="113">
        <v>3.6025488032783196E-4</v>
      </c>
      <c r="AX133" s="79" t="s">
        <v>133</v>
      </c>
      <c r="AY133" s="114"/>
      <c r="AZ133" s="81" t="s">
        <v>132</v>
      </c>
      <c r="BB133" s="74">
        <v>132</v>
      </c>
    </row>
    <row r="134" spans="1:54" ht="13.5" thickBot="1" x14ac:dyDescent="0.25">
      <c r="A134" s="112" t="s">
        <v>47</v>
      </c>
      <c r="B134" s="76">
        <v>163784</v>
      </c>
      <c r="C134" s="76">
        <v>14239</v>
      </c>
      <c r="D134" s="76">
        <v>2210</v>
      </c>
      <c r="E134" s="76">
        <v>4421</v>
      </c>
      <c r="F134" s="76">
        <v>11588</v>
      </c>
      <c r="G134" s="76">
        <v>11058</v>
      </c>
      <c r="H134" s="76">
        <v>10418</v>
      </c>
      <c r="I134" s="76">
        <v>35400</v>
      </c>
      <c r="J134" s="76">
        <v>8347</v>
      </c>
      <c r="K134" s="76">
        <v>25321</v>
      </c>
      <c r="L134" s="76">
        <v>28381</v>
      </c>
      <c r="M134" s="76">
        <v>583</v>
      </c>
      <c r="N134" s="76">
        <v>331</v>
      </c>
      <c r="O134" s="76">
        <v>10039</v>
      </c>
      <c r="P134" s="76">
        <v>1448</v>
      </c>
      <c r="Q134" s="77">
        <v>5989</v>
      </c>
      <c r="R134" s="117">
        <v>2871</v>
      </c>
      <c r="S134" s="117">
        <v>2675</v>
      </c>
      <c r="T134" s="117">
        <v>1983</v>
      </c>
      <c r="U134" s="117">
        <v>1328</v>
      </c>
      <c r="V134" s="117">
        <v>4421</v>
      </c>
      <c r="W134" s="117">
        <v>4676</v>
      </c>
      <c r="X134" s="117">
        <v>5325</v>
      </c>
      <c r="Y134" s="117">
        <v>2456</v>
      </c>
      <c r="Z134" s="117">
        <v>2829</v>
      </c>
      <c r="AA134" s="117">
        <v>1054</v>
      </c>
      <c r="AB134" s="117">
        <v>14135</v>
      </c>
      <c r="AC134" s="117">
        <v>1448</v>
      </c>
      <c r="AD134" s="117">
        <v>6626</v>
      </c>
      <c r="AE134" s="117">
        <v>11588</v>
      </c>
      <c r="AF134" s="117">
        <v>22656</v>
      </c>
      <c r="AG134" s="117">
        <v>6364</v>
      </c>
      <c r="AH134" s="117">
        <v>1670</v>
      </c>
      <c r="AI134" s="117">
        <v>3874</v>
      </c>
      <c r="AJ134" s="117">
        <v>1558</v>
      </c>
      <c r="AK134" s="117">
        <v>4275</v>
      </c>
      <c r="AL134" s="117">
        <v>14971</v>
      </c>
      <c r="AM134" s="117">
        <v>583</v>
      </c>
      <c r="AN134" s="117">
        <v>2688</v>
      </c>
      <c r="AO134" s="117">
        <v>3991</v>
      </c>
      <c r="AP134" s="117">
        <v>2210</v>
      </c>
      <c r="AQ134" s="117">
        <v>331</v>
      </c>
      <c r="AR134" s="117">
        <v>4639</v>
      </c>
      <c r="AS134" s="117">
        <v>10350</v>
      </c>
      <c r="AT134" s="117">
        <v>3104</v>
      </c>
      <c r="AU134" s="117">
        <v>3573</v>
      </c>
      <c r="AV134" s="118">
        <v>7543</v>
      </c>
      <c r="AW134" s="113">
        <v>7.2237229489786631E-4</v>
      </c>
      <c r="AX134" s="79" t="s">
        <v>133</v>
      </c>
      <c r="AY134" s="114"/>
      <c r="AZ134" s="81" t="s">
        <v>132</v>
      </c>
      <c r="BB134" s="74">
        <v>133</v>
      </c>
    </row>
    <row r="135" spans="1:54" ht="13.5" thickBot="1" x14ac:dyDescent="0.25">
      <c r="A135" s="112" t="s">
        <v>48</v>
      </c>
      <c r="B135" s="76">
        <v>180460</v>
      </c>
      <c r="C135" s="76">
        <v>17585</v>
      </c>
      <c r="D135" s="76">
        <v>2819</v>
      </c>
      <c r="E135" s="76">
        <v>5577</v>
      </c>
      <c r="F135" s="76">
        <v>13438</v>
      </c>
      <c r="G135" s="76">
        <v>12584</v>
      </c>
      <c r="H135" s="76">
        <v>11578</v>
      </c>
      <c r="I135" s="76">
        <v>34501</v>
      </c>
      <c r="J135" s="76">
        <v>10007</v>
      </c>
      <c r="K135" s="76">
        <v>29901</v>
      </c>
      <c r="L135" s="76">
        <v>29304</v>
      </c>
      <c r="M135" s="76">
        <v>727</v>
      </c>
      <c r="N135" s="76">
        <v>245</v>
      </c>
      <c r="O135" s="76">
        <v>10454</v>
      </c>
      <c r="P135" s="76">
        <v>1740</v>
      </c>
      <c r="Q135" s="77">
        <v>6344</v>
      </c>
      <c r="R135" s="117">
        <v>3348</v>
      </c>
      <c r="S135" s="117">
        <v>3255</v>
      </c>
      <c r="T135" s="117">
        <v>2455</v>
      </c>
      <c r="U135" s="117">
        <v>1661</v>
      </c>
      <c r="V135" s="117">
        <v>5577</v>
      </c>
      <c r="W135" s="117">
        <v>4214</v>
      </c>
      <c r="X135" s="117">
        <v>6646</v>
      </c>
      <c r="Y135" s="117">
        <v>3165</v>
      </c>
      <c r="Z135" s="117">
        <v>3332</v>
      </c>
      <c r="AA135" s="117">
        <v>1347</v>
      </c>
      <c r="AB135" s="117">
        <v>12112</v>
      </c>
      <c r="AC135" s="117">
        <v>1740</v>
      </c>
      <c r="AD135" s="117">
        <v>7315</v>
      </c>
      <c r="AE135" s="117">
        <v>13438</v>
      </c>
      <c r="AF135" s="117">
        <v>19101</v>
      </c>
      <c r="AG135" s="117">
        <v>7552</v>
      </c>
      <c r="AH135" s="117">
        <v>2006</v>
      </c>
      <c r="AI135" s="117">
        <v>4498</v>
      </c>
      <c r="AJ135" s="117">
        <v>1886</v>
      </c>
      <c r="AK135" s="117">
        <v>5396</v>
      </c>
      <c r="AL135" s="117">
        <v>17156</v>
      </c>
      <c r="AM135" s="117">
        <v>727</v>
      </c>
      <c r="AN135" s="117">
        <v>2985</v>
      </c>
      <c r="AO135" s="117">
        <v>4707</v>
      </c>
      <c r="AP135" s="117">
        <v>2819</v>
      </c>
      <c r="AQ135" s="117">
        <v>245</v>
      </c>
      <c r="AR135" s="117">
        <v>5543</v>
      </c>
      <c r="AS135" s="117">
        <v>12745</v>
      </c>
      <c r="AT135" s="117">
        <v>3608</v>
      </c>
      <c r="AU135" s="117">
        <v>4175</v>
      </c>
      <c r="AV135" s="118">
        <v>9362</v>
      </c>
      <c r="AW135" s="113">
        <v>1.02781929258764E-3</v>
      </c>
      <c r="AX135" s="79" t="s">
        <v>133</v>
      </c>
      <c r="AY135" s="114"/>
      <c r="AZ135" s="81" t="s">
        <v>132</v>
      </c>
      <c r="BB135" s="74">
        <v>134</v>
      </c>
    </row>
    <row r="136" spans="1:54" ht="13.5" thickBot="1" x14ac:dyDescent="0.25">
      <c r="A136" s="112" t="s">
        <v>49</v>
      </c>
      <c r="B136" s="76">
        <v>199405</v>
      </c>
      <c r="C136" s="76">
        <v>20857</v>
      </c>
      <c r="D136" s="76">
        <v>3157</v>
      </c>
      <c r="E136" s="76">
        <v>6606</v>
      </c>
      <c r="F136" s="76">
        <v>15695</v>
      </c>
      <c r="G136" s="76">
        <v>14069</v>
      </c>
      <c r="H136" s="76">
        <v>12135</v>
      </c>
      <c r="I136" s="76">
        <v>37599</v>
      </c>
      <c r="J136" s="76">
        <v>11575</v>
      </c>
      <c r="K136" s="76">
        <v>33040</v>
      </c>
      <c r="L136" s="76">
        <v>30518</v>
      </c>
      <c r="M136" s="76">
        <v>724</v>
      </c>
      <c r="N136" s="76">
        <v>228</v>
      </c>
      <c r="O136" s="76">
        <v>11141</v>
      </c>
      <c r="P136" s="76">
        <v>2061</v>
      </c>
      <c r="Q136" s="77">
        <v>6278</v>
      </c>
      <c r="R136" s="117">
        <v>3774</v>
      </c>
      <c r="S136" s="117">
        <v>3257</v>
      </c>
      <c r="T136" s="117">
        <v>2714</v>
      </c>
      <c r="U136" s="117">
        <v>1985</v>
      </c>
      <c r="V136" s="117">
        <v>6606</v>
      </c>
      <c r="W136" s="117">
        <v>4773</v>
      </c>
      <c r="X136" s="117">
        <v>7979</v>
      </c>
      <c r="Y136" s="117">
        <v>3613</v>
      </c>
      <c r="Z136" s="117">
        <v>3979</v>
      </c>
      <c r="AA136" s="117">
        <v>1750</v>
      </c>
      <c r="AB136" s="117">
        <v>11326</v>
      </c>
      <c r="AC136" s="117">
        <v>2061</v>
      </c>
      <c r="AD136" s="117">
        <v>8274</v>
      </c>
      <c r="AE136" s="117">
        <v>15695</v>
      </c>
      <c r="AF136" s="117">
        <v>19170</v>
      </c>
      <c r="AG136" s="117">
        <v>8861</v>
      </c>
      <c r="AH136" s="117">
        <v>2336</v>
      </c>
      <c r="AI136" s="117">
        <v>5272</v>
      </c>
      <c r="AJ136" s="117">
        <v>2083</v>
      </c>
      <c r="AK136" s="117">
        <v>6339</v>
      </c>
      <c r="AL136" s="117">
        <v>18494</v>
      </c>
      <c r="AM136" s="117">
        <v>724</v>
      </c>
      <c r="AN136" s="117">
        <v>3111</v>
      </c>
      <c r="AO136" s="117">
        <v>5563</v>
      </c>
      <c r="AP136" s="117">
        <v>3157</v>
      </c>
      <c r="AQ136" s="117">
        <v>228</v>
      </c>
      <c r="AR136" s="117">
        <v>6539</v>
      </c>
      <c r="AS136" s="117">
        <v>14546</v>
      </c>
      <c r="AT136" s="117">
        <v>3810</v>
      </c>
      <c r="AU136" s="117">
        <v>5167</v>
      </c>
      <c r="AV136" s="118">
        <v>9941</v>
      </c>
      <c r="AW136" s="113">
        <v>1.6632618913235667E-3</v>
      </c>
      <c r="AX136" s="79" t="s">
        <v>133</v>
      </c>
      <c r="AY136" s="114"/>
      <c r="AZ136" s="81" t="s">
        <v>132</v>
      </c>
      <c r="BB136" s="74">
        <v>135</v>
      </c>
    </row>
    <row r="137" spans="1:54" ht="13.5" thickBot="1" x14ac:dyDescent="0.25">
      <c r="A137" s="112" t="s">
        <v>50</v>
      </c>
      <c r="B137" s="76">
        <v>195652</v>
      </c>
      <c r="C137" s="76">
        <v>20081</v>
      </c>
      <c r="D137" s="76">
        <v>3068</v>
      </c>
      <c r="E137" s="76">
        <v>6555</v>
      </c>
      <c r="F137" s="76">
        <v>15331</v>
      </c>
      <c r="G137" s="76">
        <v>13373</v>
      </c>
      <c r="H137" s="76">
        <v>12287</v>
      </c>
      <c r="I137" s="76">
        <v>37869</v>
      </c>
      <c r="J137" s="76">
        <v>11712</v>
      </c>
      <c r="K137" s="76">
        <v>32015</v>
      </c>
      <c r="L137" s="76">
        <v>28648</v>
      </c>
      <c r="M137" s="76">
        <v>788</v>
      </c>
      <c r="N137" s="76">
        <v>237</v>
      </c>
      <c r="O137" s="76">
        <v>11487</v>
      </c>
      <c r="P137" s="76">
        <v>2201</v>
      </c>
      <c r="Q137" s="77">
        <v>6864</v>
      </c>
      <c r="R137" s="117">
        <v>3568</v>
      </c>
      <c r="S137" s="117">
        <v>3358</v>
      </c>
      <c r="T137" s="117">
        <v>2860</v>
      </c>
      <c r="U137" s="117">
        <v>1744</v>
      </c>
      <c r="V137" s="117">
        <v>6555</v>
      </c>
      <c r="W137" s="117">
        <v>4971</v>
      </c>
      <c r="X137" s="117">
        <v>7387</v>
      </c>
      <c r="Y137" s="117">
        <v>3666</v>
      </c>
      <c r="Z137" s="117">
        <v>3898</v>
      </c>
      <c r="AA137" s="117">
        <v>1818</v>
      </c>
      <c r="AB137" s="117">
        <v>10469</v>
      </c>
      <c r="AC137" s="117">
        <v>2201</v>
      </c>
      <c r="AD137" s="117">
        <v>8170</v>
      </c>
      <c r="AE137" s="117">
        <v>15331</v>
      </c>
      <c r="AF137" s="117">
        <v>18967</v>
      </c>
      <c r="AG137" s="117">
        <v>8852</v>
      </c>
      <c r="AH137" s="117">
        <v>2675</v>
      </c>
      <c r="AI137" s="117">
        <v>5179</v>
      </c>
      <c r="AJ137" s="117">
        <v>1855</v>
      </c>
      <c r="AK137" s="117">
        <v>6001</v>
      </c>
      <c r="AL137" s="117">
        <v>17704</v>
      </c>
      <c r="AM137" s="117">
        <v>788</v>
      </c>
      <c r="AN137" s="117">
        <v>3158</v>
      </c>
      <c r="AO137" s="117">
        <v>5439</v>
      </c>
      <c r="AP137" s="117">
        <v>3068</v>
      </c>
      <c r="AQ137" s="117">
        <v>237</v>
      </c>
      <c r="AR137" s="117">
        <v>6693</v>
      </c>
      <c r="AS137" s="117">
        <v>14311</v>
      </c>
      <c r="AT137" s="117">
        <v>3459</v>
      </c>
      <c r="AU137" s="117">
        <v>5304</v>
      </c>
      <c r="AV137" s="118">
        <v>9102</v>
      </c>
      <c r="AW137" s="113">
        <v>2.6937322622540769E-3</v>
      </c>
      <c r="AX137" s="79" t="s">
        <v>133</v>
      </c>
      <c r="AY137" s="114"/>
      <c r="AZ137" s="81" t="s">
        <v>132</v>
      </c>
      <c r="BB137" s="74">
        <v>136</v>
      </c>
    </row>
    <row r="138" spans="1:54" ht="13.5" thickBot="1" x14ac:dyDescent="0.25">
      <c r="A138" s="112" t="s">
        <v>51</v>
      </c>
      <c r="B138" s="76">
        <v>176250</v>
      </c>
      <c r="C138" s="76">
        <v>18002</v>
      </c>
      <c r="D138" s="76">
        <v>3003</v>
      </c>
      <c r="E138" s="76">
        <v>6190</v>
      </c>
      <c r="F138" s="76">
        <v>14121</v>
      </c>
      <c r="G138" s="76">
        <v>11326</v>
      </c>
      <c r="H138" s="76">
        <v>11440</v>
      </c>
      <c r="I138" s="76">
        <v>32911</v>
      </c>
      <c r="J138" s="76">
        <v>10722</v>
      </c>
      <c r="K138" s="76">
        <v>29629</v>
      </c>
      <c r="L138" s="76">
        <v>25504</v>
      </c>
      <c r="M138" s="76">
        <v>803</v>
      </c>
      <c r="N138" s="76">
        <v>236</v>
      </c>
      <c r="O138" s="76">
        <v>10371</v>
      </c>
      <c r="P138" s="76">
        <v>1992</v>
      </c>
      <c r="Q138" s="77">
        <v>6046</v>
      </c>
      <c r="R138" s="117">
        <v>3358</v>
      </c>
      <c r="S138" s="117">
        <v>3223</v>
      </c>
      <c r="T138" s="117">
        <v>2635</v>
      </c>
      <c r="U138" s="117">
        <v>1478</v>
      </c>
      <c r="V138" s="117">
        <v>6190</v>
      </c>
      <c r="W138" s="117">
        <v>4415</v>
      </c>
      <c r="X138" s="117">
        <v>6567</v>
      </c>
      <c r="Y138" s="117">
        <v>3228</v>
      </c>
      <c r="Z138" s="117">
        <v>3426</v>
      </c>
      <c r="AA138" s="117">
        <v>1468</v>
      </c>
      <c r="AB138" s="117">
        <v>9059</v>
      </c>
      <c r="AC138" s="117">
        <v>1992</v>
      </c>
      <c r="AD138" s="117">
        <v>7102</v>
      </c>
      <c r="AE138" s="117">
        <v>14121</v>
      </c>
      <c r="AF138" s="117">
        <v>16637</v>
      </c>
      <c r="AG138" s="117">
        <v>8087</v>
      </c>
      <c r="AH138" s="117">
        <v>2210</v>
      </c>
      <c r="AI138" s="117">
        <v>4727</v>
      </c>
      <c r="AJ138" s="117">
        <v>2036</v>
      </c>
      <c r="AK138" s="117">
        <v>5368</v>
      </c>
      <c r="AL138" s="117">
        <v>16167</v>
      </c>
      <c r="AM138" s="117">
        <v>803</v>
      </c>
      <c r="AN138" s="117">
        <v>2733</v>
      </c>
      <c r="AO138" s="117">
        <v>4476</v>
      </c>
      <c r="AP138" s="117">
        <v>3003</v>
      </c>
      <c r="AQ138" s="117">
        <v>236</v>
      </c>
      <c r="AR138" s="117">
        <v>6067</v>
      </c>
      <c r="AS138" s="117">
        <v>13462</v>
      </c>
      <c r="AT138" s="117">
        <v>2746</v>
      </c>
      <c r="AU138" s="117">
        <v>4892</v>
      </c>
      <c r="AV138" s="118">
        <v>8292</v>
      </c>
      <c r="AW138" s="113">
        <v>4.4989456532157574E-3</v>
      </c>
      <c r="AX138" s="79" t="s">
        <v>133</v>
      </c>
      <c r="AY138" s="114"/>
      <c r="AZ138" s="81" t="s">
        <v>132</v>
      </c>
      <c r="BB138" s="74">
        <v>137</v>
      </c>
    </row>
    <row r="139" spans="1:54" ht="13.5" thickBot="1" x14ac:dyDescent="0.25">
      <c r="A139" s="112" t="s">
        <v>52</v>
      </c>
      <c r="B139" s="76">
        <v>161590</v>
      </c>
      <c r="C139" s="76">
        <v>16969</v>
      </c>
      <c r="D139" s="76">
        <v>2761</v>
      </c>
      <c r="E139" s="76">
        <v>5985</v>
      </c>
      <c r="F139" s="76">
        <v>13349</v>
      </c>
      <c r="G139" s="76">
        <v>10770</v>
      </c>
      <c r="H139" s="76">
        <v>10974</v>
      </c>
      <c r="I139" s="76">
        <v>27100</v>
      </c>
      <c r="J139" s="76">
        <v>10699</v>
      </c>
      <c r="K139" s="76">
        <v>27071</v>
      </c>
      <c r="L139" s="76">
        <v>23262</v>
      </c>
      <c r="M139" s="76">
        <v>735</v>
      </c>
      <c r="N139" s="76">
        <v>254</v>
      </c>
      <c r="O139" s="76">
        <v>9601</v>
      </c>
      <c r="P139" s="76">
        <v>2060</v>
      </c>
      <c r="Q139" s="77">
        <v>5408</v>
      </c>
      <c r="R139" s="117">
        <v>3576</v>
      </c>
      <c r="S139" s="117">
        <v>2865</v>
      </c>
      <c r="T139" s="117">
        <v>2596</v>
      </c>
      <c r="U139" s="117">
        <v>1449</v>
      </c>
      <c r="V139" s="117">
        <v>5985</v>
      </c>
      <c r="W139" s="117">
        <v>4076</v>
      </c>
      <c r="X139" s="117">
        <v>6042</v>
      </c>
      <c r="Y139" s="117">
        <v>2514</v>
      </c>
      <c r="Z139" s="117">
        <v>3119</v>
      </c>
      <c r="AA139" s="117">
        <v>1310</v>
      </c>
      <c r="AB139" s="117">
        <v>8083</v>
      </c>
      <c r="AC139" s="117">
        <v>2060</v>
      </c>
      <c r="AD139" s="117">
        <v>6953</v>
      </c>
      <c r="AE139" s="117">
        <v>13349</v>
      </c>
      <c r="AF139" s="117">
        <v>12630</v>
      </c>
      <c r="AG139" s="117">
        <v>8103</v>
      </c>
      <c r="AH139" s="117">
        <v>2082</v>
      </c>
      <c r="AI139" s="117">
        <v>4439</v>
      </c>
      <c r="AJ139" s="117">
        <v>1990</v>
      </c>
      <c r="AK139" s="117">
        <v>5207</v>
      </c>
      <c r="AL139" s="117">
        <v>14880</v>
      </c>
      <c r="AM139" s="117">
        <v>735</v>
      </c>
      <c r="AN139" s="117">
        <v>2660</v>
      </c>
      <c r="AO139" s="117">
        <v>4174</v>
      </c>
      <c r="AP139" s="117">
        <v>2761</v>
      </c>
      <c r="AQ139" s="117">
        <v>254</v>
      </c>
      <c r="AR139" s="117">
        <v>5720</v>
      </c>
      <c r="AS139" s="117">
        <v>12191</v>
      </c>
      <c r="AT139" s="117">
        <v>2368</v>
      </c>
      <c r="AU139" s="117">
        <v>4390</v>
      </c>
      <c r="AV139" s="118">
        <v>7621</v>
      </c>
      <c r="AW139" s="113">
        <v>6.4236693609882566E-3</v>
      </c>
      <c r="AX139" s="79" t="s">
        <v>133</v>
      </c>
      <c r="AY139" s="114"/>
      <c r="AZ139" s="81" t="s">
        <v>132</v>
      </c>
      <c r="BB139" s="74">
        <v>138</v>
      </c>
    </row>
    <row r="140" spans="1:54" ht="13.5" thickBot="1" x14ac:dyDescent="0.25">
      <c r="A140" s="112" t="s">
        <v>53</v>
      </c>
      <c r="B140" s="76">
        <v>162769</v>
      </c>
      <c r="C140" s="76">
        <v>18034</v>
      </c>
      <c r="D140" s="76">
        <v>3122</v>
      </c>
      <c r="E140" s="76">
        <v>6245</v>
      </c>
      <c r="F140" s="76">
        <v>13462</v>
      </c>
      <c r="G140" s="76">
        <v>11209</v>
      </c>
      <c r="H140" s="76">
        <v>10996</v>
      </c>
      <c r="I140" s="76">
        <v>26495</v>
      </c>
      <c r="J140" s="76">
        <v>10340</v>
      </c>
      <c r="K140" s="76">
        <v>26542</v>
      </c>
      <c r="L140" s="76">
        <v>23480</v>
      </c>
      <c r="M140" s="76">
        <v>820</v>
      </c>
      <c r="N140" s="76">
        <v>211</v>
      </c>
      <c r="O140" s="76">
        <v>9679</v>
      </c>
      <c r="P140" s="76">
        <v>2134</v>
      </c>
      <c r="Q140" s="77">
        <v>5401</v>
      </c>
      <c r="R140" s="117">
        <v>3778</v>
      </c>
      <c r="S140" s="117">
        <v>2918</v>
      </c>
      <c r="T140" s="117">
        <v>2730</v>
      </c>
      <c r="U140" s="117">
        <v>1780</v>
      </c>
      <c r="V140" s="117">
        <v>6245</v>
      </c>
      <c r="W140" s="117">
        <v>4281</v>
      </c>
      <c r="X140" s="117">
        <v>6589</v>
      </c>
      <c r="Y140" s="117">
        <v>2694</v>
      </c>
      <c r="Z140" s="117">
        <v>3084</v>
      </c>
      <c r="AA140" s="117">
        <v>1210</v>
      </c>
      <c r="AB140" s="117">
        <v>8228</v>
      </c>
      <c r="AC140" s="117">
        <v>2134</v>
      </c>
      <c r="AD140" s="117">
        <v>6962</v>
      </c>
      <c r="AE140" s="117">
        <v>13462</v>
      </c>
      <c r="AF140" s="117">
        <v>11736</v>
      </c>
      <c r="AG140" s="117">
        <v>7610</v>
      </c>
      <c r="AH140" s="117">
        <v>2019</v>
      </c>
      <c r="AI140" s="117">
        <v>4449</v>
      </c>
      <c r="AJ140" s="117">
        <v>1817</v>
      </c>
      <c r="AK140" s="117">
        <v>5382</v>
      </c>
      <c r="AL140" s="117">
        <v>14848</v>
      </c>
      <c r="AM140" s="117">
        <v>820</v>
      </c>
      <c r="AN140" s="117">
        <v>2480</v>
      </c>
      <c r="AO140" s="117">
        <v>4401</v>
      </c>
      <c r="AP140" s="117">
        <v>3122</v>
      </c>
      <c r="AQ140" s="117">
        <v>211</v>
      </c>
      <c r="AR140" s="117">
        <v>6063</v>
      </c>
      <c r="AS140" s="117">
        <v>11694</v>
      </c>
      <c r="AT140" s="117">
        <v>2467</v>
      </c>
      <c r="AU140" s="117">
        <v>4435</v>
      </c>
      <c r="AV140" s="118">
        <v>7719</v>
      </c>
      <c r="AW140" s="113">
        <v>1.0521629248426994E-2</v>
      </c>
      <c r="AX140" s="79" t="s">
        <v>133</v>
      </c>
      <c r="AY140" s="114"/>
      <c r="AZ140" s="81" t="s">
        <v>132</v>
      </c>
      <c r="BB140" s="74">
        <v>139</v>
      </c>
    </row>
    <row r="141" spans="1:54" ht="13.5" thickBot="1" x14ac:dyDescent="0.25">
      <c r="A141" s="112" t="s">
        <v>54</v>
      </c>
      <c r="B141" s="76">
        <v>138177</v>
      </c>
      <c r="C141" s="76">
        <v>15319</v>
      </c>
      <c r="D141" s="76">
        <v>2685</v>
      </c>
      <c r="E141" s="76">
        <v>5488</v>
      </c>
      <c r="F141" s="76">
        <v>10947</v>
      </c>
      <c r="G141" s="76">
        <v>9589</v>
      </c>
      <c r="H141" s="76">
        <v>8792</v>
      </c>
      <c r="I141" s="76">
        <v>22853</v>
      </c>
      <c r="J141" s="76">
        <v>8772</v>
      </c>
      <c r="K141" s="76">
        <v>23498</v>
      </c>
      <c r="L141" s="76">
        <v>19055</v>
      </c>
      <c r="M141" s="76">
        <v>737</v>
      </c>
      <c r="N141" s="76">
        <v>163</v>
      </c>
      <c r="O141" s="76">
        <v>8424</v>
      </c>
      <c r="P141" s="76">
        <v>1855</v>
      </c>
      <c r="Q141" s="77">
        <v>4235</v>
      </c>
      <c r="R141" s="117">
        <v>2970</v>
      </c>
      <c r="S141" s="117">
        <v>2555</v>
      </c>
      <c r="T141" s="117">
        <v>2335</v>
      </c>
      <c r="U141" s="117">
        <v>1299</v>
      </c>
      <c r="V141" s="117">
        <v>5488</v>
      </c>
      <c r="W141" s="117">
        <v>3930</v>
      </c>
      <c r="X141" s="117">
        <v>5572</v>
      </c>
      <c r="Y141" s="117">
        <v>2428</v>
      </c>
      <c r="Z141" s="117">
        <v>2803</v>
      </c>
      <c r="AA141" s="117">
        <v>1108</v>
      </c>
      <c r="AB141" s="117">
        <v>6623</v>
      </c>
      <c r="AC141" s="117">
        <v>1855</v>
      </c>
      <c r="AD141" s="117">
        <v>6043</v>
      </c>
      <c r="AE141" s="117">
        <v>10947</v>
      </c>
      <c r="AF141" s="117">
        <v>10185</v>
      </c>
      <c r="AG141" s="117">
        <v>6437</v>
      </c>
      <c r="AH141" s="117">
        <v>1610</v>
      </c>
      <c r="AI141" s="117">
        <v>3406</v>
      </c>
      <c r="AJ141" s="117">
        <v>1587</v>
      </c>
      <c r="AK141" s="117">
        <v>4525</v>
      </c>
      <c r="AL141" s="117">
        <v>13281</v>
      </c>
      <c r="AM141" s="117">
        <v>737</v>
      </c>
      <c r="AN141" s="117">
        <v>1939</v>
      </c>
      <c r="AO141" s="117">
        <v>4001</v>
      </c>
      <c r="AP141" s="117">
        <v>2685</v>
      </c>
      <c r="AQ141" s="117">
        <v>163</v>
      </c>
      <c r="AR141" s="117">
        <v>5222</v>
      </c>
      <c r="AS141" s="117">
        <v>10217</v>
      </c>
      <c r="AT141" s="117">
        <v>2247</v>
      </c>
      <c r="AU141" s="117">
        <v>3521</v>
      </c>
      <c r="AV141" s="118">
        <v>6223</v>
      </c>
      <c r="AW141" s="113">
        <v>1.6824723702746271E-2</v>
      </c>
      <c r="AX141" s="79" t="s">
        <v>133</v>
      </c>
      <c r="AY141" s="114"/>
      <c r="AZ141" s="81" t="s">
        <v>132</v>
      </c>
      <c r="BB141" s="74">
        <v>140</v>
      </c>
    </row>
    <row r="142" spans="1:54" ht="13.5" thickBot="1" x14ac:dyDescent="0.25">
      <c r="A142" s="112" t="s">
        <v>55</v>
      </c>
      <c r="B142" s="76">
        <v>127643</v>
      </c>
      <c r="C142" s="76">
        <v>13719</v>
      </c>
      <c r="D142" s="76">
        <v>2350</v>
      </c>
      <c r="E142" s="76">
        <v>4694</v>
      </c>
      <c r="F142" s="76">
        <v>9638</v>
      </c>
      <c r="G142" s="76">
        <v>8357</v>
      </c>
      <c r="H142" s="76">
        <v>8598</v>
      </c>
      <c r="I142" s="76">
        <v>23114</v>
      </c>
      <c r="J142" s="76">
        <v>7761</v>
      </c>
      <c r="K142" s="76">
        <v>20963</v>
      </c>
      <c r="L142" s="76">
        <v>17746</v>
      </c>
      <c r="M142" s="76">
        <v>588</v>
      </c>
      <c r="N142" s="76">
        <v>118</v>
      </c>
      <c r="O142" s="76">
        <v>8205</v>
      </c>
      <c r="P142" s="76">
        <v>1792</v>
      </c>
      <c r="Q142" s="77">
        <v>4513</v>
      </c>
      <c r="R142" s="117">
        <v>2626</v>
      </c>
      <c r="S142" s="117">
        <v>2444</v>
      </c>
      <c r="T142" s="117">
        <v>2288</v>
      </c>
      <c r="U142" s="117">
        <v>1201</v>
      </c>
      <c r="V142" s="117">
        <v>4694</v>
      </c>
      <c r="W142" s="117">
        <v>3966</v>
      </c>
      <c r="X142" s="117">
        <v>5171</v>
      </c>
      <c r="Y142" s="117">
        <v>2251</v>
      </c>
      <c r="Z142" s="117">
        <v>2825</v>
      </c>
      <c r="AA142" s="117">
        <v>1161</v>
      </c>
      <c r="AB142" s="117">
        <v>6750</v>
      </c>
      <c r="AC142" s="117">
        <v>1792</v>
      </c>
      <c r="AD142" s="117">
        <v>5165</v>
      </c>
      <c r="AE142" s="117">
        <v>9638</v>
      </c>
      <c r="AF142" s="117">
        <v>10979</v>
      </c>
      <c r="AG142" s="117">
        <v>5473</v>
      </c>
      <c r="AH142" s="117">
        <v>1486</v>
      </c>
      <c r="AI142" s="117">
        <v>3072</v>
      </c>
      <c r="AJ142" s="117">
        <v>1459</v>
      </c>
      <c r="AK142" s="117">
        <v>3903</v>
      </c>
      <c r="AL142" s="117">
        <v>11617</v>
      </c>
      <c r="AM142" s="117">
        <v>588</v>
      </c>
      <c r="AN142" s="117">
        <v>1795</v>
      </c>
      <c r="AO142" s="117">
        <v>4012</v>
      </c>
      <c r="AP142" s="117">
        <v>2350</v>
      </c>
      <c r="AQ142" s="117">
        <v>118</v>
      </c>
      <c r="AR142" s="117">
        <v>4645</v>
      </c>
      <c r="AS142" s="117">
        <v>9346</v>
      </c>
      <c r="AT142" s="117">
        <v>1991</v>
      </c>
      <c r="AU142" s="117">
        <v>3225</v>
      </c>
      <c r="AV142" s="118">
        <v>5099</v>
      </c>
      <c r="AW142" s="113">
        <v>2.5172437764063426E-2</v>
      </c>
      <c r="AX142" s="79" t="s">
        <v>133</v>
      </c>
      <c r="AY142" s="114"/>
      <c r="AZ142" s="81" t="s">
        <v>132</v>
      </c>
      <c r="BB142" s="74">
        <v>141</v>
      </c>
    </row>
    <row r="143" spans="1:54" ht="13.5" thickBot="1" x14ac:dyDescent="0.25">
      <c r="A143" s="112" t="s">
        <v>56</v>
      </c>
      <c r="B143" s="76">
        <v>111446</v>
      </c>
      <c r="C143" s="76">
        <v>11905</v>
      </c>
      <c r="D143" s="76">
        <v>2227</v>
      </c>
      <c r="E143" s="76">
        <v>4156</v>
      </c>
      <c r="F143" s="76">
        <v>8591</v>
      </c>
      <c r="G143" s="76">
        <v>6775</v>
      </c>
      <c r="H143" s="76">
        <v>7999</v>
      </c>
      <c r="I143" s="76">
        <v>21038</v>
      </c>
      <c r="J143" s="76">
        <v>6163</v>
      </c>
      <c r="K143" s="76">
        <v>17722</v>
      </c>
      <c r="L143" s="76">
        <v>15431</v>
      </c>
      <c r="M143" s="76">
        <v>480</v>
      </c>
      <c r="N143" s="76">
        <v>107</v>
      </c>
      <c r="O143" s="76">
        <v>7302</v>
      </c>
      <c r="P143" s="76">
        <v>1550</v>
      </c>
      <c r="Q143" s="77">
        <v>4460</v>
      </c>
      <c r="R143" s="117">
        <v>2125</v>
      </c>
      <c r="S143" s="117">
        <v>2337</v>
      </c>
      <c r="T143" s="117">
        <v>1694</v>
      </c>
      <c r="U143" s="117">
        <v>828</v>
      </c>
      <c r="V143" s="117">
        <v>4156</v>
      </c>
      <c r="W143" s="117">
        <v>3385</v>
      </c>
      <c r="X143" s="117">
        <v>4437</v>
      </c>
      <c r="Y143" s="117">
        <v>2023</v>
      </c>
      <c r="Z143" s="117">
        <v>2406</v>
      </c>
      <c r="AA143" s="117">
        <v>1032</v>
      </c>
      <c r="AB143" s="117">
        <v>6233</v>
      </c>
      <c r="AC143" s="117">
        <v>1550</v>
      </c>
      <c r="AD143" s="117">
        <v>4236</v>
      </c>
      <c r="AE143" s="117">
        <v>8591</v>
      </c>
      <c r="AF143" s="117">
        <v>10519</v>
      </c>
      <c r="AG143" s="117">
        <v>4469</v>
      </c>
      <c r="AH143" s="117">
        <v>1180</v>
      </c>
      <c r="AI143" s="117">
        <v>2837</v>
      </c>
      <c r="AJ143" s="117">
        <v>1414</v>
      </c>
      <c r="AK143" s="117">
        <v>3190</v>
      </c>
      <c r="AL143" s="117">
        <v>9210</v>
      </c>
      <c r="AM143" s="117">
        <v>480</v>
      </c>
      <c r="AN143" s="117">
        <v>1580</v>
      </c>
      <c r="AO143" s="117">
        <v>3396</v>
      </c>
      <c r="AP143" s="117">
        <v>2227</v>
      </c>
      <c r="AQ143" s="117">
        <v>107</v>
      </c>
      <c r="AR143" s="117">
        <v>4278</v>
      </c>
      <c r="AS143" s="117">
        <v>8512</v>
      </c>
      <c r="AT143" s="117">
        <v>1711</v>
      </c>
      <c r="AU143" s="117">
        <v>2888</v>
      </c>
      <c r="AV143" s="118">
        <v>3955</v>
      </c>
      <c r="AW143" s="113">
        <v>4.4394997039137227E-2</v>
      </c>
      <c r="AX143" s="79" t="s">
        <v>133</v>
      </c>
      <c r="AY143" s="114"/>
      <c r="AZ143" s="81" t="s">
        <v>132</v>
      </c>
      <c r="BB143" s="74">
        <v>142</v>
      </c>
    </row>
    <row r="144" spans="1:54" ht="13.5" thickBot="1" x14ac:dyDescent="0.25">
      <c r="A144" s="112" t="s">
        <v>57</v>
      </c>
      <c r="B144" s="76">
        <v>82955</v>
      </c>
      <c r="C144" s="76">
        <v>8282</v>
      </c>
      <c r="D144" s="76">
        <v>1703</v>
      </c>
      <c r="E144" s="76">
        <v>3006</v>
      </c>
      <c r="F144" s="76">
        <v>6555</v>
      </c>
      <c r="G144" s="76">
        <v>4817</v>
      </c>
      <c r="H144" s="76">
        <v>6083</v>
      </c>
      <c r="I144" s="76">
        <v>15064</v>
      </c>
      <c r="J144" s="76">
        <v>4732</v>
      </c>
      <c r="K144" s="76">
        <v>13275</v>
      </c>
      <c r="L144" s="76">
        <v>11512</v>
      </c>
      <c r="M144" s="76">
        <v>344</v>
      </c>
      <c r="N144" s="76">
        <v>98</v>
      </c>
      <c r="O144" s="76">
        <v>6276</v>
      </c>
      <c r="P144" s="76">
        <v>1208</v>
      </c>
      <c r="Q144" s="77">
        <v>3340</v>
      </c>
      <c r="R144" s="117">
        <v>1644</v>
      </c>
      <c r="S144" s="117">
        <v>2040</v>
      </c>
      <c r="T144" s="117">
        <v>1266</v>
      </c>
      <c r="U144" s="117">
        <v>601</v>
      </c>
      <c r="V144" s="117">
        <v>3006</v>
      </c>
      <c r="W144" s="117">
        <v>2714</v>
      </c>
      <c r="X144" s="117">
        <v>2981</v>
      </c>
      <c r="Y144" s="117">
        <v>1551</v>
      </c>
      <c r="Z144" s="117">
        <v>1893</v>
      </c>
      <c r="AA144" s="117">
        <v>654</v>
      </c>
      <c r="AB144" s="117">
        <v>5163</v>
      </c>
      <c r="AC144" s="117">
        <v>1208</v>
      </c>
      <c r="AD144" s="117">
        <v>3140</v>
      </c>
      <c r="AE144" s="117">
        <v>6555</v>
      </c>
      <c r="AF144" s="117">
        <v>7812</v>
      </c>
      <c r="AG144" s="117">
        <v>3466</v>
      </c>
      <c r="AH144" s="117">
        <v>867</v>
      </c>
      <c r="AI144" s="117">
        <v>1801</v>
      </c>
      <c r="AJ144" s="117">
        <v>1099</v>
      </c>
      <c r="AK144" s="117">
        <v>2093</v>
      </c>
      <c r="AL144" s="117">
        <v>6506</v>
      </c>
      <c r="AM144" s="117">
        <v>344</v>
      </c>
      <c r="AN144" s="117">
        <v>1522</v>
      </c>
      <c r="AO144" s="117">
        <v>2174</v>
      </c>
      <c r="AP144" s="117">
        <v>1703</v>
      </c>
      <c r="AQ144" s="117">
        <v>98</v>
      </c>
      <c r="AR144" s="117">
        <v>3208</v>
      </c>
      <c r="AS144" s="117">
        <v>6769</v>
      </c>
      <c r="AT144" s="117">
        <v>1076</v>
      </c>
      <c r="AU144" s="117">
        <v>2006</v>
      </c>
      <c r="AV144" s="118">
        <v>2655</v>
      </c>
      <c r="AW144" s="113">
        <v>7.3692721090053023E-2</v>
      </c>
      <c r="AX144" s="79" t="s">
        <v>133</v>
      </c>
      <c r="AY144" s="114"/>
      <c r="AZ144" s="81" t="s">
        <v>132</v>
      </c>
      <c r="BB144" s="74">
        <v>143</v>
      </c>
    </row>
    <row r="145" spans="1:54" ht="13.5" thickBot="1" x14ac:dyDescent="0.25">
      <c r="A145" s="215" t="s">
        <v>220</v>
      </c>
      <c r="B145" s="76">
        <v>52017</v>
      </c>
      <c r="C145" s="76">
        <v>5574</v>
      </c>
      <c r="D145" s="76">
        <v>1122</v>
      </c>
      <c r="E145" s="76">
        <v>1915</v>
      </c>
      <c r="F145" s="76">
        <v>4181</v>
      </c>
      <c r="G145" s="76">
        <v>3240</v>
      </c>
      <c r="H145" s="76">
        <v>3666</v>
      </c>
      <c r="I145" s="76">
        <v>8938</v>
      </c>
      <c r="J145" s="76">
        <v>2926</v>
      </c>
      <c r="K145" s="76">
        <v>7737</v>
      </c>
      <c r="L145" s="76">
        <v>7170</v>
      </c>
      <c r="M145" s="76">
        <v>210</v>
      </c>
      <c r="N145" s="76">
        <v>95</v>
      </c>
      <c r="O145" s="76">
        <v>4284</v>
      </c>
      <c r="P145" s="76">
        <v>959</v>
      </c>
      <c r="Q145" s="77">
        <v>1978</v>
      </c>
      <c r="R145" s="117">
        <v>1073</v>
      </c>
      <c r="S145" s="117">
        <v>1367</v>
      </c>
      <c r="T145" s="117">
        <v>845</v>
      </c>
      <c r="U145" s="117">
        <v>446</v>
      </c>
      <c r="V145" s="117">
        <v>1915</v>
      </c>
      <c r="W145" s="117">
        <v>1822</v>
      </c>
      <c r="X145" s="117">
        <v>1993</v>
      </c>
      <c r="Y145" s="117">
        <v>947</v>
      </c>
      <c r="Z145" s="117">
        <v>1152</v>
      </c>
      <c r="AA145" s="117">
        <v>373</v>
      </c>
      <c r="AB145" s="117">
        <v>3248</v>
      </c>
      <c r="AC145" s="117">
        <v>959</v>
      </c>
      <c r="AD145" s="117">
        <v>2103</v>
      </c>
      <c r="AE145" s="117">
        <v>4181</v>
      </c>
      <c r="AF145" s="117">
        <v>4895</v>
      </c>
      <c r="AG145" s="117">
        <v>2081</v>
      </c>
      <c r="AH145" s="117">
        <v>582</v>
      </c>
      <c r="AI145" s="117">
        <v>1193</v>
      </c>
      <c r="AJ145" s="117">
        <v>615</v>
      </c>
      <c r="AK145" s="117">
        <v>1489</v>
      </c>
      <c r="AL145" s="117">
        <v>3668</v>
      </c>
      <c r="AM145" s="117">
        <v>210</v>
      </c>
      <c r="AN145" s="117">
        <v>1095</v>
      </c>
      <c r="AO145" s="117">
        <v>1076</v>
      </c>
      <c r="AP145" s="117">
        <v>1122</v>
      </c>
      <c r="AQ145" s="117">
        <v>95</v>
      </c>
      <c r="AR145" s="117">
        <v>2092</v>
      </c>
      <c r="AS145" s="117">
        <v>4069</v>
      </c>
      <c r="AT145" s="117">
        <v>691</v>
      </c>
      <c r="AU145" s="117">
        <v>1065</v>
      </c>
      <c r="AV145" s="118">
        <v>1577</v>
      </c>
      <c r="AW145" s="113">
        <v>0.15636309216075753</v>
      </c>
      <c r="AX145" s="79" t="s">
        <v>133</v>
      </c>
      <c r="AY145" s="114"/>
      <c r="AZ145" s="81" t="s">
        <v>132</v>
      </c>
      <c r="BB145" s="74">
        <v>144</v>
      </c>
    </row>
    <row r="146" spans="1:54" ht="13.5" thickBot="1" x14ac:dyDescent="0.25">
      <c r="A146" s="216" t="s">
        <v>221</v>
      </c>
      <c r="B146" s="76">
        <v>24908</v>
      </c>
      <c r="C146" s="76">
        <v>2761</v>
      </c>
      <c r="D146" s="76">
        <v>470</v>
      </c>
      <c r="E146" s="76">
        <v>1085</v>
      </c>
      <c r="F146" s="76">
        <v>2215</v>
      </c>
      <c r="G146" s="76">
        <v>1374</v>
      </c>
      <c r="H146" s="76">
        <v>1763</v>
      </c>
      <c r="I146" s="76">
        <v>4365</v>
      </c>
      <c r="J146" s="76">
        <v>1468</v>
      </c>
      <c r="K146" s="76">
        <v>3551</v>
      </c>
      <c r="L146" s="76">
        <v>3329</v>
      </c>
      <c r="M146" s="76">
        <v>150</v>
      </c>
      <c r="N146" s="76">
        <v>57</v>
      </c>
      <c r="O146" s="76">
        <v>1827</v>
      </c>
      <c r="P146" s="76">
        <v>493</v>
      </c>
      <c r="Q146" s="77">
        <v>816</v>
      </c>
      <c r="R146" s="117">
        <v>652</v>
      </c>
      <c r="S146" s="117">
        <v>635</v>
      </c>
      <c r="T146" s="117">
        <v>485</v>
      </c>
      <c r="U146" s="117">
        <v>137</v>
      </c>
      <c r="V146" s="117">
        <v>1085</v>
      </c>
      <c r="W146" s="117">
        <v>744</v>
      </c>
      <c r="X146" s="117">
        <v>923</v>
      </c>
      <c r="Y146" s="117">
        <v>433</v>
      </c>
      <c r="Z146" s="117">
        <v>499</v>
      </c>
      <c r="AA146" s="117">
        <v>182</v>
      </c>
      <c r="AB146" s="117">
        <v>1292</v>
      </c>
      <c r="AC146" s="117">
        <v>493</v>
      </c>
      <c r="AD146" s="117">
        <v>919</v>
      </c>
      <c r="AE146" s="117">
        <v>2215</v>
      </c>
      <c r="AF146" s="117">
        <v>2421</v>
      </c>
      <c r="AG146" s="117">
        <v>983</v>
      </c>
      <c r="AH146" s="117">
        <v>278</v>
      </c>
      <c r="AI146" s="117">
        <v>670</v>
      </c>
      <c r="AJ146" s="117">
        <v>295</v>
      </c>
      <c r="AK146" s="117">
        <v>695</v>
      </c>
      <c r="AL146" s="117">
        <v>1689</v>
      </c>
      <c r="AM146" s="117">
        <v>150</v>
      </c>
      <c r="AN146" s="117">
        <v>448</v>
      </c>
      <c r="AO146" s="117">
        <v>418</v>
      </c>
      <c r="AP146" s="117">
        <v>470</v>
      </c>
      <c r="AQ146" s="117">
        <v>57</v>
      </c>
      <c r="AR146" s="117">
        <v>1143</v>
      </c>
      <c r="AS146" s="117">
        <v>1862</v>
      </c>
      <c r="AT146" s="117">
        <v>318</v>
      </c>
      <c r="AU146" s="117">
        <v>633</v>
      </c>
      <c r="AV146" s="118">
        <v>868</v>
      </c>
      <c r="AW146" s="113"/>
      <c r="AX146" s="79"/>
      <c r="AY146" s="114"/>
      <c r="AZ146" s="81"/>
      <c r="BB146" s="74">
        <v>145</v>
      </c>
    </row>
    <row r="147" spans="1:54" ht="13.5" thickBot="1" x14ac:dyDescent="0.25">
      <c r="A147" s="102" t="s">
        <v>61</v>
      </c>
      <c r="B147" s="103"/>
      <c r="C147" s="103"/>
      <c r="D147" s="103"/>
      <c r="E147" s="103"/>
      <c r="F147" s="103"/>
      <c r="G147" s="103"/>
      <c r="H147" s="103"/>
      <c r="I147" s="103"/>
      <c r="J147" s="103"/>
      <c r="K147" s="103"/>
      <c r="L147" s="103"/>
      <c r="M147" s="104"/>
      <c r="N147" s="104"/>
      <c r="O147" s="104"/>
      <c r="P147" s="104"/>
      <c r="Q147" s="105"/>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6"/>
      <c r="AW147" s="107"/>
      <c r="AX147" s="108"/>
      <c r="AY147" s="109"/>
      <c r="AZ147" s="110"/>
      <c r="BB147" s="74">
        <v>146</v>
      </c>
    </row>
    <row r="148" spans="1:54" ht="13.5" thickBot="1" x14ac:dyDescent="0.25">
      <c r="A148" s="112" t="s">
        <v>21</v>
      </c>
      <c r="B148">
        <v>28766</v>
      </c>
      <c r="C148">
        <v>1369</v>
      </c>
      <c r="D148">
        <v>863</v>
      </c>
      <c r="E148">
        <v>1398</v>
      </c>
      <c r="F148">
        <v>2039</v>
      </c>
      <c r="G148">
        <v>1545</v>
      </c>
      <c r="H148">
        <v>3400</v>
      </c>
      <c r="I148">
        <v>4219</v>
      </c>
      <c r="J148">
        <v>2422</v>
      </c>
      <c r="K148">
        <v>4103</v>
      </c>
      <c r="L148">
        <v>4863</v>
      </c>
      <c r="M148">
        <v>89</v>
      </c>
      <c r="N148">
        <v>269</v>
      </c>
      <c r="O148">
        <v>1804</v>
      </c>
      <c r="P148">
        <v>383</v>
      </c>
      <c r="Q148">
        <v>941</v>
      </c>
      <c r="R148">
        <v>1414</v>
      </c>
      <c r="S148">
        <v>643</v>
      </c>
      <c r="T148">
        <v>718</v>
      </c>
      <c r="U148">
        <v>342</v>
      </c>
      <c r="V148">
        <v>1398</v>
      </c>
      <c r="W148">
        <v>476</v>
      </c>
      <c r="X148">
        <v>345</v>
      </c>
      <c r="Y148">
        <v>234</v>
      </c>
      <c r="Z148">
        <v>788</v>
      </c>
      <c r="AA148">
        <v>184</v>
      </c>
      <c r="AB148">
        <v>2176</v>
      </c>
      <c r="AC148">
        <v>383</v>
      </c>
      <c r="AD148">
        <v>873</v>
      </c>
      <c r="AE148">
        <v>2039</v>
      </c>
      <c r="AF148">
        <v>2043</v>
      </c>
      <c r="AG148">
        <v>1704</v>
      </c>
      <c r="AH148">
        <v>238</v>
      </c>
      <c r="AI148">
        <v>441</v>
      </c>
      <c r="AJ148">
        <v>1045</v>
      </c>
      <c r="AK148">
        <v>480</v>
      </c>
      <c r="AL148">
        <v>1886</v>
      </c>
      <c r="AM148">
        <v>89</v>
      </c>
      <c r="AN148">
        <v>685</v>
      </c>
      <c r="AO148">
        <v>1055</v>
      </c>
      <c r="AP148">
        <v>863</v>
      </c>
      <c r="AQ148">
        <v>269</v>
      </c>
      <c r="AR148">
        <v>544</v>
      </c>
      <c r="AS148">
        <v>2217</v>
      </c>
      <c r="AT148">
        <v>330</v>
      </c>
      <c r="AU148">
        <v>465</v>
      </c>
      <c r="AV148">
        <v>1458</v>
      </c>
      <c r="AW148" s="113">
        <v>4.4682097861119246E-3</v>
      </c>
      <c r="AX148" s="79" t="s">
        <v>133</v>
      </c>
      <c r="AY148" s="114"/>
      <c r="AZ148" s="81" t="s">
        <v>132</v>
      </c>
      <c r="BB148" s="74">
        <v>147</v>
      </c>
    </row>
    <row r="149" spans="1:54" ht="13.5" thickBot="1" x14ac:dyDescent="0.25">
      <c r="A149" s="112" t="s">
        <v>22</v>
      </c>
      <c r="B149">
        <v>109815</v>
      </c>
      <c r="C149">
        <v>5570</v>
      </c>
      <c r="D149">
        <v>3554</v>
      </c>
      <c r="E149">
        <v>5530</v>
      </c>
      <c r="F149">
        <v>7985</v>
      </c>
      <c r="G149">
        <v>6335</v>
      </c>
      <c r="H149">
        <v>12829</v>
      </c>
      <c r="I149">
        <v>15275</v>
      </c>
      <c r="J149">
        <v>9794</v>
      </c>
      <c r="K149">
        <v>15843</v>
      </c>
      <c r="L149">
        <v>16953</v>
      </c>
      <c r="M149">
        <v>372</v>
      </c>
      <c r="N149">
        <v>1011</v>
      </c>
      <c r="O149">
        <v>7125</v>
      </c>
      <c r="P149">
        <v>1639</v>
      </c>
      <c r="Q149">
        <v>3037</v>
      </c>
      <c r="R149">
        <v>5692</v>
      </c>
      <c r="S149">
        <v>2664</v>
      </c>
      <c r="T149">
        <v>3109</v>
      </c>
      <c r="U149">
        <v>1349</v>
      </c>
      <c r="V149">
        <v>5530</v>
      </c>
      <c r="W149">
        <v>1788</v>
      </c>
      <c r="X149">
        <v>1435</v>
      </c>
      <c r="Y149">
        <v>884</v>
      </c>
      <c r="Z149">
        <v>2813</v>
      </c>
      <c r="AA149">
        <v>717</v>
      </c>
      <c r="AB149">
        <v>6859</v>
      </c>
      <c r="AC149">
        <v>1639</v>
      </c>
      <c r="AD149">
        <v>3566</v>
      </c>
      <c r="AE149">
        <v>7985</v>
      </c>
      <c r="AF149">
        <v>6926</v>
      </c>
      <c r="AG149">
        <v>6685</v>
      </c>
      <c r="AH149">
        <v>1001</v>
      </c>
      <c r="AI149">
        <v>1811</v>
      </c>
      <c r="AJ149">
        <v>4100</v>
      </c>
      <c r="AK149">
        <v>2037</v>
      </c>
      <c r="AL149">
        <v>7497</v>
      </c>
      <c r="AM149">
        <v>372</v>
      </c>
      <c r="AN149">
        <v>2673</v>
      </c>
      <c r="AO149">
        <v>3942</v>
      </c>
      <c r="AP149">
        <v>3554</v>
      </c>
      <c r="AQ149">
        <v>1011</v>
      </c>
      <c r="AR149">
        <v>2098</v>
      </c>
      <c r="AS149">
        <v>8346</v>
      </c>
      <c r="AT149">
        <v>1420</v>
      </c>
      <c r="AU149">
        <v>1805</v>
      </c>
      <c r="AV149">
        <v>5470</v>
      </c>
      <c r="AW149" s="113">
        <v>2.4109398808031324E-4</v>
      </c>
      <c r="AX149" s="79" t="s">
        <v>133</v>
      </c>
      <c r="AY149" s="114"/>
      <c r="AZ149" s="81" t="s">
        <v>132</v>
      </c>
      <c r="BB149" s="74">
        <v>148</v>
      </c>
    </row>
    <row r="150" spans="1:54" ht="13.5" thickBot="1" x14ac:dyDescent="0.25">
      <c r="A150" s="112" t="s">
        <v>23</v>
      </c>
      <c r="B150">
        <v>131075</v>
      </c>
      <c r="C150">
        <v>7316</v>
      </c>
      <c r="D150">
        <v>4530</v>
      </c>
      <c r="E150">
        <v>6934</v>
      </c>
      <c r="F150">
        <v>9774</v>
      </c>
      <c r="G150">
        <v>7254</v>
      </c>
      <c r="H150">
        <v>15127</v>
      </c>
      <c r="I150">
        <v>17466</v>
      </c>
      <c r="J150">
        <v>13113</v>
      </c>
      <c r="K150">
        <v>19469</v>
      </c>
      <c r="L150">
        <v>17663</v>
      </c>
      <c r="M150">
        <v>420</v>
      </c>
      <c r="N150">
        <v>1315</v>
      </c>
      <c r="O150">
        <v>8664</v>
      </c>
      <c r="P150">
        <v>2030</v>
      </c>
      <c r="Q150">
        <v>3660</v>
      </c>
      <c r="R150">
        <v>6746</v>
      </c>
      <c r="S150">
        <v>3402</v>
      </c>
      <c r="T150">
        <v>4232</v>
      </c>
      <c r="U150">
        <v>1608</v>
      </c>
      <c r="V150">
        <v>6934</v>
      </c>
      <c r="W150">
        <v>1756</v>
      </c>
      <c r="X150">
        <v>2008</v>
      </c>
      <c r="Y150">
        <v>1154</v>
      </c>
      <c r="Z150">
        <v>3106</v>
      </c>
      <c r="AA150">
        <v>967</v>
      </c>
      <c r="AB150">
        <v>6579</v>
      </c>
      <c r="AC150">
        <v>2030</v>
      </c>
      <c r="AD150">
        <v>4005</v>
      </c>
      <c r="AE150">
        <v>9774</v>
      </c>
      <c r="AF150">
        <v>7209</v>
      </c>
      <c r="AG150">
        <v>8881</v>
      </c>
      <c r="AH150">
        <v>1327</v>
      </c>
      <c r="AI150">
        <v>2194</v>
      </c>
      <c r="AJ150">
        <v>4721</v>
      </c>
      <c r="AK150">
        <v>2426</v>
      </c>
      <c r="AL150">
        <v>9154</v>
      </c>
      <c r="AM150">
        <v>420</v>
      </c>
      <c r="AN150">
        <v>3506</v>
      </c>
      <c r="AO150">
        <v>4716</v>
      </c>
      <c r="AP150">
        <v>4530</v>
      </c>
      <c r="AQ150">
        <v>1315</v>
      </c>
      <c r="AR150">
        <v>2882</v>
      </c>
      <c r="AS150">
        <v>10315</v>
      </c>
      <c r="AT150">
        <v>1641</v>
      </c>
      <c r="AU150">
        <v>2093</v>
      </c>
      <c r="AV150">
        <v>5784</v>
      </c>
      <c r="AW150" s="113">
        <v>1.7882822803579542E-4</v>
      </c>
      <c r="AX150" s="79" t="s">
        <v>133</v>
      </c>
      <c r="AY150" s="114"/>
      <c r="AZ150" s="81" t="s">
        <v>132</v>
      </c>
      <c r="BB150" s="74">
        <v>149</v>
      </c>
    </row>
    <row r="151" spans="1:54" ht="13.5" thickBot="1" x14ac:dyDescent="0.25">
      <c r="A151" s="112" t="s">
        <v>24</v>
      </c>
      <c r="B151">
        <v>146678</v>
      </c>
      <c r="C151">
        <v>8709</v>
      </c>
      <c r="D151">
        <v>5152</v>
      </c>
      <c r="E151">
        <v>8578</v>
      </c>
      <c r="F151">
        <v>10116</v>
      </c>
      <c r="G151">
        <v>7733</v>
      </c>
      <c r="H151">
        <v>16717</v>
      </c>
      <c r="I151">
        <v>19332</v>
      </c>
      <c r="J151">
        <v>15980</v>
      </c>
      <c r="K151">
        <v>21050</v>
      </c>
      <c r="L151">
        <v>19106</v>
      </c>
      <c r="M151">
        <v>559</v>
      </c>
      <c r="N151">
        <v>1451</v>
      </c>
      <c r="O151">
        <v>10014</v>
      </c>
      <c r="P151">
        <v>2181</v>
      </c>
      <c r="Q151">
        <v>3479</v>
      </c>
      <c r="R151">
        <v>7664</v>
      </c>
      <c r="S151">
        <v>3845</v>
      </c>
      <c r="T151">
        <v>5361</v>
      </c>
      <c r="U151">
        <v>1875</v>
      </c>
      <c r="V151">
        <v>8578</v>
      </c>
      <c r="W151">
        <v>2001</v>
      </c>
      <c r="X151">
        <v>2371</v>
      </c>
      <c r="Y151">
        <v>1264</v>
      </c>
      <c r="Z151">
        <v>3840</v>
      </c>
      <c r="AA151">
        <v>1127</v>
      </c>
      <c r="AB151">
        <v>6839</v>
      </c>
      <c r="AC151">
        <v>2181</v>
      </c>
      <c r="AD151">
        <v>4090</v>
      </c>
      <c r="AE151">
        <v>10116</v>
      </c>
      <c r="AF151">
        <v>7483</v>
      </c>
      <c r="AG151">
        <v>10619</v>
      </c>
      <c r="AH151">
        <v>1670</v>
      </c>
      <c r="AI151">
        <v>2360</v>
      </c>
      <c r="AJ151">
        <v>5574</v>
      </c>
      <c r="AK151">
        <v>3070</v>
      </c>
      <c r="AL151">
        <v>9300</v>
      </c>
      <c r="AM151">
        <v>559</v>
      </c>
      <c r="AN151">
        <v>4168</v>
      </c>
      <c r="AO151">
        <v>5229</v>
      </c>
      <c r="AP151">
        <v>5152</v>
      </c>
      <c r="AQ151">
        <v>1451</v>
      </c>
      <c r="AR151">
        <v>3268</v>
      </c>
      <c r="AS151">
        <v>11750</v>
      </c>
      <c r="AT151">
        <v>1768</v>
      </c>
      <c r="AU151">
        <v>2559</v>
      </c>
      <c r="AV151">
        <v>6067</v>
      </c>
      <c r="AW151" s="113">
        <v>1.5170403202933823E-4</v>
      </c>
      <c r="AX151" s="79" t="s">
        <v>133</v>
      </c>
      <c r="AY151" s="114"/>
      <c r="AZ151" s="81" t="s">
        <v>132</v>
      </c>
      <c r="BB151" s="74">
        <v>150</v>
      </c>
    </row>
    <row r="152" spans="1:54" ht="13.5" thickBot="1" x14ac:dyDescent="0.25">
      <c r="A152" s="112" t="s">
        <v>25</v>
      </c>
      <c r="B152">
        <v>159461</v>
      </c>
      <c r="C152">
        <v>9336</v>
      </c>
      <c r="D152">
        <v>5394</v>
      </c>
      <c r="E152">
        <v>8705</v>
      </c>
      <c r="F152">
        <v>10690</v>
      </c>
      <c r="G152">
        <v>8339</v>
      </c>
      <c r="H152">
        <v>18610</v>
      </c>
      <c r="I152">
        <v>23527</v>
      </c>
      <c r="J152">
        <v>15851</v>
      </c>
      <c r="K152">
        <v>21984</v>
      </c>
      <c r="L152">
        <v>21081</v>
      </c>
      <c r="M152">
        <v>562</v>
      </c>
      <c r="N152">
        <v>1500</v>
      </c>
      <c r="O152">
        <v>11568</v>
      </c>
      <c r="P152">
        <v>2314</v>
      </c>
      <c r="Q152">
        <v>4916</v>
      </c>
      <c r="R152">
        <v>7978</v>
      </c>
      <c r="S152">
        <v>4136</v>
      </c>
      <c r="T152">
        <v>5309</v>
      </c>
      <c r="U152">
        <v>1901</v>
      </c>
      <c r="V152">
        <v>8705</v>
      </c>
      <c r="W152">
        <v>3015</v>
      </c>
      <c r="X152">
        <v>2663</v>
      </c>
      <c r="Y152">
        <v>1286</v>
      </c>
      <c r="Z152">
        <v>4202</v>
      </c>
      <c r="AA152">
        <v>1261</v>
      </c>
      <c r="AB152">
        <v>7877</v>
      </c>
      <c r="AC152">
        <v>2314</v>
      </c>
      <c r="AD152">
        <v>4449</v>
      </c>
      <c r="AE152">
        <v>10690</v>
      </c>
      <c r="AF152">
        <v>10530</v>
      </c>
      <c r="AG152">
        <v>10542</v>
      </c>
      <c r="AH152">
        <v>1930</v>
      </c>
      <c r="AI152">
        <v>2687</v>
      </c>
      <c r="AJ152">
        <v>5716</v>
      </c>
      <c r="AK152">
        <v>3195</v>
      </c>
      <c r="AL152">
        <v>9531</v>
      </c>
      <c r="AM152">
        <v>562</v>
      </c>
      <c r="AN152">
        <v>4417</v>
      </c>
      <c r="AO152">
        <v>5545</v>
      </c>
      <c r="AP152">
        <v>5394</v>
      </c>
      <c r="AQ152">
        <v>1500</v>
      </c>
      <c r="AR152">
        <v>3478</v>
      </c>
      <c r="AS152">
        <v>12453</v>
      </c>
      <c r="AT152">
        <v>1989</v>
      </c>
      <c r="AU152">
        <v>2975</v>
      </c>
      <c r="AV152">
        <v>6315</v>
      </c>
      <c r="AW152" s="113">
        <v>6.7441730963179293E-4</v>
      </c>
      <c r="AX152" s="79" t="s">
        <v>133</v>
      </c>
      <c r="AY152" s="114"/>
      <c r="AZ152" s="81" t="s">
        <v>132</v>
      </c>
      <c r="BB152" s="74">
        <v>151</v>
      </c>
    </row>
    <row r="153" spans="1:54" ht="13.5" thickBot="1" x14ac:dyDescent="0.25">
      <c r="A153" s="112" t="s">
        <v>26</v>
      </c>
      <c r="B153">
        <v>172572</v>
      </c>
      <c r="C153">
        <v>8367</v>
      </c>
      <c r="D153">
        <v>4135</v>
      </c>
      <c r="E153">
        <v>6860</v>
      </c>
      <c r="F153">
        <v>10627</v>
      </c>
      <c r="G153">
        <v>9102</v>
      </c>
      <c r="H153">
        <v>21033</v>
      </c>
      <c r="I153">
        <v>31883</v>
      </c>
      <c r="J153">
        <v>12751</v>
      </c>
      <c r="K153">
        <v>20773</v>
      </c>
      <c r="L153">
        <v>29829</v>
      </c>
      <c r="M153">
        <v>605</v>
      </c>
      <c r="N153">
        <v>1253</v>
      </c>
      <c r="O153">
        <v>13511</v>
      </c>
      <c r="P153">
        <v>1843</v>
      </c>
      <c r="Q153">
        <v>8951</v>
      </c>
      <c r="R153">
        <v>7252</v>
      </c>
      <c r="S153">
        <v>3706</v>
      </c>
      <c r="T153">
        <v>4182</v>
      </c>
      <c r="U153">
        <v>2261</v>
      </c>
      <c r="V153">
        <v>6860</v>
      </c>
      <c r="W153">
        <v>5816</v>
      </c>
      <c r="X153">
        <v>2770</v>
      </c>
      <c r="Y153">
        <v>1234</v>
      </c>
      <c r="Z153">
        <v>4051</v>
      </c>
      <c r="AA153">
        <v>1178</v>
      </c>
      <c r="AB153">
        <v>17376</v>
      </c>
      <c r="AC153">
        <v>1843</v>
      </c>
      <c r="AD153">
        <v>3941</v>
      </c>
      <c r="AE153">
        <v>10627</v>
      </c>
      <c r="AF153">
        <v>19291</v>
      </c>
      <c r="AG153">
        <v>8569</v>
      </c>
      <c r="AH153">
        <v>1812</v>
      </c>
      <c r="AI153">
        <v>2303</v>
      </c>
      <c r="AJ153">
        <v>4830</v>
      </c>
      <c r="AK153">
        <v>2547</v>
      </c>
      <c r="AL153">
        <v>9117</v>
      </c>
      <c r="AM153">
        <v>605</v>
      </c>
      <c r="AN153">
        <v>3989</v>
      </c>
      <c r="AO153">
        <v>5490</v>
      </c>
      <c r="AP153">
        <v>4135</v>
      </c>
      <c r="AQ153">
        <v>1253</v>
      </c>
      <c r="AR153">
        <v>3050</v>
      </c>
      <c r="AS153">
        <v>11656</v>
      </c>
      <c r="AT153">
        <v>2900</v>
      </c>
      <c r="AU153">
        <v>2878</v>
      </c>
      <c r="AV153">
        <v>6099</v>
      </c>
      <c r="AW153" s="113">
        <v>8.8048622405928608E-4</v>
      </c>
      <c r="AX153" s="79" t="s">
        <v>133</v>
      </c>
      <c r="AY153" s="114"/>
      <c r="AZ153" s="81" t="s">
        <v>132</v>
      </c>
      <c r="BB153" s="74">
        <v>152</v>
      </c>
    </row>
    <row r="154" spans="1:54" ht="13.5" thickBot="1" x14ac:dyDescent="0.25">
      <c r="A154" s="112" t="s">
        <v>27</v>
      </c>
      <c r="B154">
        <v>173497</v>
      </c>
      <c r="C154">
        <v>6674</v>
      </c>
      <c r="D154">
        <v>3777</v>
      </c>
      <c r="E154">
        <v>5475</v>
      </c>
      <c r="F154">
        <v>10231</v>
      </c>
      <c r="G154">
        <v>9114</v>
      </c>
      <c r="H154">
        <v>20290</v>
      </c>
      <c r="I154">
        <v>35350</v>
      </c>
      <c r="J154">
        <v>11999</v>
      </c>
      <c r="K154">
        <v>20984</v>
      </c>
      <c r="L154">
        <v>35693</v>
      </c>
      <c r="M154">
        <v>482</v>
      </c>
      <c r="N154">
        <v>1154</v>
      </c>
      <c r="O154">
        <v>10742</v>
      </c>
      <c r="P154">
        <v>1532</v>
      </c>
      <c r="Q154">
        <v>9764</v>
      </c>
      <c r="R154">
        <v>6333</v>
      </c>
      <c r="S154">
        <v>3094</v>
      </c>
      <c r="T154">
        <v>3584</v>
      </c>
      <c r="U154">
        <v>2342</v>
      </c>
      <c r="V154">
        <v>5475</v>
      </c>
      <c r="W154">
        <v>3910</v>
      </c>
      <c r="X154">
        <v>2084</v>
      </c>
      <c r="Y154">
        <v>1200</v>
      </c>
      <c r="Z154">
        <v>2964</v>
      </c>
      <c r="AA154">
        <v>839</v>
      </c>
      <c r="AB154">
        <v>24804</v>
      </c>
      <c r="AC154">
        <v>1532</v>
      </c>
      <c r="AD154">
        <v>4533</v>
      </c>
      <c r="AE154">
        <v>10231</v>
      </c>
      <c r="AF154">
        <v>23468</v>
      </c>
      <c r="AG154">
        <v>8415</v>
      </c>
      <c r="AH154">
        <v>1465</v>
      </c>
      <c r="AI154">
        <v>2057</v>
      </c>
      <c r="AJ154">
        <v>4193</v>
      </c>
      <c r="AK154">
        <v>2049</v>
      </c>
      <c r="AL154">
        <v>9505</v>
      </c>
      <c r="AM154">
        <v>482</v>
      </c>
      <c r="AN154">
        <v>3738</v>
      </c>
      <c r="AO154">
        <v>5563</v>
      </c>
      <c r="AP154">
        <v>3777</v>
      </c>
      <c r="AQ154">
        <v>1154</v>
      </c>
      <c r="AR154">
        <v>2541</v>
      </c>
      <c r="AS154">
        <v>11479</v>
      </c>
      <c r="AT154">
        <v>2239</v>
      </c>
      <c r="AU154">
        <v>2815</v>
      </c>
      <c r="AV154">
        <v>5868</v>
      </c>
      <c r="AW154" s="113">
        <v>9.9650295546684E-4</v>
      </c>
      <c r="AX154" s="79" t="s">
        <v>133</v>
      </c>
      <c r="AY154" s="114"/>
      <c r="AZ154" s="81" t="s">
        <v>132</v>
      </c>
      <c r="BB154" s="74">
        <v>153</v>
      </c>
    </row>
    <row r="155" spans="1:54" ht="13.5" thickBot="1" x14ac:dyDescent="0.25">
      <c r="A155" s="112" t="s">
        <v>28</v>
      </c>
      <c r="B155">
        <v>160910</v>
      </c>
      <c r="C155">
        <v>6641</v>
      </c>
      <c r="D155">
        <v>3947</v>
      </c>
      <c r="E155">
        <v>5608</v>
      </c>
      <c r="F155">
        <v>9882</v>
      </c>
      <c r="G155">
        <v>8211</v>
      </c>
      <c r="H155">
        <v>18299</v>
      </c>
      <c r="I155">
        <v>29485</v>
      </c>
      <c r="J155">
        <v>12046</v>
      </c>
      <c r="K155">
        <v>20640</v>
      </c>
      <c r="L155">
        <v>33887</v>
      </c>
      <c r="M155">
        <v>499</v>
      </c>
      <c r="N155">
        <v>1247</v>
      </c>
      <c r="O155">
        <v>8670</v>
      </c>
      <c r="P155">
        <v>1848</v>
      </c>
      <c r="Q155">
        <v>7580</v>
      </c>
      <c r="R155">
        <v>6264</v>
      </c>
      <c r="S155">
        <v>3070</v>
      </c>
      <c r="T155">
        <v>3556</v>
      </c>
      <c r="U155">
        <v>2112</v>
      </c>
      <c r="V155">
        <v>5608</v>
      </c>
      <c r="W155">
        <v>2624</v>
      </c>
      <c r="X155">
        <v>2152</v>
      </c>
      <c r="Y155">
        <v>1009</v>
      </c>
      <c r="Z155">
        <v>3011</v>
      </c>
      <c r="AA155">
        <v>763</v>
      </c>
      <c r="AB155">
        <v>22153</v>
      </c>
      <c r="AC155">
        <v>1848</v>
      </c>
      <c r="AD155">
        <v>4518</v>
      </c>
      <c r="AE155">
        <v>9882</v>
      </c>
      <c r="AF155">
        <v>19145</v>
      </c>
      <c r="AG155">
        <v>8490</v>
      </c>
      <c r="AH155">
        <v>1154</v>
      </c>
      <c r="AI155">
        <v>2059</v>
      </c>
      <c r="AJ155">
        <v>4455</v>
      </c>
      <c r="AK155">
        <v>2051</v>
      </c>
      <c r="AL155">
        <v>9945</v>
      </c>
      <c r="AM155">
        <v>499</v>
      </c>
      <c r="AN155">
        <v>2976</v>
      </c>
      <c r="AO155">
        <v>4961</v>
      </c>
      <c r="AP155">
        <v>3947</v>
      </c>
      <c r="AQ155">
        <v>1247</v>
      </c>
      <c r="AR155">
        <v>2438</v>
      </c>
      <c r="AS155">
        <v>10695</v>
      </c>
      <c r="AT155">
        <v>1581</v>
      </c>
      <c r="AU155">
        <v>2453</v>
      </c>
      <c r="AV155">
        <v>6664</v>
      </c>
      <c r="AW155" s="113">
        <v>1.1979843438024911E-3</v>
      </c>
      <c r="AX155" s="79" t="s">
        <v>133</v>
      </c>
      <c r="AY155" s="114"/>
      <c r="AZ155" s="81" t="s">
        <v>132</v>
      </c>
      <c r="BB155" s="74">
        <v>154</v>
      </c>
    </row>
    <row r="156" spans="1:54" ht="13.5" thickBot="1" x14ac:dyDescent="0.25">
      <c r="A156" s="112" t="s">
        <v>29</v>
      </c>
      <c r="B156">
        <v>176562</v>
      </c>
      <c r="C156">
        <v>9076</v>
      </c>
      <c r="D156">
        <v>5296</v>
      </c>
      <c r="E156">
        <v>7814</v>
      </c>
      <c r="F156">
        <v>12412</v>
      </c>
      <c r="G156">
        <v>9666</v>
      </c>
      <c r="H156">
        <v>19857</v>
      </c>
      <c r="I156">
        <v>28245</v>
      </c>
      <c r="J156">
        <v>14758</v>
      </c>
      <c r="K156">
        <v>23822</v>
      </c>
      <c r="L156">
        <v>31065</v>
      </c>
      <c r="M156">
        <v>586</v>
      </c>
      <c r="N156">
        <v>1416</v>
      </c>
      <c r="O156">
        <v>10173</v>
      </c>
      <c r="P156">
        <v>2376</v>
      </c>
      <c r="Q156">
        <v>6054</v>
      </c>
      <c r="R156">
        <v>8138</v>
      </c>
      <c r="S156">
        <v>3908</v>
      </c>
      <c r="T156">
        <v>4797</v>
      </c>
      <c r="U156">
        <v>2307</v>
      </c>
      <c r="V156">
        <v>7814</v>
      </c>
      <c r="W156">
        <v>2601</v>
      </c>
      <c r="X156">
        <v>2695</v>
      </c>
      <c r="Y156">
        <v>1351</v>
      </c>
      <c r="Z156">
        <v>4084</v>
      </c>
      <c r="AA156">
        <v>987</v>
      </c>
      <c r="AB156">
        <v>16384</v>
      </c>
      <c r="AC156">
        <v>2376</v>
      </c>
      <c r="AD156">
        <v>5191</v>
      </c>
      <c r="AE156">
        <v>12412</v>
      </c>
      <c r="AF156">
        <v>15446</v>
      </c>
      <c r="AG156">
        <v>9961</v>
      </c>
      <c r="AH156">
        <v>1483</v>
      </c>
      <c r="AI156">
        <v>2517</v>
      </c>
      <c r="AJ156">
        <v>5665</v>
      </c>
      <c r="AK156">
        <v>3107</v>
      </c>
      <c r="AL156">
        <v>11408</v>
      </c>
      <c r="AM156">
        <v>586</v>
      </c>
      <c r="AN156">
        <v>3664</v>
      </c>
      <c r="AO156">
        <v>6012</v>
      </c>
      <c r="AP156">
        <v>5296</v>
      </c>
      <c r="AQ156">
        <v>1416</v>
      </c>
      <c r="AR156">
        <v>3274</v>
      </c>
      <c r="AS156">
        <v>12414</v>
      </c>
      <c r="AT156">
        <v>2168</v>
      </c>
      <c r="AU156">
        <v>2966</v>
      </c>
      <c r="AV156">
        <v>8080</v>
      </c>
      <c r="AW156" s="113">
        <v>1.6348014386252658E-3</v>
      </c>
      <c r="AX156" s="79" t="s">
        <v>133</v>
      </c>
      <c r="AY156" s="114"/>
      <c r="AZ156" s="81" t="s">
        <v>132</v>
      </c>
      <c r="BB156" s="74">
        <v>155</v>
      </c>
    </row>
    <row r="157" spans="1:54" ht="13.5" thickBot="1" x14ac:dyDescent="0.25">
      <c r="A157" s="112" t="s">
        <v>30</v>
      </c>
      <c r="B157">
        <v>197583</v>
      </c>
      <c r="C157">
        <v>11220</v>
      </c>
      <c r="D157">
        <v>6635</v>
      </c>
      <c r="E157">
        <v>9980</v>
      </c>
      <c r="F157">
        <v>13900</v>
      </c>
      <c r="G157">
        <v>10723</v>
      </c>
      <c r="H157">
        <v>22524</v>
      </c>
      <c r="I157">
        <v>29065</v>
      </c>
      <c r="J157">
        <v>19346</v>
      </c>
      <c r="K157">
        <v>27886</v>
      </c>
      <c r="L157">
        <v>29078</v>
      </c>
      <c r="M157">
        <v>768</v>
      </c>
      <c r="N157">
        <v>1611</v>
      </c>
      <c r="O157">
        <v>12095</v>
      </c>
      <c r="P157">
        <v>2752</v>
      </c>
      <c r="Q157">
        <v>6000</v>
      </c>
      <c r="R157">
        <v>9662</v>
      </c>
      <c r="S157">
        <v>4464</v>
      </c>
      <c r="T157">
        <v>6314</v>
      </c>
      <c r="U157">
        <v>2724</v>
      </c>
      <c r="V157">
        <v>9980</v>
      </c>
      <c r="W157">
        <v>2656</v>
      </c>
      <c r="X157">
        <v>3427</v>
      </c>
      <c r="Y157">
        <v>1669</v>
      </c>
      <c r="Z157">
        <v>4536</v>
      </c>
      <c r="AA157">
        <v>1238</v>
      </c>
      <c r="AB157">
        <v>13136</v>
      </c>
      <c r="AC157">
        <v>2752</v>
      </c>
      <c r="AD157">
        <v>5731</v>
      </c>
      <c r="AE157">
        <v>13900</v>
      </c>
      <c r="AF157">
        <v>13374</v>
      </c>
      <c r="AG157">
        <v>13032</v>
      </c>
      <c r="AH157">
        <v>2176</v>
      </c>
      <c r="AI157">
        <v>2991</v>
      </c>
      <c r="AJ157">
        <v>6862</v>
      </c>
      <c r="AK157">
        <v>3764</v>
      </c>
      <c r="AL157">
        <v>12885</v>
      </c>
      <c r="AM157">
        <v>768</v>
      </c>
      <c r="AN157">
        <v>4975</v>
      </c>
      <c r="AO157">
        <v>7068</v>
      </c>
      <c r="AP157">
        <v>6635</v>
      </c>
      <c r="AQ157">
        <v>1611</v>
      </c>
      <c r="AR157">
        <v>4029</v>
      </c>
      <c r="AS157">
        <v>15001</v>
      </c>
      <c r="AT157">
        <v>2268</v>
      </c>
      <c r="AU157">
        <v>3540</v>
      </c>
      <c r="AV157">
        <v>8415</v>
      </c>
      <c r="AW157" s="113">
        <v>2.0985150126461823E-3</v>
      </c>
      <c r="AX157" s="79" t="s">
        <v>133</v>
      </c>
      <c r="AY157" s="114"/>
      <c r="AZ157" s="81" t="s">
        <v>132</v>
      </c>
      <c r="BB157" s="74">
        <v>156</v>
      </c>
    </row>
    <row r="158" spans="1:54" ht="13.5" thickBot="1" x14ac:dyDescent="0.25">
      <c r="A158" s="112" t="s">
        <v>31</v>
      </c>
      <c r="B158">
        <v>194828</v>
      </c>
      <c r="C158">
        <v>11355</v>
      </c>
      <c r="D158">
        <v>6857</v>
      </c>
      <c r="E158">
        <v>10934</v>
      </c>
      <c r="F158">
        <v>13609</v>
      </c>
      <c r="G158">
        <v>10513</v>
      </c>
      <c r="H158">
        <v>21420</v>
      </c>
      <c r="I158">
        <v>28669</v>
      </c>
      <c r="J158">
        <v>20458</v>
      </c>
      <c r="K158">
        <v>26583</v>
      </c>
      <c r="L158">
        <v>26211</v>
      </c>
      <c r="M158">
        <v>911</v>
      </c>
      <c r="N158">
        <v>1810</v>
      </c>
      <c r="O158">
        <v>12684</v>
      </c>
      <c r="P158">
        <v>2814</v>
      </c>
      <c r="Q158">
        <v>5477</v>
      </c>
      <c r="R158">
        <v>9214</v>
      </c>
      <c r="S158">
        <v>4768</v>
      </c>
      <c r="T158">
        <v>6701</v>
      </c>
      <c r="U158">
        <v>2795</v>
      </c>
      <c r="V158">
        <v>10934</v>
      </c>
      <c r="W158">
        <v>2756</v>
      </c>
      <c r="X158">
        <v>3077</v>
      </c>
      <c r="Y158">
        <v>1494</v>
      </c>
      <c r="Z158">
        <v>4495</v>
      </c>
      <c r="AA158">
        <v>1400</v>
      </c>
      <c r="AB158">
        <v>11095</v>
      </c>
      <c r="AC158">
        <v>2814</v>
      </c>
      <c r="AD158">
        <v>5489</v>
      </c>
      <c r="AE158">
        <v>13609</v>
      </c>
      <c r="AF158">
        <v>12777</v>
      </c>
      <c r="AG158">
        <v>13757</v>
      </c>
      <c r="AH158">
        <v>2460</v>
      </c>
      <c r="AI158">
        <v>3009</v>
      </c>
      <c r="AJ158">
        <v>6729</v>
      </c>
      <c r="AK158">
        <v>3886</v>
      </c>
      <c r="AL158">
        <v>11725</v>
      </c>
      <c r="AM158">
        <v>911</v>
      </c>
      <c r="AN158">
        <v>5160</v>
      </c>
      <c r="AO158">
        <v>6785</v>
      </c>
      <c r="AP158">
        <v>6857</v>
      </c>
      <c r="AQ158">
        <v>1810</v>
      </c>
      <c r="AR158">
        <v>4392</v>
      </c>
      <c r="AS158">
        <v>14858</v>
      </c>
      <c r="AT158">
        <v>2229</v>
      </c>
      <c r="AU158">
        <v>3753</v>
      </c>
      <c r="AV158">
        <v>7612</v>
      </c>
      <c r="AW158" s="113">
        <v>3.1664640270656023E-3</v>
      </c>
      <c r="AX158" s="79" t="s">
        <v>133</v>
      </c>
      <c r="AY158" s="114"/>
      <c r="AZ158" s="81" t="s">
        <v>132</v>
      </c>
      <c r="BB158" s="74">
        <v>157</v>
      </c>
    </row>
    <row r="159" spans="1:54" ht="13.5" thickBot="1" x14ac:dyDescent="0.25">
      <c r="A159" s="112" t="s">
        <v>32</v>
      </c>
      <c r="B159">
        <v>175613</v>
      </c>
      <c r="C159">
        <v>10443</v>
      </c>
      <c r="D159">
        <v>6060</v>
      </c>
      <c r="E159">
        <v>10177</v>
      </c>
      <c r="F159">
        <v>12405</v>
      </c>
      <c r="G159">
        <v>9094</v>
      </c>
      <c r="H159">
        <v>19731</v>
      </c>
      <c r="I159">
        <v>24294</v>
      </c>
      <c r="J159">
        <v>19887</v>
      </c>
      <c r="K159">
        <v>23155</v>
      </c>
      <c r="L159">
        <v>23158</v>
      </c>
      <c r="M159">
        <v>854</v>
      </c>
      <c r="N159">
        <v>1683</v>
      </c>
      <c r="O159">
        <v>11868</v>
      </c>
      <c r="P159">
        <v>2804</v>
      </c>
      <c r="Q159">
        <v>4930</v>
      </c>
      <c r="R159">
        <v>9061</v>
      </c>
      <c r="S159">
        <v>4444</v>
      </c>
      <c r="T159">
        <v>6468</v>
      </c>
      <c r="U159">
        <v>2085</v>
      </c>
      <c r="V159">
        <v>10177</v>
      </c>
      <c r="W159">
        <v>2623</v>
      </c>
      <c r="X159">
        <v>2864</v>
      </c>
      <c r="Y159">
        <v>1324</v>
      </c>
      <c r="Z159">
        <v>4248</v>
      </c>
      <c r="AA159">
        <v>1337</v>
      </c>
      <c r="AB159">
        <v>9813</v>
      </c>
      <c r="AC159">
        <v>2804</v>
      </c>
      <c r="AD159">
        <v>5018</v>
      </c>
      <c r="AE159">
        <v>12405</v>
      </c>
      <c r="AF159">
        <v>10665</v>
      </c>
      <c r="AG159">
        <v>13419</v>
      </c>
      <c r="AH159">
        <v>2052</v>
      </c>
      <c r="AI159">
        <v>2909</v>
      </c>
      <c r="AJ159">
        <v>5740</v>
      </c>
      <c r="AK159">
        <v>3641</v>
      </c>
      <c r="AL159">
        <v>9847</v>
      </c>
      <c r="AM159">
        <v>854</v>
      </c>
      <c r="AN159">
        <v>4801</v>
      </c>
      <c r="AO159">
        <v>5547</v>
      </c>
      <c r="AP159">
        <v>6060</v>
      </c>
      <c r="AQ159">
        <v>1683</v>
      </c>
      <c r="AR159">
        <v>3938</v>
      </c>
      <c r="AS159">
        <v>13308</v>
      </c>
      <c r="AT159">
        <v>1991</v>
      </c>
      <c r="AU159">
        <v>3369</v>
      </c>
      <c r="AV159">
        <v>6188</v>
      </c>
      <c r="AW159" s="113">
        <v>5.1463833996749659E-3</v>
      </c>
      <c r="AX159" s="79" t="s">
        <v>133</v>
      </c>
      <c r="AY159" s="114"/>
      <c r="AZ159" s="81" t="s">
        <v>132</v>
      </c>
      <c r="BB159" s="74">
        <v>158</v>
      </c>
    </row>
    <row r="160" spans="1:54" ht="13.5" thickBot="1" x14ac:dyDescent="0.25">
      <c r="A160" s="112" t="s">
        <v>33</v>
      </c>
      <c r="B160">
        <v>162440</v>
      </c>
      <c r="C160">
        <v>9904</v>
      </c>
      <c r="D160">
        <v>6059</v>
      </c>
      <c r="E160">
        <v>10495</v>
      </c>
      <c r="F160">
        <v>11247</v>
      </c>
      <c r="G160">
        <v>8346</v>
      </c>
      <c r="H160">
        <v>19124</v>
      </c>
      <c r="I160">
        <v>20797</v>
      </c>
      <c r="J160">
        <v>20256</v>
      </c>
      <c r="K160">
        <v>20110</v>
      </c>
      <c r="L160">
        <v>20041</v>
      </c>
      <c r="M160">
        <v>782</v>
      </c>
      <c r="N160">
        <v>1747</v>
      </c>
      <c r="O160">
        <v>10820</v>
      </c>
      <c r="P160">
        <v>2712</v>
      </c>
      <c r="Q160">
        <v>4943</v>
      </c>
      <c r="R160">
        <v>8969</v>
      </c>
      <c r="S160">
        <v>4234</v>
      </c>
      <c r="T160">
        <v>6540</v>
      </c>
      <c r="U160">
        <v>1895</v>
      </c>
      <c r="V160">
        <v>10495</v>
      </c>
      <c r="W160">
        <v>2102</v>
      </c>
      <c r="X160">
        <v>2590</v>
      </c>
      <c r="Y160">
        <v>1222</v>
      </c>
      <c r="Z160">
        <v>3650</v>
      </c>
      <c r="AA160">
        <v>1139</v>
      </c>
      <c r="AB160">
        <v>8031</v>
      </c>
      <c r="AC160">
        <v>2712</v>
      </c>
      <c r="AD160">
        <v>4549</v>
      </c>
      <c r="AE160">
        <v>11247</v>
      </c>
      <c r="AF160">
        <v>8858</v>
      </c>
      <c r="AG160">
        <v>13716</v>
      </c>
      <c r="AH160">
        <v>1550</v>
      </c>
      <c r="AI160">
        <v>2955</v>
      </c>
      <c r="AJ160">
        <v>5212</v>
      </c>
      <c r="AK160">
        <v>3447</v>
      </c>
      <c r="AL160">
        <v>8661</v>
      </c>
      <c r="AM160">
        <v>782</v>
      </c>
      <c r="AN160">
        <v>4484</v>
      </c>
      <c r="AO160">
        <v>5042</v>
      </c>
      <c r="AP160">
        <v>6059</v>
      </c>
      <c r="AQ160">
        <v>1747</v>
      </c>
      <c r="AR160">
        <v>3867</v>
      </c>
      <c r="AS160">
        <v>11449</v>
      </c>
      <c r="AT160">
        <v>1902</v>
      </c>
      <c r="AU160">
        <v>2986</v>
      </c>
      <c r="AV160">
        <v>5405</v>
      </c>
      <c r="AW160" s="113">
        <v>7.7142010080047431E-3</v>
      </c>
      <c r="AX160" s="79" t="s">
        <v>133</v>
      </c>
      <c r="AY160" s="114"/>
      <c r="AZ160" s="81" t="s">
        <v>132</v>
      </c>
      <c r="BB160" s="74">
        <v>159</v>
      </c>
    </row>
    <row r="161" spans="1:54" ht="13.5" thickBot="1" x14ac:dyDescent="0.25">
      <c r="A161" s="112" t="s">
        <v>34</v>
      </c>
      <c r="B161">
        <v>161710</v>
      </c>
      <c r="C161">
        <v>10384</v>
      </c>
      <c r="D161">
        <v>6603</v>
      </c>
      <c r="E161">
        <v>11478</v>
      </c>
      <c r="F161">
        <v>11972</v>
      </c>
      <c r="G161">
        <v>8335</v>
      </c>
      <c r="H161">
        <v>19480</v>
      </c>
      <c r="I161">
        <v>18839</v>
      </c>
      <c r="J161">
        <v>20878</v>
      </c>
      <c r="K161">
        <v>18519</v>
      </c>
      <c r="L161">
        <v>18638</v>
      </c>
      <c r="M161">
        <v>794</v>
      </c>
      <c r="N161">
        <v>1753</v>
      </c>
      <c r="O161">
        <v>11232</v>
      </c>
      <c r="P161">
        <v>2805</v>
      </c>
      <c r="Q161">
        <v>4874</v>
      </c>
      <c r="R161">
        <v>9197</v>
      </c>
      <c r="S161">
        <v>4474</v>
      </c>
      <c r="T161">
        <v>7284</v>
      </c>
      <c r="U161">
        <v>1847</v>
      </c>
      <c r="V161">
        <v>11478</v>
      </c>
      <c r="W161">
        <v>2085</v>
      </c>
      <c r="X161">
        <v>2677</v>
      </c>
      <c r="Y161">
        <v>1114</v>
      </c>
      <c r="Z161">
        <v>3360</v>
      </c>
      <c r="AA161">
        <v>997</v>
      </c>
      <c r="AB161">
        <v>7284</v>
      </c>
      <c r="AC161">
        <v>2805</v>
      </c>
      <c r="AD161">
        <v>4536</v>
      </c>
      <c r="AE161">
        <v>11972</v>
      </c>
      <c r="AF161">
        <v>7278</v>
      </c>
      <c r="AG161">
        <v>13594</v>
      </c>
      <c r="AH161">
        <v>1524</v>
      </c>
      <c r="AI161">
        <v>2921</v>
      </c>
      <c r="AJ161">
        <v>5409</v>
      </c>
      <c r="AK161">
        <v>3796</v>
      </c>
      <c r="AL161">
        <v>8279</v>
      </c>
      <c r="AM161">
        <v>794</v>
      </c>
      <c r="AN161">
        <v>4673</v>
      </c>
      <c r="AO161">
        <v>5098</v>
      </c>
      <c r="AP161">
        <v>6603</v>
      </c>
      <c r="AQ161">
        <v>1753</v>
      </c>
      <c r="AR161">
        <v>3911</v>
      </c>
      <c r="AS161">
        <v>10240</v>
      </c>
      <c r="AT161">
        <v>1952</v>
      </c>
      <c r="AU161">
        <v>2828</v>
      </c>
      <c r="AV161">
        <v>5073</v>
      </c>
      <c r="AW161" s="113">
        <v>1.3107909011026765E-2</v>
      </c>
      <c r="AX161" s="79" t="s">
        <v>133</v>
      </c>
      <c r="AY161" s="114"/>
      <c r="AZ161" s="81" t="s">
        <v>132</v>
      </c>
      <c r="BB161" s="74">
        <v>160</v>
      </c>
    </row>
    <row r="162" spans="1:54" ht="13.5" thickBot="1" x14ac:dyDescent="0.25">
      <c r="A162" s="112" t="s">
        <v>35</v>
      </c>
      <c r="B162">
        <v>125415</v>
      </c>
      <c r="C162">
        <v>8336</v>
      </c>
      <c r="D162">
        <v>5189</v>
      </c>
      <c r="E162">
        <v>9425</v>
      </c>
      <c r="F162">
        <v>9343</v>
      </c>
      <c r="G162">
        <v>6334</v>
      </c>
      <c r="H162">
        <v>14906</v>
      </c>
      <c r="I162">
        <v>13580</v>
      </c>
      <c r="J162">
        <v>16924</v>
      </c>
      <c r="K162">
        <v>14570</v>
      </c>
      <c r="L162">
        <v>13743</v>
      </c>
      <c r="M162">
        <v>720</v>
      </c>
      <c r="N162">
        <v>1315</v>
      </c>
      <c r="O162">
        <v>8851</v>
      </c>
      <c r="P162">
        <v>2179</v>
      </c>
      <c r="Q162">
        <v>3519</v>
      </c>
      <c r="R162">
        <v>6950</v>
      </c>
      <c r="S162">
        <v>3438</v>
      </c>
      <c r="T162">
        <v>6273</v>
      </c>
      <c r="U162">
        <v>1286</v>
      </c>
      <c r="V162">
        <v>9425</v>
      </c>
      <c r="W162">
        <v>1610</v>
      </c>
      <c r="X162">
        <v>2176</v>
      </c>
      <c r="Y162">
        <v>742</v>
      </c>
      <c r="Z162">
        <v>2790</v>
      </c>
      <c r="AA162">
        <v>866</v>
      </c>
      <c r="AB162">
        <v>4963</v>
      </c>
      <c r="AC162">
        <v>2179</v>
      </c>
      <c r="AD162">
        <v>3577</v>
      </c>
      <c r="AE162">
        <v>9343</v>
      </c>
      <c r="AF162">
        <v>5146</v>
      </c>
      <c r="AG162">
        <v>10651</v>
      </c>
      <c r="AH162">
        <v>1118</v>
      </c>
      <c r="AI162">
        <v>2057</v>
      </c>
      <c r="AJ162">
        <v>4437</v>
      </c>
      <c r="AK162">
        <v>2976</v>
      </c>
      <c r="AL162">
        <v>6088</v>
      </c>
      <c r="AM162">
        <v>720</v>
      </c>
      <c r="AN162">
        <v>3803</v>
      </c>
      <c r="AO162">
        <v>3723</v>
      </c>
      <c r="AP162">
        <v>5189</v>
      </c>
      <c r="AQ162">
        <v>1315</v>
      </c>
      <c r="AR162">
        <v>3184</v>
      </c>
      <c r="AS162">
        <v>8482</v>
      </c>
      <c r="AT162">
        <v>1471</v>
      </c>
      <c r="AU162">
        <v>1985</v>
      </c>
      <c r="AV162">
        <v>3933</v>
      </c>
      <c r="AW162" s="113">
        <v>2.0239849544481259E-2</v>
      </c>
      <c r="AX162" s="79" t="s">
        <v>133</v>
      </c>
      <c r="AY162" s="114"/>
      <c r="AZ162" s="81" t="s">
        <v>132</v>
      </c>
      <c r="BB162" s="74">
        <v>161</v>
      </c>
    </row>
    <row r="163" spans="1:54" ht="13.5" thickBot="1" x14ac:dyDescent="0.25">
      <c r="A163" s="112" t="s">
        <v>36</v>
      </c>
      <c r="B163">
        <v>102564</v>
      </c>
      <c r="C163">
        <v>6660</v>
      </c>
      <c r="D163">
        <v>4053</v>
      </c>
      <c r="E163">
        <v>7896</v>
      </c>
      <c r="F163">
        <v>7471</v>
      </c>
      <c r="G163">
        <v>5242</v>
      </c>
      <c r="H163">
        <v>12586</v>
      </c>
      <c r="I163">
        <v>11442</v>
      </c>
      <c r="J163">
        <v>13122</v>
      </c>
      <c r="K163">
        <v>12029</v>
      </c>
      <c r="L163">
        <v>11462</v>
      </c>
      <c r="M163">
        <v>476</v>
      </c>
      <c r="N163">
        <v>1021</v>
      </c>
      <c r="O163">
        <v>7325</v>
      </c>
      <c r="P163">
        <v>1779</v>
      </c>
      <c r="Q163">
        <v>3374</v>
      </c>
      <c r="R163">
        <v>5478</v>
      </c>
      <c r="S163">
        <v>2691</v>
      </c>
      <c r="T163">
        <v>5057</v>
      </c>
      <c r="U163">
        <v>982</v>
      </c>
      <c r="V163">
        <v>7896</v>
      </c>
      <c r="W163">
        <v>1428</v>
      </c>
      <c r="X163">
        <v>1708</v>
      </c>
      <c r="Y163">
        <v>642</v>
      </c>
      <c r="Z163">
        <v>2251</v>
      </c>
      <c r="AA163">
        <v>859</v>
      </c>
      <c r="AB163">
        <v>4262</v>
      </c>
      <c r="AC163">
        <v>1779</v>
      </c>
      <c r="AD163">
        <v>3039</v>
      </c>
      <c r="AE163">
        <v>7471</v>
      </c>
      <c r="AF163">
        <v>4047</v>
      </c>
      <c r="AG163">
        <v>8065</v>
      </c>
      <c r="AH163">
        <v>980</v>
      </c>
      <c r="AI163">
        <v>1739</v>
      </c>
      <c r="AJ163">
        <v>3734</v>
      </c>
      <c r="AK163">
        <v>2412</v>
      </c>
      <c r="AL163">
        <v>4859</v>
      </c>
      <c r="AM163">
        <v>476</v>
      </c>
      <c r="AN163">
        <v>3206</v>
      </c>
      <c r="AO163">
        <v>3124</v>
      </c>
      <c r="AP163">
        <v>4053</v>
      </c>
      <c r="AQ163">
        <v>1021</v>
      </c>
      <c r="AR163">
        <v>2540</v>
      </c>
      <c r="AS163">
        <v>7170</v>
      </c>
      <c r="AT163">
        <v>1221</v>
      </c>
      <c r="AU163">
        <v>1790</v>
      </c>
      <c r="AV163">
        <v>3210</v>
      </c>
      <c r="AW163" s="113">
        <v>3.3849414257961966E-2</v>
      </c>
      <c r="AX163" s="79" t="s">
        <v>133</v>
      </c>
      <c r="AY163" s="114"/>
      <c r="AZ163" s="81" t="s">
        <v>132</v>
      </c>
      <c r="BB163" s="74">
        <v>162</v>
      </c>
    </row>
    <row r="164" spans="1:54" ht="13.5" thickBot="1" x14ac:dyDescent="0.25">
      <c r="A164" s="112" t="s">
        <v>37</v>
      </c>
      <c r="B164">
        <v>76406</v>
      </c>
      <c r="C164">
        <v>4475</v>
      </c>
      <c r="D164">
        <v>3105</v>
      </c>
      <c r="E164">
        <v>5935</v>
      </c>
      <c r="F164">
        <v>5461</v>
      </c>
      <c r="G164">
        <v>3600</v>
      </c>
      <c r="H164">
        <v>9457</v>
      </c>
      <c r="I164">
        <v>9039</v>
      </c>
      <c r="J164">
        <v>9654</v>
      </c>
      <c r="K164">
        <v>8842</v>
      </c>
      <c r="L164">
        <v>8616</v>
      </c>
      <c r="M164">
        <v>328</v>
      </c>
      <c r="N164">
        <v>681</v>
      </c>
      <c r="O164">
        <v>6013</v>
      </c>
      <c r="P164">
        <v>1200</v>
      </c>
      <c r="Q164">
        <v>2691</v>
      </c>
      <c r="R164">
        <v>4062</v>
      </c>
      <c r="S164">
        <v>2011</v>
      </c>
      <c r="T164">
        <v>3434</v>
      </c>
      <c r="U164">
        <v>727</v>
      </c>
      <c r="V164">
        <v>5935</v>
      </c>
      <c r="W164">
        <v>1248</v>
      </c>
      <c r="X164">
        <v>1011</v>
      </c>
      <c r="Y164">
        <v>537</v>
      </c>
      <c r="Z164">
        <v>1851</v>
      </c>
      <c r="AA164">
        <v>678</v>
      </c>
      <c r="AB164">
        <v>3394</v>
      </c>
      <c r="AC164">
        <v>1200</v>
      </c>
      <c r="AD164">
        <v>1965</v>
      </c>
      <c r="AE164">
        <v>5461</v>
      </c>
      <c r="AF164">
        <v>3117</v>
      </c>
      <c r="AG164">
        <v>6220</v>
      </c>
      <c r="AH164">
        <v>699</v>
      </c>
      <c r="AI164">
        <v>1400</v>
      </c>
      <c r="AJ164">
        <v>2704</v>
      </c>
      <c r="AK164">
        <v>1747</v>
      </c>
      <c r="AL164">
        <v>3694</v>
      </c>
      <c r="AM164">
        <v>328</v>
      </c>
      <c r="AN164">
        <v>2754</v>
      </c>
      <c r="AO164">
        <v>2530</v>
      </c>
      <c r="AP164">
        <v>3105</v>
      </c>
      <c r="AQ164">
        <v>681</v>
      </c>
      <c r="AR164">
        <v>1717</v>
      </c>
      <c r="AS164">
        <v>5148</v>
      </c>
      <c r="AT164">
        <v>908</v>
      </c>
      <c r="AU164">
        <v>1478</v>
      </c>
      <c r="AV164">
        <v>1971</v>
      </c>
      <c r="AW164" s="113">
        <v>5.7181139021221308E-2</v>
      </c>
      <c r="AX164" s="79" t="s">
        <v>133</v>
      </c>
      <c r="AY164" s="114"/>
      <c r="AZ164" s="81" t="s">
        <v>132</v>
      </c>
      <c r="BB164" s="74">
        <v>163</v>
      </c>
    </row>
    <row r="165" spans="1:54" ht="13.5" thickBot="1" x14ac:dyDescent="0.25">
      <c r="A165" s="112" t="s">
        <v>38</v>
      </c>
      <c r="B165">
        <v>47593</v>
      </c>
      <c r="C165">
        <v>2697</v>
      </c>
      <c r="D165">
        <v>1957</v>
      </c>
      <c r="E165">
        <v>3621</v>
      </c>
      <c r="F165">
        <v>3458</v>
      </c>
      <c r="G165">
        <v>2183</v>
      </c>
      <c r="H165">
        <v>5964</v>
      </c>
      <c r="I165">
        <v>5549</v>
      </c>
      <c r="J165">
        <v>5938</v>
      </c>
      <c r="K165">
        <v>5560</v>
      </c>
      <c r="L165">
        <v>5361</v>
      </c>
      <c r="M165">
        <v>198</v>
      </c>
      <c r="N165">
        <v>441</v>
      </c>
      <c r="O165">
        <v>3809</v>
      </c>
      <c r="P165">
        <v>857</v>
      </c>
      <c r="Q165">
        <v>1633</v>
      </c>
      <c r="R165">
        <v>2736</v>
      </c>
      <c r="S165">
        <v>1311</v>
      </c>
      <c r="T165">
        <v>2186</v>
      </c>
      <c r="U165">
        <v>404</v>
      </c>
      <c r="V165">
        <v>3621</v>
      </c>
      <c r="W165">
        <v>899</v>
      </c>
      <c r="X165">
        <v>609</v>
      </c>
      <c r="Y165">
        <v>244</v>
      </c>
      <c r="Z165">
        <v>1241</v>
      </c>
      <c r="AA165">
        <v>409</v>
      </c>
      <c r="AB165">
        <v>2234</v>
      </c>
      <c r="AC165">
        <v>857</v>
      </c>
      <c r="AD165">
        <v>1208</v>
      </c>
      <c r="AE165">
        <v>3458</v>
      </c>
      <c r="AF165">
        <v>1820</v>
      </c>
      <c r="AG165">
        <v>3752</v>
      </c>
      <c r="AH165">
        <v>472</v>
      </c>
      <c r="AI165">
        <v>811</v>
      </c>
      <c r="AJ165">
        <v>1595</v>
      </c>
      <c r="AK165">
        <v>939</v>
      </c>
      <c r="AL165">
        <v>2140</v>
      </c>
      <c r="AM165">
        <v>198</v>
      </c>
      <c r="AN165">
        <v>1599</v>
      </c>
      <c r="AO165">
        <v>1827</v>
      </c>
      <c r="AP165">
        <v>1957</v>
      </c>
      <c r="AQ165">
        <v>441</v>
      </c>
      <c r="AR165">
        <v>1149</v>
      </c>
      <c r="AS165">
        <v>3420</v>
      </c>
      <c r="AT165">
        <v>571</v>
      </c>
      <c r="AU165">
        <v>777</v>
      </c>
      <c r="AV165">
        <v>1075</v>
      </c>
      <c r="AW165" s="113">
        <v>9.7975221694973483E-2</v>
      </c>
      <c r="AX165" s="79" t="s">
        <v>133</v>
      </c>
      <c r="AY165" s="114"/>
      <c r="AZ165" s="81" t="s">
        <v>132</v>
      </c>
      <c r="BB165" s="74">
        <v>164</v>
      </c>
    </row>
    <row r="166" spans="1:54" ht="13.5" thickBot="1" x14ac:dyDescent="0.25">
      <c r="A166" s="215" t="s">
        <v>218</v>
      </c>
      <c r="B166">
        <v>23854</v>
      </c>
      <c r="C166">
        <v>1251</v>
      </c>
      <c r="D166">
        <v>982</v>
      </c>
      <c r="E166">
        <v>1797</v>
      </c>
      <c r="F166">
        <v>1675</v>
      </c>
      <c r="G166">
        <v>1096</v>
      </c>
      <c r="H166">
        <v>3003</v>
      </c>
      <c r="I166">
        <v>2848</v>
      </c>
      <c r="J166">
        <v>2809</v>
      </c>
      <c r="K166">
        <v>2636</v>
      </c>
      <c r="L166">
        <v>2888</v>
      </c>
      <c r="M166">
        <v>114</v>
      </c>
      <c r="N166">
        <v>227</v>
      </c>
      <c r="O166">
        <v>2114</v>
      </c>
      <c r="P166">
        <v>414</v>
      </c>
      <c r="Q166">
        <v>796</v>
      </c>
      <c r="R166">
        <v>1423</v>
      </c>
      <c r="S166">
        <v>665</v>
      </c>
      <c r="T166">
        <v>1030</v>
      </c>
      <c r="U166">
        <v>205</v>
      </c>
      <c r="V166">
        <v>1797</v>
      </c>
      <c r="W166">
        <v>613</v>
      </c>
      <c r="X166">
        <v>267</v>
      </c>
      <c r="Y166">
        <v>130</v>
      </c>
      <c r="Z166">
        <v>657</v>
      </c>
      <c r="AA166">
        <v>190</v>
      </c>
      <c r="AB166">
        <v>1398</v>
      </c>
      <c r="AC166">
        <v>414</v>
      </c>
      <c r="AD166">
        <v>600</v>
      </c>
      <c r="AE166">
        <v>1675</v>
      </c>
      <c r="AF166">
        <v>924</v>
      </c>
      <c r="AG166">
        <v>1779</v>
      </c>
      <c r="AH166">
        <v>192</v>
      </c>
      <c r="AI166">
        <v>364</v>
      </c>
      <c r="AJ166">
        <v>784</v>
      </c>
      <c r="AK166">
        <v>443</v>
      </c>
      <c r="AL166">
        <v>964</v>
      </c>
      <c r="AM166">
        <v>114</v>
      </c>
      <c r="AN166">
        <v>836</v>
      </c>
      <c r="AO166">
        <v>1067</v>
      </c>
      <c r="AP166">
        <v>982</v>
      </c>
      <c r="AQ166">
        <v>227</v>
      </c>
      <c r="AR166">
        <v>541</v>
      </c>
      <c r="AS166">
        <v>1672</v>
      </c>
      <c r="AT166">
        <v>291</v>
      </c>
      <c r="AU166">
        <v>345</v>
      </c>
      <c r="AV166">
        <v>469</v>
      </c>
      <c r="AW166" s="113">
        <v>0.17718641347954001</v>
      </c>
      <c r="AX166" s="79" t="s">
        <v>133</v>
      </c>
      <c r="AY166" s="114"/>
      <c r="AZ166" s="81" t="s">
        <v>132</v>
      </c>
      <c r="BB166" s="74">
        <v>165</v>
      </c>
    </row>
    <row r="167" spans="1:54" ht="13.5" thickBot="1" x14ac:dyDescent="0.25">
      <c r="A167" s="215" t="s">
        <v>219</v>
      </c>
      <c r="B167">
        <v>8713</v>
      </c>
      <c r="C167">
        <v>448</v>
      </c>
      <c r="D167">
        <v>331</v>
      </c>
      <c r="E167">
        <v>687</v>
      </c>
      <c r="F167">
        <v>720</v>
      </c>
      <c r="G167">
        <v>405</v>
      </c>
      <c r="H167">
        <v>1096</v>
      </c>
      <c r="I167">
        <v>1075</v>
      </c>
      <c r="J167">
        <v>979</v>
      </c>
      <c r="K167">
        <v>879</v>
      </c>
      <c r="L167">
        <v>1010</v>
      </c>
      <c r="M167">
        <v>35</v>
      </c>
      <c r="N167">
        <v>74</v>
      </c>
      <c r="O167">
        <v>878</v>
      </c>
      <c r="P167">
        <v>96</v>
      </c>
      <c r="Q167">
        <v>239</v>
      </c>
      <c r="R167">
        <v>520</v>
      </c>
      <c r="S167">
        <v>281</v>
      </c>
      <c r="T167">
        <v>408</v>
      </c>
      <c r="U167">
        <v>67</v>
      </c>
      <c r="V167">
        <v>687</v>
      </c>
      <c r="W167">
        <v>208</v>
      </c>
      <c r="X167">
        <v>107</v>
      </c>
      <c r="Y167">
        <v>58</v>
      </c>
      <c r="Z167">
        <v>277</v>
      </c>
      <c r="AA167">
        <v>46</v>
      </c>
      <c r="AB167">
        <v>433</v>
      </c>
      <c r="AC167">
        <v>96</v>
      </c>
      <c r="AD167">
        <v>221</v>
      </c>
      <c r="AE167">
        <v>720</v>
      </c>
      <c r="AF167">
        <v>323</v>
      </c>
      <c r="AG167">
        <v>571</v>
      </c>
      <c r="AH167">
        <v>73</v>
      </c>
      <c r="AI167">
        <v>150</v>
      </c>
      <c r="AJ167">
        <v>337</v>
      </c>
      <c r="AK167">
        <v>178</v>
      </c>
      <c r="AL167">
        <v>300</v>
      </c>
      <c r="AM167">
        <v>35</v>
      </c>
      <c r="AN167">
        <v>389</v>
      </c>
      <c r="AO167">
        <v>448</v>
      </c>
      <c r="AP167">
        <v>331</v>
      </c>
      <c r="AQ167">
        <v>74</v>
      </c>
      <c r="AR167">
        <v>163</v>
      </c>
      <c r="AS167">
        <v>579</v>
      </c>
      <c r="AT167">
        <v>117</v>
      </c>
      <c r="AU167">
        <v>127</v>
      </c>
      <c r="AV167">
        <v>150</v>
      </c>
      <c r="AW167" s="113"/>
      <c r="AX167" s="79"/>
      <c r="AY167" s="114"/>
      <c r="AZ167" s="81"/>
      <c r="BB167" s="74">
        <v>166</v>
      </c>
    </row>
    <row r="168" spans="1:54" ht="13.5" thickBot="1" x14ac:dyDescent="0.25">
      <c r="A168" s="112" t="s">
        <v>40</v>
      </c>
      <c r="B168">
        <v>27728</v>
      </c>
      <c r="C168">
        <v>1269</v>
      </c>
      <c r="D168">
        <v>874</v>
      </c>
      <c r="E168">
        <v>1325</v>
      </c>
      <c r="F168">
        <v>2019</v>
      </c>
      <c r="G168">
        <v>1499</v>
      </c>
      <c r="H168">
        <v>3254</v>
      </c>
      <c r="I168">
        <v>4173</v>
      </c>
      <c r="J168">
        <v>2313</v>
      </c>
      <c r="K168">
        <v>4041</v>
      </c>
      <c r="L168">
        <v>4614</v>
      </c>
      <c r="M168">
        <v>92</v>
      </c>
      <c r="N168">
        <v>238</v>
      </c>
      <c r="O168">
        <v>1687</v>
      </c>
      <c r="P168">
        <v>330</v>
      </c>
      <c r="Q168">
        <v>931</v>
      </c>
      <c r="R168">
        <v>1368</v>
      </c>
      <c r="S168">
        <v>602</v>
      </c>
      <c r="T168">
        <v>717</v>
      </c>
      <c r="U168">
        <v>350</v>
      </c>
      <c r="V168">
        <v>1325</v>
      </c>
      <c r="W168">
        <v>448</v>
      </c>
      <c r="X168">
        <v>324</v>
      </c>
      <c r="Y168">
        <v>244</v>
      </c>
      <c r="Z168">
        <v>674</v>
      </c>
      <c r="AA168">
        <v>173</v>
      </c>
      <c r="AB168">
        <v>2125</v>
      </c>
      <c r="AC168">
        <v>330</v>
      </c>
      <c r="AD168">
        <v>840</v>
      </c>
      <c r="AE168">
        <v>2019</v>
      </c>
      <c r="AF168">
        <v>2089</v>
      </c>
      <c r="AG168">
        <v>1596</v>
      </c>
      <c r="AH168">
        <v>252</v>
      </c>
      <c r="AI168">
        <v>441</v>
      </c>
      <c r="AJ168">
        <v>955</v>
      </c>
      <c r="AK168">
        <v>484</v>
      </c>
      <c r="AL168">
        <v>1873</v>
      </c>
      <c r="AM168">
        <v>92</v>
      </c>
      <c r="AN168">
        <v>637</v>
      </c>
      <c r="AO168">
        <v>941</v>
      </c>
      <c r="AP168">
        <v>874</v>
      </c>
      <c r="AQ168">
        <v>238</v>
      </c>
      <c r="AR168">
        <v>461</v>
      </c>
      <c r="AS168">
        <v>2168</v>
      </c>
      <c r="AT168">
        <v>309</v>
      </c>
      <c r="AU168">
        <v>474</v>
      </c>
      <c r="AV168">
        <v>1374</v>
      </c>
      <c r="AW168" s="113">
        <v>3.2833199709846137E-3</v>
      </c>
      <c r="AX168" s="79" t="s">
        <v>133</v>
      </c>
      <c r="AY168" s="114"/>
      <c r="AZ168" s="81" t="s">
        <v>132</v>
      </c>
      <c r="BB168" s="74">
        <v>167</v>
      </c>
    </row>
    <row r="169" spans="1:54" ht="13.5" thickBot="1" x14ac:dyDescent="0.25">
      <c r="A169" s="112" t="s">
        <v>41</v>
      </c>
      <c r="B169">
        <v>104708</v>
      </c>
      <c r="C169">
        <v>5086</v>
      </c>
      <c r="D169">
        <v>3177</v>
      </c>
      <c r="E169">
        <v>5588</v>
      </c>
      <c r="F169">
        <v>7735</v>
      </c>
      <c r="G169">
        <v>5995</v>
      </c>
      <c r="H169">
        <v>12138</v>
      </c>
      <c r="I169">
        <v>14772</v>
      </c>
      <c r="J169">
        <v>9367</v>
      </c>
      <c r="K169">
        <v>15450</v>
      </c>
      <c r="L169">
        <v>16092</v>
      </c>
      <c r="M169">
        <v>406</v>
      </c>
      <c r="N169">
        <v>938</v>
      </c>
      <c r="O169">
        <v>6491</v>
      </c>
      <c r="P169">
        <v>1473</v>
      </c>
      <c r="Q169">
        <v>3131</v>
      </c>
      <c r="R169">
        <v>5350</v>
      </c>
      <c r="S169">
        <v>2521</v>
      </c>
      <c r="T169">
        <v>2948</v>
      </c>
      <c r="U169">
        <v>1341</v>
      </c>
      <c r="V169">
        <v>5588</v>
      </c>
      <c r="W169">
        <v>1509</v>
      </c>
      <c r="X169">
        <v>1309</v>
      </c>
      <c r="Y169">
        <v>894</v>
      </c>
      <c r="Z169">
        <v>2540</v>
      </c>
      <c r="AA169">
        <v>732</v>
      </c>
      <c r="AB169">
        <v>6526</v>
      </c>
      <c r="AC169">
        <v>1473</v>
      </c>
      <c r="AD169">
        <v>3317</v>
      </c>
      <c r="AE169">
        <v>7735</v>
      </c>
      <c r="AF169">
        <v>6668</v>
      </c>
      <c r="AG169">
        <v>6419</v>
      </c>
      <c r="AH169">
        <v>1028</v>
      </c>
      <c r="AI169">
        <v>1856</v>
      </c>
      <c r="AJ169">
        <v>3657</v>
      </c>
      <c r="AK169">
        <v>1792</v>
      </c>
      <c r="AL169">
        <v>7258</v>
      </c>
      <c r="AM169">
        <v>406</v>
      </c>
      <c r="AN169">
        <v>2461</v>
      </c>
      <c r="AO169">
        <v>3676</v>
      </c>
      <c r="AP169">
        <v>3177</v>
      </c>
      <c r="AQ169">
        <v>938</v>
      </c>
      <c r="AR169">
        <v>1985</v>
      </c>
      <c r="AS169">
        <v>8192</v>
      </c>
      <c r="AT169">
        <v>1337</v>
      </c>
      <c r="AU169">
        <v>1774</v>
      </c>
      <c r="AV169">
        <v>5170</v>
      </c>
      <c r="AW169" s="113">
        <v>1.9078029139179241E-4</v>
      </c>
      <c r="AX169" s="79" t="s">
        <v>133</v>
      </c>
      <c r="AY169" s="114"/>
      <c r="AZ169" s="81" t="s">
        <v>132</v>
      </c>
      <c r="BB169" s="74">
        <v>168</v>
      </c>
    </row>
    <row r="170" spans="1:54" ht="13.5" thickBot="1" x14ac:dyDescent="0.25">
      <c r="A170" s="112" t="s">
        <v>42</v>
      </c>
      <c r="B170">
        <v>126132</v>
      </c>
      <c r="C170">
        <v>6997</v>
      </c>
      <c r="D170">
        <v>4477</v>
      </c>
      <c r="E170">
        <v>6784</v>
      </c>
      <c r="F170">
        <v>9039</v>
      </c>
      <c r="G170">
        <v>7039</v>
      </c>
      <c r="H170">
        <v>14092</v>
      </c>
      <c r="I170">
        <v>17347</v>
      </c>
      <c r="J170">
        <v>12538</v>
      </c>
      <c r="K170">
        <v>18512</v>
      </c>
      <c r="L170">
        <v>17362</v>
      </c>
      <c r="M170">
        <v>411</v>
      </c>
      <c r="N170">
        <v>1200</v>
      </c>
      <c r="O170">
        <v>8290</v>
      </c>
      <c r="P170">
        <v>2044</v>
      </c>
      <c r="Q170">
        <v>3184</v>
      </c>
      <c r="R170">
        <v>6524</v>
      </c>
      <c r="S170">
        <v>3095</v>
      </c>
      <c r="T170">
        <v>4148</v>
      </c>
      <c r="U170">
        <v>1529</v>
      </c>
      <c r="V170">
        <v>6784</v>
      </c>
      <c r="W170">
        <v>1862</v>
      </c>
      <c r="X170">
        <v>1773</v>
      </c>
      <c r="Y170">
        <v>1173</v>
      </c>
      <c r="Z170">
        <v>3051</v>
      </c>
      <c r="AA170">
        <v>919</v>
      </c>
      <c r="AB170">
        <v>6325</v>
      </c>
      <c r="AC170">
        <v>2044</v>
      </c>
      <c r="AD170">
        <v>3827</v>
      </c>
      <c r="AE170">
        <v>9039</v>
      </c>
      <c r="AF170">
        <v>7261</v>
      </c>
      <c r="AG170">
        <v>8390</v>
      </c>
      <c r="AH170">
        <v>1449</v>
      </c>
      <c r="AI170">
        <v>2253</v>
      </c>
      <c r="AJ170">
        <v>4384</v>
      </c>
      <c r="AK170">
        <v>2494</v>
      </c>
      <c r="AL170">
        <v>8479</v>
      </c>
      <c r="AM170">
        <v>411</v>
      </c>
      <c r="AN170">
        <v>3333</v>
      </c>
      <c r="AO170">
        <v>4447</v>
      </c>
      <c r="AP170">
        <v>4477</v>
      </c>
      <c r="AQ170">
        <v>1200</v>
      </c>
      <c r="AR170">
        <v>2730</v>
      </c>
      <c r="AS170">
        <v>10033</v>
      </c>
      <c r="AT170">
        <v>1683</v>
      </c>
      <c r="AU170">
        <v>2098</v>
      </c>
      <c r="AV170">
        <v>5733</v>
      </c>
      <c r="AW170" s="113">
        <v>6.9984447900466566E-5</v>
      </c>
      <c r="AX170" s="79" t="s">
        <v>133</v>
      </c>
      <c r="AY170" s="114"/>
      <c r="AZ170" s="81" t="s">
        <v>132</v>
      </c>
      <c r="BB170" s="74">
        <v>169</v>
      </c>
    </row>
    <row r="171" spans="1:54" ht="13.5" thickBot="1" x14ac:dyDescent="0.25">
      <c r="A171" s="112" t="s">
        <v>43</v>
      </c>
      <c r="B171">
        <v>139583</v>
      </c>
      <c r="C171">
        <v>7902</v>
      </c>
      <c r="D171">
        <v>5016</v>
      </c>
      <c r="E171">
        <v>7929</v>
      </c>
      <c r="F171">
        <v>10024</v>
      </c>
      <c r="G171">
        <v>7359</v>
      </c>
      <c r="H171">
        <v>16003</v>
      </c>
      <c r="I171">
        <v>18470</v>
      </c>
      <c r="J171">
        <v>15017</v>
      </c>
      <c r="K171">
        <v>19637</v>
      </c>
      <c r="L171">
        <v>18658</v>
      </c>
      <c r="M171">
        <v>550</v>
      </c>
      <c r="N171">
        <v>1435</v>
      </c>
      <c r="O171">
        <v>9366</v>
      </c>
      <c r="P171">
        <v>2217</v>
      </c>
      <c r="Q171">
        <v>3247</v>
      </c>
      <c r="R171">
        <v>7490</v>
      </c>
      <c r="S171">
        <v>3539</v>
      </c>
      <c r="T171">
        <v>5059</v>
      </c>
      <c r="U171">
        <v>1775</v>
      </c>
      <c r="V171">
        <v>7929</v>
      </c>
      <c r="W171">
        <v>1939</v>
      </c>
      <c r="X171">
        <v>1988</v>
      </c>
      <c r="Y171">
        <v>1282</v>
      </c>
      <c r="Z171">
        <v>3811</v>
      </c>
      <c r="AA171">
        <v>1049</v>
      </c>
      <c r="AB171">
        <v>6250</v>
      </c>
      <c r="AC171">
        <v>2217</v>
      </c>
      <c r="AD171">
        <v>3974</v>
      </c>
      <c r="AE171">
        <v>10024</v>
      </c>
      <c r="AF171">
        <v>7386</v>
      </c>
      <c r="AG171">
        <v>9958</v>
      </c>
      <c r="AH171">
        <v>1584</v>
      </c>
      <c r="AI171">
        <v>2586</v>
      </c>
      <c r="AJ171">
        <v>5266</v>
      </c>
      <c r="AK171">
        <v>2731</v>
      </c>
      <c r="AL171">
        <v>8774</v>
      </c>
      <c r="AM171">
        <v>550</v>
      </c>
      <c r="AN171">
        <v>3888</v>
      </c>
      <c r="AO171">
        <v>4886</v>
      </c>
      <c r="AP171">
        <v>5016</v>
      </c>
      <c r="AQ171">
        <v>1435</v>
      </c>
      <c r="AR171">
        <v>3183</v>
      </c>
      <c r="AS171">
        <v>10863</v>
      </c>
      <c r="AT171">
        <v>1610</v>
      </c>
      <c r="AU171">
        <v>2283</v>
      </c>
      <c r="AV171">
        <v>6011</v>
      </c>
      <c r="AW171" s="113">
        <v>1.2437295302848142E-4</v>
      </c>
      <c r="AX171" s="79" t="s">
        <v>133</v>
      </c>
      <c r="AY171" s="114"/>
      <c r="AZ171" s="81" t="s">
        <v>132</v>
      </c>
      <c r="BB171" s="74">
        <v>170</v>
      </c>
    </row>
    <row r="172" spans="1:54" ht="13.5" thickBot="1" x14ac:dyDescent="0.25">
      <c r="A172" s="112" t="s">
        <v>44</v>
      </c>
      <c r="B172">
        <v>151944</v>
      </c>
      <c r="C172">
        <v>8357</v>
      </c>
      <c r="D172">
        <v>4922</v>
      </c>
      <c r="E172">
        <v>7846</v>
      </c>
      <c r="F172">
        <v>10307</v>
      </c>
      <c r="G172">
        <v>8410</v>
      </c>
      <c r="H172">
        <v>18338</v>
      </c>
      <c r="I172">
        <v>23117</v>
      </c>
      <c r="J172">
        <v>14346</v>
      </c>
      <c r="K172">
        <v>19959</v>
      </c>
      <c r="L172">
        <v>21425</v>
      </c>
      <c r="M172">
        <v>618</v>
      </c>
      <c r="N172">
        <v>1386</v>
      </c>
      <c r="O172">
        <v>10856</v>
      </c>
      <c r="P172">
        <v>2057</v>
      </c>
      <c r="Q172">
        <v>5411</v>
      </c>
      <c r="R172">
        <v>7660</v>
      </c>
      <c r="S172">
        <v>3532</v>
      </c>
      <c r="T172">
        <v>4763</v>
      </c>
      <c r="U172">
        <v>1941</v>
      </c>
      <c r="V172">
        <v>7846</v>
      </c>
      <c r="W172">
        <v>3639</v>
      </c>
      <c r="X172">
        <v>2229</v>
      </c>
      <c r="Y172">
        <v>1248</v>
      </c>
      <c r="Z172">
        <v>4698</v>
      </c>
      <c r="AA172">
        <v>1048</v>
      </c>
      <c r="AB172">
        <v>7960</v>
      </c>
      <c r="AC172">
        <v>2057</v>
      </c>
      <c r="AD172">
        <v>4150</v>
      </c>
      <c r="AE172">
        <v>10307</v>
      </c>
      <c r="AF172">
        <v>11401</v>
      </c>
      <c r="AG172">
        <v>9583</v>
      </c>
      <c r="AH172">
        <v>1657</v>
      </c>
      <c r="AI172">
        <v>2549</v>
      </c>
      <c r="AJ172">
        <v>5267</v>
      </c>
      <c r="AK172">
        <v>2939</v>
      </c>
      <c r="AL172">
        <v>8723</v>
      </c>
      <c r="AM172">
        <v>618</v>
      </c>
      <c r="AN172">
        <v>3685</v>
      </c>
      <c r="AO172">
        <v>5220</v>
      </c>
      <c r="AP172">
        <v>4922</v>
      </c>
      <c r="AQ172">
        <v>1386</v>
      </c>
      <c r="AR172">
        <v>3189</v>
      </c>
      <c r="AS172">
        <v>11236</v>
      </c>
      <c r="AT172">
        <v>2319</v>
      </c>
      <c r="AU172">
        <v>2543</v>
      </c>
      <c r="AV172">
        <v>6218</v>
      </c>
      <c r="AW172" s="113">
        <v>3.3697842677326634E-4</v>
      </c>
      <c r="AX172" s="79" t="s">
        <v>133</v>
      </c>
      <c r="AY172" s="114"/>
      <c r="AZ172" s="81" t="s">
        <v>132</v>
      </c>
      <c r="BB172" s="74">
        <v>171</v>
      </c>
    </row>
    <row r="173" spans="1:54" ht="13.5" thickBot="1" x14ac:dyDescent="0.25">
      <c r="A173" s="112" t="s">
        <v>45</v>
      </c>
      <c r="B173">
        <v>167413</v>
      </c>
      <c r="C173">
        <v>6810</v>
      </c>
      <c r="D173">
        <v>3817</v>
      </c>
      <c r="E173">
        <v>6318</v>
      </c>
      <c r="F173">
        <v>10019</v>
      </c>
      <c r="G173">
        <v>8837</v>
      </c>
      <c r="H173">
        <v>20372</v>
      </c>
      <c r="I173">
        <v>33544</v>
      </c>
      <c r="J173">
        <v>10352</v>
      </c>
      <c r="K173">
        <v>19218</v>
      </c>
      <c r="L173">
        <v>32880</v>
      </c>
      <c r="M173">
        <v>504</v>
      </c>
      <c r="N173">
        <v>1016</v>
      </c>
      <c r="O173">
        <v>12360</v>
      </c>
      <c r="P173">
        <v>1366</v>
      </c>
      <c r="Q173">
        <v>10023</v>
      </c>
      <c r="R173">
        <v>6278</v>
      </c>
      <c r="S173">
        <v>2994</v>
      </c>
      <c r="T173">
        <v>3352</v>
      </c>
      <c r="U173">
        <v>1478</v>
      </c>
      <c r="V173">
        <v>6318</v>
      </c>
      <c r="W173">
        <v>5895</v>
      </c>
      <c r="X173">
        <v>1839</v>
      </c>
      <c r="Y173">
        <v>1307</v>
      </c>
      <c r="Z173">
        <v>4163</v>
      </c>
      <c r="AA173">
        <v>974</v>
      </c>
      <c r="AB173">
        <v>20789</v>
      </c>
      <c r="AC173">
        <v>1366</v>
      </c>
      <c r="AD173">
        <v>4013</v>
      </c>
      <c r="AE173">
        <v>10019</v>
      </c>
      <c r="AF173">
        <v>22038</v>
      </c>
      <c r="AG173">
        <v>7000</v>
      </c>
      <c r="AH173">
        <v>1581</v>
      </c>
      <c r="AI173">
        <v>2181</v>
      </c>
      <c r="AJ173">
        <v>4071</v>
      </c>
      <c r="AK173">
        <v>2341</v>
      </c>
      <c r="AL173">
        <v>8438</v>
      </c>
      <c r="AM173">
        <v>504</v>
      </c>
      <c r="AN173">
        <v>3471</v>
      </c>
      <c r="AO173">
        <v>5064</v>
      </c>
      <c r="AP173">
        <v>3817</v>
      </c>
      <c r="AQ173">
        <v>1016</v>
      </c>
      <c r="AR173">
        <v>2630</v>
      </c>
      <c r="AS173">
        <v>10780</v>
      </c>
      <c r="AT173">
        <v>3346</v>
      </c>
      <c r="AU173">
        <v>2580</v>
      </c>
      <c r="AV173">
        <v>5747</v>
      </c>
      <c r="AW173" s="113">
        <v>3.3007699680713982E-4</v>
      </c>
      <c r="AX173" s="79" t="s">
        <v>133</v>
      </c>
      <c r="AY173" s="114"/>
      <c r="AZ173" s="81" t="s">
        <v>132</v>
      </c>
      <c r="BB173" s="74">
        <v>172</v>
      </c>
    </row>
    <row r="174" spans="1:54" ht="13.5" thickBot="1" x14ac:dyDescent="0.25">
      <c r="A174" s="112" t="s">
        <v>46</v>
      </c>
      <c r="B174">
        <v>169727</v>
      </c>
      <c r="C174">
        <v>5970</v>
      </c>
      <c r="D174">
        <v>3804</v>
      </c>
      <c r="E174">
        <v>5920</v>
      </c>
      <c r="F174">
        <v>10171</v>
      </c>
      <c r="G174">
        <v>8308</v>
      </c>
      <c r="H174">
        <v>18697</v>
      </c>
      <c r="I174">
        <v>34182</v>
      </c>
      <c r="J174">
        <v>11155</v>
      </c>
      <c r="K174">
        <v>20265</v>
      </c>
      <c r="L174">
        <v>38151</v>
      </c>
      <c r="M174">
        <v>485</v>
      </c>
      <c r="N174">
        <v>984</v>
      </c>
      <c r="O174">
        <v>10014</v>
      </c>
      <c r="P174">
        <v>1621</v>
      </c>
      <c r="Q174">
        <v>8637</v>
      </c>
      <c r="R174">
        <v>6041</v>
      </c>
      <c r="S174">
        <v>3029</v>
      </c>
      <c r="T174">
        <v>3230</v>
      </c>
      <c r="U174">
        <v>1547</v>
      </c>
      <c r="V174">
        <v>5920</v>
      </c>
      <c r="W174">
        <v>3700</v>
      </c>
      <c r="X174">
        <v>1530</v>
      </c>
      <c r="Y174">
        <v>1009</v>
      </c>
      <c r="Z174">
        <v>3058</v>
      </c>
      <c r="AA174">
        <v>833</v>
      </c>
      <c r="AB174">
        <v>26969</v>
      </c>
      <c r="AC174">
        <v>1621</v>
      </c>
      <c r="AD174">
        <v>4696</v>
      </c>
      <c r="AE174">
        <v>10171</v>
      </c>
      <c r="AF174">
        <v>22841</v>
      </c>
      <c r="AG174">
        <v>7925</v>
      </c>
      <c r="AH174">
        <v>1298</v>
      </c>
      <c r="AI174">
        <v>2247</v>
      </c>
      <c r="AJ174">
        <v>4019</v>
      </c>
      <c r="AK174">
        <v>2151</v>
      </c>
      <c r="AL174">
        <v>9320</v>
      </c>
      <c r="AM174">
        <v>485</v>
      </c>
      <c r="AN174">
        <v>3285</v>
      </c>
      <c r="AO174">
        <v>5596</v>
      </c>
      <c r="AP174">
        <v>3804</v>
      </c>
      <c r="AQ174">
        <v>984</v>
      </c>
      <c r="AR174">
        <v>2289</v>
      </c>
      <c r="AS174">
        <v>10945</v>
      </c>
      <c r="AT174">
        <v>2065</v>
      </c>
      <c r="AU174">
        <v>2605</v>
      </c>
      <c r="AV174">
        <v>5877</v>
      </c>
      <c r="AW174" s="113">
        <v>3.9815710141630168E-4</v>
      </c>
      <c r="AX174" s="79" t="s">
        <v>133</v>
      </c>
      <c r="AY174" s="114"/>
      <c r="AZ174" s="81" t="s">
        <v>132</v>
      </c>
      <c r="BB174" s="74">
        <v>173</v>
      </c>
    </row>
    <row r="175" spans="1:54" ht="13.5" thickBot="1" x14ac:dyDescent="0.25">
      <c r="A175" s="112" t="s">
        <v>47</v>
      </c>
      <c r="B175">
        <v>159870</v>
      </c>
      <c r="C175">
        <v>6918</v>
      </c>
      <c r="D175">
        <v>4069</v>
      </c>
      <c r="E175">
        <v>6295</v>
      </c>
      <c r="F175">
        <v>10720</v>
      </c>
      <c r="G175">
        <v>8453</v>
      </c>
      <c r="H175">
        <v>16727</v>
      </c>
      <c r="I175">
        <v>28106</v>
      </c>
      <c r="J175">
        <v>12020</v>
      </c>
      <c r="K175">
        <v>21093</v>
      </c>
      <c r="L175">
        <v>32340</v>
      </c>
      <c r="M175">
        <v>495</v>
      </c>
      <c r="N175">
        <v>1355</v>
      </c>
      <c r="O175">
        <v>9291</v>
      </c>
      <c r="P175">
        <v>1988</v>
      </c>
      <c r="Q175">
        <v>5718</v>
      </c>
      <c r="R175">
        <v>6622</v>
      </c>
      <c r="S175">
        <v>3458</v>
      </c>
      <c r="T175">
        <v>3625</v>
      </c>
      <c r="U175">
        <v>1781</v>
      </c>
      <c r="V175">
        <v>6295</v>
      </c>
      <c r="W175">
        <v>2559</v>
      </c>
      <c r="X175">
        <v>1890</v>
      </c>
      <c r="Y175">
        <v>1150</v>
      </c>
      <c r="Z175">
        <v>3356</v>
      </c>
      <c r="AA175">
        <v>912</v>
      </c>
      <c r="AB175">
        <v>20146</v>
      </c>
      <c r="AC175">
        <v>1988</v>
      </c>
      <c r="AD175">
        <v>4689</v>
      </c>
      <c r="AE175">
        <v>10720</v>
      </c>
      <c r="AF175">
        <v>16667</v>
      </c>
      <c r="AG175">
        <v>8395</v>
      </c>
      <c r="AH175">
        <v>1386</v>
      </c>
      <c r="AI175">
        <v>2264</v>
      </c>
      <c r="AJ175">
        <v>4387</v>
      </c>
      <c r="AK175">
        <v>2409</v>
      </c>
      <c r="AL175">
        <v>9994</v>
      </c>
      <c r="AM175">
        <v>495</v>
      </c>
      <c r="AN175">
        <v>3274</v>
      </c>
      <c r="AO175">
        <v>5356</v>
      </c>
      <c r="AP175">
        <v>4069</v>
      </c>
      <c r="AQ175">
        <v>1355</v>
      </c>
      <c r="AR175">
        <v>2619</v>
      </c>
      <c r="AS175">
        <v>11099</v>
      </c>
      <c r="AT175">
        <v>1983</v>
      </c>
      <c r="AU175">
        <v>2635</v>
      </c>
      <c r="AV175">
        <v>6574</v>
      </c>
      <c r="AW175" s="113">
        <v>5.0221034553311796E-4</v>
      </c>
      <c r="AX175" s="79" t="s">
        <v>133</v>
      </c>
      <c r="AY175" s="114"/>
      <c r="AZ175" s="81" t="s">
        <v>132</v>
      </c>
      <c r="BB175" s="74">
        <v>174</v>
      </c>
    </row>
    <row r="176" spans="1:54" ht="13.5" thickBot="1" x14ac:dyDescent="0.25">
      <c r="A176" s="112" t="s">
        <v>48</v>
      </c>
      <c r="B176">
        <v>182846</v>
      </c>
      <c r="C176">
        <v>9575</v>
      </c>
      <c r="D176">
        <v>5677</v>
      </c>
      <c r="E176">
        <v>8581</v>
      </c>
      <c r="F176">
        <v>12887</v>
      </c>
      <c r="G176">
        <v>10186</v>
      </c>
      <c r="H176">
        <v>20104</v>
      </c>
      <c r="I176">
        <v>28573</v>
      </c>
      <c r="J176">
        <v>16118</v>
      </c>
      <c r="K176">
        <v>25226</v>
      </c>
      <c r="L176">
        <v>30047</v>
      </c>
      <c r="M176">
        <v>586</v>
      </c>
      <c r="N176">
        <v>1503</v>
      </c>
      <c r="O176">
        <v>11335</v>
      </c>
      <c r="P176">
        <v>2448</v>
      </c>
      <c r="Q176">
        <v>5314</v>
      </c>
      <c r="R176">
        <v>8788</v>
      </c>
      <c r="S176">
        <v>4210</v>
      </c>
      <c r="T176">
        <v>5227</v>
      </c>
      <c r="U176">
        <v>2211</v>
      </c>
      <c r="V176">
        <v>8581</v>
      </c>
      <c r="W176">
        <v>2762</v>
      </c>
      <c r="X176">
        <v>2566</v>
      </c>
      <c r="Y176">
        <v>1608</v>
      </c>
      <c r="Z176">
        <v>4545</v>
      </c>
      <c r="AA176">
        <v>1154</v>
      </c>
      <c r="AB176">
        <v>14477</v>
      </c>
      <c r="AC176">
        <v>2448</v>
      </c>
      <c r="AD176">
        <v>5715</v>
      </c>
      <c r="AE176">
        <v>12887</v>
      </c>
      <c r="AF176">
        <v>14215</v>
      </c>
      <c r="AG176">
        <v>10891</v>
      </c>
      <c r="AH176">
        <v>1730</v>
      </c>
      <c r="AI176">
        <v>2894</v>
      </c>
      <c r="AJ176">
        <v>6002</v>
      </c>
      <c r="AK176">
        <v>3349</v>
      </c>
      <c r="AL176">
        <v>11507</v>
      </c>
      <c r="AM176">
        <v>586</v>
      </c>
      <c r="AN176">
        <v>4363</v>
      </c>
      <c r="AO176">
        <v>6746</v>
      </c>
      <c r="AP176">
        <v>5677</v>
      </c>
      <c r="AQ176">
        <v>1503</v>
      </c>
      <c r="AR176">
        <v>3660</v>
      </c>
      <c r="AS176">
        <v>13719</v>
      </c>
      <c r="AT176">
        <v>2260</v>
      </c>
      <c r="AU176">
        <v>3120</v>
      </c>
      <c r="AV176">
        <v>8131</v>
      </c>
      <c r="AW176" s="113">
        <v>9.0306575252884348E-4</v>
      </c>
      <c r="AX176" s="79" t="s">
        <v>133</v>
      </c>
      <c r="AY176" s="114"/>
      <c r="AZ176" s="81" t="s">
        <v>132</v>
      </c>
      <c r="BB176" s="74">
        <v>175</v>
      </c>
    </row>
    <row r="177" spans="1:54" ht="13.5" thickBot="1" x14ac:dyDescent="0.25">
      <c r="A177" s="112" t="s">
        <v>49</v>
      </c>
      <c r="B177">
        <v>204996</v>
      </c>
      <c r="C177">
        <v>11538</v>
      </c>
      <c r="D177">
        <v>6829</v>
      </c>
      <c r="E177">
        <v>10795</v>
      </c>
      <c r="F177">
        <v>14410</v>
      </c>
      <c r="G177">
        <v>11347</v>
      </c>
      <c r="H177">
        <v>22209</v>
      </c>
      <c r="I177">
        <v>30647</v>
      </c>
      <c r="J177">
        <v>20494</v>
      </c>
      <c r="K177">
        <v>28998</v>
      </c>
      <c r="L177">
        <v>29208</v>
      </c>
      <c r="M177">
        <v>810</v>
      </c>
      <c r="N177">
        <v>1580</v>
      </c>
      <c r="O177">
        <v>13190</v>
      </c>
      <c r="P177">
        <v>2941</v>
      </c>
      <c r="Q177">
        <v>5743</v>
      </c>
      <c r="R177">
        <v>9909</v>
      </c>
      <c r="S177">
        <v>4896</v>
      </c>
      <c r="T177">
        <v>6799</v>
      </c>
      <c r="U177">
        <v>2785</v>
      </c>
      <c r="V177">
        <v>10795</v>
      </c>
      <c r="W177">
        <v>2832</v>
      </c>
      <c r="X177">
        <v>3168</v>
      </c>
      <c r="Y177">
        <v>1747</v>
      </c>
      <c r="Z177">
        <v>5184</v>
      </c>
      <c r="AA177">
        <v>1462</v>
      </c>
      <c r="AB177">
        <v>12128</v>
      </c>
      <c r="AC177">
        <v>2941</v>
      </c>
      <c r="AD177">
        <v>6120</v>
      </c>
      <c r="AE177">
        <v>14410</v>
      </c>
      <c r="AF177">
        <v>13543</v>
      </c>
      <c r="AG177">
        <v>13695</v>
      </c>
      <c r="AH177">
        <v>2413</v>
      </c>
      <c r="AI177">
        <v>3467</v>
      </c>
      <c r="AJ177">
        <v>6557</v>
      </c>
      <c r="AK177">
        <v>4046</v>
      </c>
      <c r="AL177">
        <v>12852</v>
      </c>
      <c r="AM177">
        <v>810</v>
      </c>
      <c r="AN177">
        <v>5462</v>
      </c>
      <c r="AO177">
        <v>7694</v>
      </c>
      <c r="AP177">
        <v>6829</v>
      </c>
      <c r="AQ177">
        <v>1580</v>
      </c>
      <c r="AR177">
        <v>4324</v>
      </c>
      <c r="AS177">
        <v>16146</v>
      </c>
      <c r="AT177">
        <v>2442</v>
      </c>
      <c r="AU177">
        <v>3788</v>
      </c>
      <c r="AV177">
        <v>8429</v>
      </c>
      <c r="AW177" s="113">
        <v>1.3737190672206531E-3</v>
      </c>
      <c r="AX177" s="79" t="s">
        <v>133</v>
      </c>
      <c r="AY177" s="114"/>
      <c r="AZ177" s="81" t="s">
        <v>132</v>
      </c>
      <c r="BB177" s="74">
        <v>176</v>
      </c>
    </row>
    <row r="178" spans="1:54" ht="13.5" thickBot="1" x14ac:dyDescent="0.25">
      <c r="A178" s="112" t="s">
        <v>50</v>
      </c>
      <c r="B178">
        <v>202729</v>
      </c>
      <c r="C178">
        <v>12101</v>
      </c>
      <c r="D178">
        <v>7100</v>
      </c>
      <c r="E178">
        <v>11785</v>
      </c>
      <c r="F178">
        <v>14240</v>
      </c>
      <c r="G178">
        <v>10528</v>
      </c>
      <c r="H178">
        <v>21798</v>
      </c>
      <c r="I178">
        <v>29721</v>
      </c>
      <c r="J178">
        <v>21194</v>
      </c>
      <c r="K178">
        <v>27828</v>
      </c>
      <c r="L178">
        <v>27298</v>
      </c>
      <c r="M178">
        <v>810</v>
      </c>
      <c r="N178">
        <v>1660</v>
      </c>
      <c r="O178">
        <v>13886</v>
      </c>
      <c r="P178">
        <v>2780</v>
      </c>
      <c r="Q178">
        <v>5595</v>
      </c>
      <c r="R178">
        <v>9704</v>
      </c>
      <c r="S178">
        <v>5260</v>
      </c>
      <c r="T178">
        <v>7012</v>
      </c>
      <c r="U178">
        <v>2440</v>
      </c>
      <c r="V178">
        <v>11785</v>
      </c>
      <c r="W178">
        <v>3018</v>
      </c>
      <c r="X178">
        <v>3145</v>
      </c>
      <c r="Y178">
        <v>1660</v>
      </c>
      <c r="Z178">
        <v>4707</v>
      </c>
      <c r="AA178">
        <v>1539</v>
      </c>
      <c r="AB178">
        <v>11327</v>
      </c>
      <c r="AC178">
        <v>2780</v>
      </c>
      <c r="AD178">
        <v>5718</v>
      </c>
      <c r="AE178">
        <v>14240</v>
      </c>
      <c r="AF178">
        <v>13170</v>
      </c>
      <c r="AG178">
        <v>14182</v>
      </c>
      <c r="AH178">
        <v>2510</v>
      </c>
      <c r="AI178">
        <v>3541</v>
      </c>
      <c r="AJ178">
        <v>6499</v>
      </c>
      <c r="AK178">
        <v>4222</v>
      </c>
      <c r="AL178">
        <v>12147</v>
      </c>
      <c r="AM178">
        <v>810</v>
      </c>
      <c r="AN178">
        <v>5608</v>
      </c>
      <c r="AO178">
        <v>6951</v>
      </c>
      <c r="AP178">
        <v>7100</v>
      </c>
      <c r="AQ178">
        <v>1660</v>
      </c>
      <c r="AR178">
        <v>4734</v>
      </c>
      <c r="AS178">
        <v>15681</v>
      </c>
      <c r="AT178">
        <v>2370</v>
      </c>
      <c r="AU178">
        <v>3891</v>
      </c>
      <c r="AV178">
        <v>7723</v>
      </c>
      <c r="AW178" s="113">
        <v>2.1359715880263828E-3</v>
      </c>
      <c r="AX178" s="79" t="s">
        <v>133</v>
      </c>
      <c r="AY178" s="114"/>
      <c r="AZ178" s="81" t="s">
        <v>132</v>
      </c>
      <c r="BB178" s="74">
        <v>177</v>
      </c>
    </row>
    <row r="179" spans="1:54" ht="13.5" thickBot="1" x14ac:dyDescent="0.25">
      <c r="A179" s="112" t="s">
        <v>51</v>
      </c>
      <c r="B179">
        <v>181789</v>
      </c>
      <c r="C179">
        <v>11022</v>
      </c>
      <c r="D179">
        <v>6426</v>
      </c>
      <c r="E179">
        <v>10618</v>
      </c>
      <c r="F179">
        <v>13033</v>
      </c>
      <c r="G179">
        <v>9269</v>
      </c>
      <c r="H179">
        <v>20042</v>
      </c>
      <c r="I179">
        <v>25633</v>
      </c>
      <c r="J179">
        <v>20753</v>
      </c>
      <c r="K179">
        <v>24940</v>
      </c>
      <c r="L179">
        <v>22893</v>
      </c>
      <c r="M179">
        <v>762</v>
      </c>
      <c r="N179">
        <v>1566</v>
      </c>
      <c r="O179">
        <v>12114</v>
      </c>
      <c r="P179">
        <v>2718</v>
      </c>
      <c r="Q179">
        <v>5289</v>
      </c>
      <c r="R179">
        <v>9004</v>
      </c>
      <c r="S179">
        <v>4578</v>
      </c>
      <c r="T179">
        <v>6630</v>
      </c>
      <c r="U179">
        <v>2102</v>
      </c>
      <c r="V179">
        <v>10618</v>
      </c>
      <c r="W179">
        <v>2646</v>
      </c>
      <c r="X179">
        <v>2759</v>
      </c>
      <c r="Y179">
        <v>1538</v>
      </c>
      <c r="Z179">
        <v>4240</v>
      </c>
      <c r="AA179">
        <v>1387</v>
      </c>
      <c r="AB179">
        <v>9233</v>
      </c>
      <c r="AC179">
        <v>2718</v>
      </c>
      <c r="AD179">
        <v>5202</v>
      </c>
      <c r="AE179">
        <v>13033</v>
      </c>
      <c r="AF179">
        <v>11086</v>
      </c>
      <c r="AG179">
        <v>14123</v>
      </c>
      <c r="AH179">
        <v>2126</v>
      </c>
      <c r="AI179">
        <v>3223</v>
      </c>
      <c r="AJ179">
        <v>5749</v>
      </c>
      <c r="AK179">
        <v>4006</v>
      </c>
      <c r="AL179">
        <v>10571</v>
      </c>
      <c r="AM179">
        <v>762</v>
      </c>
      <c r="AN179">
        <v>4890</v>
      </c>
      <c r="AO179">
        <v>5902</v>
      </c>
      <c r="AP179">
        <v>6426</v>
      </c>
      <c r="AQ179">
        <v>1566</v>
      </c>
      <c r="AR179">
        <v>4257</v>
      </c>
      <c r="AS179">
        <v>14369</v>
      </c>
      <c r="AT179">
        <v>1965</v>
      </c>
      <c r="AU179">
        <v>3594</v>
      </c>
      <c r="AV179">
        <v>6197</v>
      </c>
      <c r="AW179" s="113">
        <v>3.4926512346380133E-3</v>
      </c>
      <c r="AX179" s="79" t="s">
        <v>133</v>
      </c>
      <c r="AY179" s="114"/>
      <c r="AZ179" s="81" t="s">
        <v>132</v>
      </c>
      <c r="BB179" s="74">
        <v>178</v>
      </c>
    </row>
    <row r="180" spans="1:54" ht="13.5" thickBot="1" x14ac:dyDescent="0.25">
      <c r="A180" s="112" t="s">
        <v>52</v>
      </c>
      <c r="B180">
        <v>168767</v>
      </c>
      <c r="C180">
        <v>10481</v>
      </c>
      <c r="D180">
        <v>6196</v>
      </c>
      <c r="E180">
        <v>10861</v>
      </c>
      <c r="F180">
        <v>12124</v>
      </c>
      <c r="G180">
        <v>8937</v>
      </c>
      <c r="H180">
        <v>19754</v>
      </c>
      <c r="I180">
        <v>21612</v>
      </c>
      <c r="J180">
        <v>20408</v>
      </c>
      <c r="K180">
        <v>21341</v>
      </c>
      <c r="L180">
        <v>20730</v>
      </c>
      <c r="M180">
        <v>788</v>
      </c>
      <c r="N180">
        <v>1496</v>
      </c>
      <c r="O180">
        <v>11388</v>
      </c>
      <c r="P180">
        <v>2651</v>
      </c>
      <c r="Q180">
        <v>5168</v>
      </c>
      <c r="R180">
        <v>9253</v>
      </c>
      <c r="S180">
        <v>4445</v>
      </c>
      <c r="T180">
        <v>6986</v>
      </c>
      <c r="U180">
        <v>1923</v>
      </c>
      <c r="V180">
        <v>10861</v>
      </c>
      <c r="W180">
        <v>2355</v>
      </c>
      <c r="X180">
        <v>2702</v>
      </c>
      <c r="Y180">
        <v>1404</v>
      </c>
      <c r="Z180">
        <v>3887</v>
      </c>
      <c r="AA180">
        <v>1238</v>
      </c>
      <c r="AB180">
        <v>8017</v>
      </c>
      <c r="AC180">
        <v>2651</v>
      </c>
      <c r="AD180">
        <v>4992</v>
      </c>
      <c r="AE180">
        <v>12124</v>
      </c>
      <c r="AF180">
        <v>8356</v>
      </c>
      <c r="AG180">
        <v>13422</v>
      </c>
      <c r="AH180">
        <v>1857</v>
      </c>
      <c r="AI180">
        <v>3095</v>
      </c>
      <c r="AJ180">
        <v>5333</v>
      </c>
      <c r="AK180">
        <v>3662</v>
      </c>
      <c r="AL180">
        <v>9284</v>
      </c>
      <c r="AM180">
        <v>788</v>
      </c>
      <c r="AN180">
        <v>4588</v>
      </c>
      <c r="AO180">
        <v>5549</v>
      </c>
      <c r="AP180">
        <v>6196</v>
      </c>
      <c r="AQ180">
        <v>1496</v>
      </c>
      <c r="AR180">
        <v>4117</v>
      </c>
      <c r="AS180">
        <v>12057</v>
      </c>
      <c r="AT180">
        <v>2022</v>
      </c>
      <c r="AU180">
        <v>3208</v>
      </c>
      <c r="AV180">
        <v>5731</v>
      </c>
      <c r="AW180" s="113">
        <v>5.3473473358237747E-3</v>
      </c>
      <c r="AX180" s="79" t="s">
        <v>133</v>
      </c>
      <c r="AY180" s="114"/>
      <c r="AZ180" s="81" t="s">
        <v>132</v>
      </c>
      <c r="BB180" s="74">
        <v>179</v>
      </c>
    </row>
    <row r="181" spans="1:54" ht="13.5" thickBot="1" x14ac:dyDescent="0.25">
      <c r="A181" s="112" t="s">
        <v>53</v>
      </c>
      <c r="B181">
        <v>168891</v>
      </c>
      <c r="C181">
        <v>10955</v>
      </c>
      <c r="D181">
        <v>6744</v>
      </c>
      <c r="E181">
        <v>11709</v>
      </c>
      <c r="F181">
        <v>12823</v>
      </c>
      <c r="G181">
        <v>8656</v>
      </c>
      <c r="H181">
        <v>19658</v>
      </c>
      <c r="I181">
        <v>20037</v>
      </c>
      <c r="J181">
        <v>20902</v>
      </c>
      <c r="K181">
        <v>20415</v>
      </c>
      <c r="L181">
        <v>19951</v>
      </c>
      <c r="M181">
        <v>793</v>
      </c>
      <c r="N181">
        <v>1469</v>
      </c>
      <c r="O181">
        <v>12220</v>
      </c>
      <c r="P181">
        <v>2559</v>
      </c>
      <c r="Q181">
        <v>5033</v>
      </c>
      <c r="R181">
        <v>8866</v>
      </c>
      <c r="S181">
        <v>4694</v>
      </c>
      <c r="T181">
        <v>7664</v>
      </c>
      <c r="U181">
        <v>1830</v>
      </c>
      <c r="V181">
        <v>11709</v>
      </c>
      <c r="W181">
        <v>2349</v>
      </c>
      <c r="X181">
        <v>2921</v>
      </c>
      <c r="Y181">
        <v>1299</v>
      </c>
      <c r="Z181">
        <v>3867</v>
      </c>
      <c r="AA181">
        <v>1239</v>
      </c>
      <c r="AB181">
        <v>7328</v>
      </c>
      <c r="AC181">
        <v>2559</v>
      </c>
      <c r="AD181">
        <v>4771</v>
      </c>
      <c r="AE181">
        <v>12823</v>
      </c>
      <c r="AF181">
        <v>7291</v>
      </c>
      <c r="AG181">
        <v>13238</v>
      </c>
      <c r="AH181">
        <v>1667</v>
      </c>
      <c r="AI181">
        <v>3171</v>
      </c>
      <c r="AJ181">
        <v>5759</v>
      </c>
      <c r="AK181">
        <v>3917</v>
      </c>
      <c r="AL181">
        <v>8947</v>
      </c>
      <c r="AM181">
        <v>793</v>
      </c>
      <c r="AN181">
        <v>5177</v>
      </c>
      <c r="AO181">
        <v>5545</v>
      </c>
      <c r="AP181">
        <v>6744</v>
      </c>
      <c r="AQ181">
        <v>1469</v>
      </c>
      <c r="AR181">
        <v>4117</v>
      </c>
      <c r="AS181">
        <v>11468</v>
      </c>
      <c r="AT181">
        <v>2055</v>
      </c>
      <c r="AU181">
        <v>2996</v>
      </c>
      <c r="AV181">
        <v>5585</v>
      </c>
      <c r="AW181" s="113">
        <v>8.3389986964467252E-3</v>
      </c>
      <c r="AX181" s="79" t="s">
        <v>133</v>
      </c>
      <c r="AY181" s="114"/>
      <c r="AZ181" s="81" t="s">
        <v>132</v>
      </c>
      <c r="BB181" s="74">
        <v>180</v>
      </c>
    </row>
    <row r="182" spans="1:54" ht="13.5" thickBot="1" x14ac:dyDescent="0.25">
      <c r="A182" s="112" t="s">
        <v>54</v>
      </c>
      <c r="B182">
        <v>138124</v>
      </c>
      <c r="C182">
        <v>9053</v>
      </c>
      <c r="D182">
        <v>5322</v>
      </c>
      <c r="E182">
        <v>10074</v>
      </c>
      <c r="F182">
        <v>9943</v>
      </c>
      <c r="G182">
        <v>7260</v>
      </c>
      <c r="H182">
        <v>16016</v>
      </c>
      <c r="I182">
        <v>15889</v>
      </c>
      <c r="J182">
        <v>17181</v>
      </c>
      <c r="K182">
        <v>17145</v>
      </c>
      <c r="L182">
        <v>15929</v>
      </c>
      <c r="M182">
        <v>762</v>
      </c>
      <c r="N182">
        <v>1328</v>
      </c>
      <c r="O182">
        <v>9898</v>
      </c>
      <c r="P182">
        <v>2324</v>
      </c>
      <c r="Q182">
        <v>4061</v>
      </c>
      <c r="R182">
        <v>7080</v>
      </c>
      <c r="S182">
        <v>3690</v>
      </c>
      <c r="T182">
        <v>6195</v>
      </c>
      <c r="U182">
        <v>1412</v>
      </c>
      <c r="V182">
        <v>10074</v>
      </c>
      <c r="W182">
        <v>1858</v>
      </c>
      <c r="X182">
        <v>2288</v>
      </c>
      <c r="Y182">
        <v>971</v>
      </c>
      <c r="Z182">
        <v>3229</v>
      </c>
      <c r="AA182">
        <v>1020</v>
      </c>
      <c r="AB182">
        <v>5813</v>
      </c>
      <c r="AC182">
        <v>2324</v>
      </c>
      <c r="AD182">
        <v>4077</v>
      </c>
      <c r="AE182">
        <v>9943</v>
      </c>
      <c r="AF182">
        <v>5619</v>
      </c>
      <c r="AG182">
        <v>10986</v>
      </c>
      <c r="AH182">
        <v>1391</v>
      </c>
      <c r="AI182">
        <v>2381</v>
      </c>
      <c r="AJ182">
        <v>4875</v>
      </c>
      <c r="AK182">
        <v>3345</v>
      </c>
      <c r="AL182">
        <v>7165</v>
      </c>
      <c r="AM182">
        <v>762</v>
      </c>
      <c r="AN182">
        <v>4350</v>
      </c>
      <c r="AO182">
        <v>4497</v>
      </c>
      <c r="AP182">
        <v>5322</v>
      </c>
      <c r="AQ182">
        <v>1328</v>
      </c>
      <c r="AR182">
        <v>3420</v>
      </c>
      <c r="AS182">
        <v>9980</v>
      </c>
      <c r="AT182">
        <v>1771</v>
      </c>
      <c r="AU182">
        <v>2391</v>
      </c>
      <c r="AV182">
        <v>4506</v>
      </c>
      <c r="AW182" s="113">
        <v>1.3253003260370091E-2</v>
      </c>
      <c r="AX182" s="79" t="s">
        <v>133</v>
      </c>
      <c r="AY182" s="114"/>
      <c r="AZ182" s="81" t="s">
        <v>132</v>
      </c>
      <c r="BB182" s="74">
        <v>181</v>
      </c>
    </row>
    <row r="183" spans="1:54" ht="13.5" thickBot="1" x14ac:dyDescent="0.25">
      <c r="A183" s="112" t="s">
        <v>55</v>
      </c>
      <c r="B183">
        <v>120141</v>
      </c>
      <c r="C183">
        <v>7261</v>
      </c>
      <c r="D183">
        <v>4563</v>
      </c>
      <c r="E183">
        <v>8371</v>
      </c>
      <c r="F183">
        <v>8564</v>
      </c>
      <c r="G183">
        <v>6202</v>
      </c>
      <c r="H183">
        <v>14305</v>
      </c>
      <c r="I183">
        <v>14967</v>
      </c>
      <c r="J183">
        <v>14153</v>
      </c>
      <c r="K183">
        <v>15233</v>
      </c>
      <c r="L183">
        <v>14098</v>
      </c>
      <c r="M183">
        <v>560</v>
      </c>
      <c r="N183">
        <v>1054</v>
      </c>
      <c r="O183">
        <v>8888</v>
      </c>
      <c r="P183">
        <v>1922</v>
      </c>
      <c r="Q183">
        <v>4111</v>
      </c>
      <c r="R183">
        <v>5998</v>
      </c>
      <c r="S183">
        <v>3039</v>
      </c>
      <c r="T183">
        <v>5263</v>
      </c>
      <c r="U183">
        <v>1168</v>
      </c>
      <c r="V183">
        <v>8371</v>
      </c>
      <c r="W183">
        <v>2035</v>
      </c>
      <c r="X183">
        <v>1783</v>
      </c>
      <c r="Y183">
        <v>734</v>
      </c>
      <c r="Z183">
        <v>2994</v>
      </c>
      <c r="AA183">
        <v>1059</v>
      </c>
      <c r="AB183">
        <v>5413</v>
      </c>
      <c r="AC183">
        <v>1922</v>
      </c>
      <c r="AD183">
        <v>3510</v>
      </c>
      <c r="AE183">
        <v>8564</v>
      </c>
      <c r="AF183">
        <v>5595</v>
      </c>
      <c r="AG183">
        <v>8890</v>
      </c>
      <c r="AH183">
        <v>1206</v>
      </c>
      <c r="AI183">
        <v>2116</v>
      </c>
      <c r="AJ183">
        <v>4196</v>
      </c>
      <c r="AK183">
        <v>2627</v>
      </c>
      <c r="AL183">
        <v>6299</v>
      </c>
      <c r="AM183">
        <v>560</v>
      </c>
      <c r="AN183">
        <v>3814</v>
      </c>
      <c r="AO183">
        <v>4118</v>
      </c>
      <c r="AP183">
        <v>4563</v>
      </c>
      <c r="AQ183">
        <v>1054</v>
      </c>
      <c r="AR183">
        <v>2851</v>
      </c>
      <c r="AS183">
        <v>8934</v>
      </c>
      <c r="AT183">
        <v>1524</v>
      </c>
      <c r="AU183">
        <v>2255</v>
      </c>
      <c r="AV183">
        <v>3575</v>
      </c>
      <c r="AW183" s="113">
        <v>2.236666029439878E-2</v>
      </c>
      <c r="AX183" s="79" t="s">
        <v>133</v>
      </c>
      <c r="AY183" s="114"/>
      <c r="AZ183" s="81" t="s">
        <v>132</v>
      </c>
      <c r="BB183" s="74">
        <v>182</v>
      </c>
    </row>
    <row r="184" spans="1:54" ht="13.5" thickBot="1" x14ac:dyDescent="0.25">
      <c r="A184" s="112" t="s">
        <v>56</v>
      </c>
      <c r="B184">
        <v>100381</v>
      </c>
      <c r="C184">
        <v>5851</v>
      </c>
      <c r="D184">
        <v>3682</v>
      </c>
      <c r="E184">
        <v>6671</v>
      </c>
      <c r="F184">
        <v>6754</v>
      </c>
      <c r="G184">
        <v>5018</v>
      </c>
      <c r="H184">
        <v>12403</v>
      </c>
      <c r="I184">
        <v>13075</v>
      </c>
      <c r="J184">
        <v>11724</v>
      </c>
      <c r="K184">
        <v>12777</v>
      </c>
      <c r="L184">
        <v>11874</v>
      </c>
      <c r="M184">
        <v>424</v>
      </c>
      <c r="N184">
        <v>769</v>
      </c>
      <c r="O184">
        <v>7769</v>
      </c>
      <c r="P184">
        <v>1590</v>
      </c>
      <c r="Q184">
        <v>3853</v>
      </c>
      <c r="R184">
        <v>5101</v>
      </c>
      <c r="S184">
        <v>2455</v>
      </c>
      <c r="T184">
        <v>4457</v>
      </c>
      <c r="U184">
        <v>847</v>
      </c>
      <c r="V184">
        <v>6671</v>
      </c>
      <c r="W184">
        <v>1946</v>
      </c>
      <c r="X184">
        <v>1343</v>
      </c>
      <c r="Y184">
        <v>648</v>
      </c>
      <c r="Z184">
        <v>2688</v>
      </c>
      <c r="AA184">
        <v>1009</v>
      </c>
      <c r="AB184">
        <v>4877</v>
      </c>
      <c r="AC184">
        <v>1590</v>
      </c>
      <c r="AD184">
        <v>2818</v>
      </c>
      <c r="AE184">
        <v>6754</v>
      </c>
      <c r="AF184">
        <v>4985</v>
      </c>
      <c r="AG184">
        <v>7267</v>
      </c>
      <c r="AH184">
        <v>1058</v>
      </c>
      <c r="AI184">
        <v>1797</v>
      </c>
      <c r="AJ184">
        <v>3449</v>
      </c>
      <c r="AK184">
        <v>2175</v>
      </c>
      <c r="AL184">
        <v>5163</v>
      </c>
      <c r="AM184">
        <v>424</v>
      </c>
      <c r="AN184">
        <v>3368</v>
      </c>
      <c r="AO184">
        <v>3311</v>
      </c>
      <c r="AP184">
        <v>3682</v>
      </c>
      <c r="AQ184">
        <v>769</v>
      </c>
      <c r="AR184">
        <v>2333</v>
      </c>
      <c r="AS184">
        <v>7614</v>
      </c>
      <c r="AT184">
        <v>1353</v>
      </c>
      <c r="AU184">
        <v>2064</v>
      </c>
      <c r="AV184">
        <v>2512</v>
      </c>
      <c r="AW184" s="113">
        <v>3.9151295866598497E-2</v>
      </c>
      <c r="AX184" s="79" t="s">
        <v>133</v>
      </c>
      <c r="AY184" s="114"/>
      <c r="AZ184" s="81" t="s">
        <v>132</v>
      </c>
      <c r="BB184" s="74">
        <v>183</v>
      </c>
    </row>
    <row r="185" spans="1:54" ht="13.5" thickBot="1" x14ac:dyDescent="0.25">
      <c r="A185" s="112" t="s">
        <v>57</v>
      </c>
      <c r="B185">
        <v>75560</v>
      </c>
      <c r="C185">
        <v>3997</v>
      </c>
      <c r="D185">
        <v>2770</v>
      </c>
      <c r="E185">
        <v>5125</v>
      </c>
      <c r="F185">
        <v>5702</v>
      </c>
      <c r="G185">
        <v>3713</v>
      </c>
      <c r="H185">
        <v>9353</v>
      </c>
      <c r="I185">
        <v>9675</v>
      </c>
      <c r="J185">
        <v>8531</v>
      </c>
      <c r="K185">
        <v>9108</v>
      </c>
      <c r="L185">
        <v>9004</v>
      </c>
      <c r="M185">
        <v>349</v>
      </c>
      <c r="N185">
        <v>545</v>
      </c>
      <c r="O185">
        <v>6403</v>
      </c>
      <c r="P185">
        <v>1285</v>
      </c>
      <c r="Q185">
        <v>3028</v>
      </c>
      <c r="R185">
        <v>4017</v>
      </c>
      <c r="S185">
        <v>2044</v>
      </c>
      <c r="T185">
        <v>3179</v>
      </c>
      <c r="U185">
        <v>704</v>
      </c>
      <c r="V185">
        <v>5125</v>
      </c>
      <c r="W185">
        <v>1658</v>
      </c>
      <c r="X185">
        <v>781</v>
      </c>
      <c r="Y185">
        <v>496</v>
      </c>
      <c r="Z185">
        <v>2061</v>
      </c>
      <c r="AA185">
        <v>742</v>
      </c>
      <c r="AB185">
        <v>3877</v>
      </c>
      <c r="AC185">
        <v>1285</v>
      </c>
      <c r="AD185">
        <v>2047</v>
      </c>
      <c r="AE185">
        <v>5702</v>
      </c>
      <c r="AF185">
        <v>3680</v>
      </c>
      <c r="AG185">
        <v>5352</v>
      </c>
      <c r="AH185">
        <v>704</v>
      </c>
      <c r="AI185">
        <v>1297</v>
      </c>
      <c r="AJ185">
        <v>2308</v>
      </c>
      <c r="AK185">
        <v>1558</v>
      </c>
      <c r="AL185">
        <v>3594</v>
      </c>
      <c r="AM185">
        <v>349</v>
      </c>
      <c r="AN185">
        <v>2701</v>
      </c>
      <c r="AO185">
        <v>2589</v>
      </c>
      <c r="AP185">
        <v>2770</v>
      </c>
      <c r="AQ185">
        <v>545</v>
      </c>
      <c r="AR185">
        <v>1658</v>
      </c>
      <c r="AS185">
        <v>5514</v>
      </c>
      <c r="AT185">
        <v>962</v>
      </c>
      <c r="AU185">
        <v>1464</v>
      </c>
      <c r="AV185">
        <v>1769</v>
      </c>
      <c r="AW185" s="113">
        <v>6.9160279691357227E-2</v>
      </c>
      <c r="AX185" s="79" t="s">
        <v>133</v>
      </c>
      <c r="AY185" s="114"/>
      <c r="AZ185" s="81" t="s">
        <v>132</v>
      </c>
      <c r="BB185" s="74">
        <v>184</v>
      </c>
    </row>
    <row r="186" spans="1:54" ht="13.5" thickBot="1" x14ac:dyDescent="0.25">
      <c r="A186" s="215" t="s">
        <v>220</v>
      </c>
      <c r="B186">
        <v>47917</v>
      </c>
      <c r="C186">
        <v>2528</v>
      </c>
      <c r="D186">
        <v>1860</v>
      </c>
      <c r="E186">
        <v>3246</v>
      </c>
      <c r="F186">
        <v>3653</v>
      </c>
      <c r="G186">
        <v>2226</v>
      </c>
      <c r="H186">
        <v>5613</v>
      </c>
      <c r="I186">
        <v>6303</v>
      </c>
      <c r="J186">
        <v>5293</v>
      </c>
      <c r="K186">
        <v>5639</v>
      </c>
      <c r="L186">
        <v>5880</v>
      </c>
      <c r="M186">
        <v>260</v>
      </c>
      <c r="N186">
        <v>411</v>
      </c>
      <c r="O186">
        <v>4131</v>
      </c>
      <c r="P186">
        <v>874</v>
      </c>
      <c r="Q186">
        <v>1711</v>
      </c>
      <c r="R186">
        <v>2614</v>
      </c>
      <c r="S186">
        <v>1305</v>
      </c>
      <c r="T186">
        <v>2034</v>
      </c>
      <c r="U186">
        <v>456</v>
      </c>
      <c r="V186">
        <v>3246</v>
      </c>
      <c r="W186">
        <v>1191</v>
      </c>
      <c r="X186">
        <v>510</v>
      </c>
      <c r="Y186">
        <v>349</v>
      </c>
      <c r="Z186">
        <v>1363</v>
      </c>
      <c r="AA186">
        <v>489</v>
      </c>
      <c r="AB186">
        <v>2751</v>
      </c>
      <c r="AC186">
        <v>874</v>
      </c>
      <c r="AD186">
        <v>1163</v>
      </c>
      <c r="AE186">
        <v>3653</v>
      </c>
      <c r="AF186">
        <v>2353</v>
      </c>
      <c r="AG186">
        <v>3259</v>
      </c>
      <c r="AH186">
        <v>391</v>
      </c>
      <c r="AI186">
        <v>801</v>
      </c>
      <c r="AJ186">
        <v>1288</v>
      </c>
      <c r="AK186">
        <v>1038</v>
      </c>
      <c r="AL186">
        <v>2149</v>
      </c>
      <c r="AM186">
        <v>260</v>
      </c>
      <c r="AN186">
        <v>1635</v>
      </c>
      <c r="AO186">
        <v>1852</v>
      </c>
      <c r="AP186">
        <v>1860</v>
      </c>
      <c r="AQ186">
        <v>411</v>
      </c>
      <c r="AR186">
        <v>980</v>
      </c>
      <c r="AS186">
        <v>3490</v>
      </c>
      <c r="AT186">
        <v>607</v>
      </c>
      <c r="AU186">
        <v>869</v>
      </c>
      <c r="AV186">
        <v>965</v>
      </c>
      <c r="AW186" s="113">
        <v>0.16079817203843261</v>
      </c>
      <c r="AX186" s="79" t="s">
        <v>133</v>
      </c>
      <c r="AY186" s="114"/>
      <c r="AZ186" s="81" t="s">
        <v>132</v>
      </c>
      <c r="BB186" s="74">
        <v>185</v>
      </c>
    </row>
    <row r="187" spans="1:54" ht="13.5" thickBot="1" x14ac:dyDescent="0.25">
      <c r="A187" s="216" t="s">
        <v>221</v>
      </c>
      <c r="B187">
        <v>24189</v>
      </c>
      <c r="C187">
        <v>1324</v>
      </c>
      <c r="D187">
        <v>830</v>
      </c>
      <c r="E187">
        <v>1748</v>
      </c>
      <c r="F187">
        <v>2177</v>
      </c>
      <c r="G187">
        <v>909</v>
      </c>
      <c r="H187">
        <v>2945</v>
      </c>
      <c r="I187">
        <v>3117</v>
      </c>
      <c r="J187">
        <v>2772</v>
      </c>
      <c r="K187">
        <v>2821</v>
      </c>
      <c r="L187">
        <v>2914</v>
      </c>
      <c r="M187">
        <v>148</v>
      </c>
      <c r="N187">
        <v>174</v>
      </c>
      <c r="O187">
        <v>1870</v>
      </c>
      <c r="P187">
        <v>440</v>
      </c>
      <c r="Q187">
        <v>827</v>
      </c>
      <c r="R187">
        <v>1499</v>
      </c>
      <c r="S187">
        <v>564</v>
      </c>
      <c r="T187">
        <v>1119</v>
      </c>
      <c r="U187">
        <v>170</v>
      </c>
      <c r="V187">
        <v>1748</v>
      </c>
      <c r="W187">
        <v>499</v>
      </c>
      <c r="X187">
        <v>288</v>
      </c>
      <c r="Y187">
        <v>132</v>
      </c>
      <c r="Z187">
        <v>819</v>
      </c>
      <c r="AA187">
        <v>183</v>
      </c>
      <c r="AB187">
        <v>1383</v>
      </c>
      <c r="AC187">
        <v>440</v>
      </c>
      <c r="AD187">
        <v>464</v>
      </c>
      <c r="AE187">
        <v>2177</v>
      </c>
      <c r="AF187">
        <v>1194</v>
      </c>
      <c r="AG187">
        <v>1653</v>
      </c>
      <c r="AH187">
        <v>213</v>
      </c>
      <c r="AI187">
        <v>332</v>
      </c>
      <c r="AJ187">
        <v>619</v>
      </c>
      <c r="AK187">
        <v>569</v>
      </c>
      <c r="AL187">
        <v>1063</v>
      </c>
      <c r="AM187">
        <v>148</v>
      </c>
      <c r="AN187">
        <v>807</v>
      </c>
      <c r="AO187">
        <v>1044</v>
      </c>
      <c r="AP187">
        <v>830</v>
      </c>
      <c r="AQ187">
        <v>174</v>
      </c>
      <c r="AR187">
        <v>467</v>
      </c>
      <c r="AS187">
        <v>1758</v>
      </c>
      <c r="AT187">
        <v>275</v>
      </c>
      <c r="AU187">
        <v>351</v>
      </c>
      <c r="AV187">
        <v>380</v>
      </c>
      <c r="AW187" s="113"/>
      <c r="AX187" s="79"/>
      <c r="AY187" s="114"/>
      <c r="AZ187" s="81"/>
      <c r="BB187" s="74">
        <v>186</v>
      </c>
    </row>
    <row r="188" spans="1:54" ht="13.5" thickBot="1" x14ac:dyDescent="0.25">
      <c r="A188" s="102" t="s">
        <v>62</v>
      </c>
      <c r="B188" s="103"/>
      <c r="C188" s="103"/>
      <c r="D188" s="103"/>
      <c r="E188" s="103"/>
      <c r="F188" s="103"/>
      <c r="G188" s="103"/>
      <c r="H188" s="103"/>
      <c r="I188" s="103"/>
      <c r="J188" s="103"/>
      <c r="K188" s="103"/>
      <c r="L188" s="103"/>
      <c r="M188" s="104"/>
      <c r="N188" s="104"/>
      <c r="O188" s="104"/>
      <c r="P188" s="104"/>
      <c r="Q188" s="105"/>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6"/>
      <c r="AW188" s="107"/>
      <c r="AX188" s="108"/>
      <c r="AY188" s="109"/>
      <c r="AZ188" s="110"/>
      <c r="BB188" s="74">
        <v>187</v>
      </c>
    </row>
    <row r="189" spans="1:54" ht="13.5" thickBot="1" x14ac:dyDescent="0.25">
      <c r="A189" s="112" t="s">
        <v>21</v>
      </c>
      <c r="B189">
        <v>27546</v>
      </c>
      <c r="C189">
        <v>1353</v>
      </c>
      <c r="D189">
        <v>1127</v>
      </c>
      <c r="E189">
        <v>695</v>
      </c>
      <c r="F189">
        <v>1724</v>
      </c>
      <c r="G189">
        <v>1789</v>
      </c>
      <c r="H189">
        <v>4082</v>
      </c>
      <c r="I189">
        <v>3969</v>
      </c>
      <c r="J189">
        <v>2312</v>
      </c>
      <c r="K189">
        <v>2734</v>
      </c>
      <c r="L189">
        <v>4266</v>
      </c>
      <c r="M189">
        <v>311</v>
      </c>
      <c r="N189">
        <v>323</v>
      </c>
      <c r="O189">
        <v>2861</v>
      </c>
      <c r="P189">
        <v>0</v>
      </c>
      <c r="Q189">
        <v>630</v>
      </c>
      <c r="R189">
        <v>2684</v>
      </c>
      <c r="S189">
        <v>996</v>
      </c>
      <c r="T189">
        <v>416</v>
      </c>
      <c r="U189">
        <v>263</v>
      </c>
      <c r="V189">
        <v>695</v>
      </c>
      <c r="W189">
        <v>433</v>
      </c>
      <c r="X189">
        <v>488</v>
      </c>
      <c r="Y189">
        <v>423</v>
      </c>
      <c r="Z189">
        <v>915</v>
      </c>
      <c r="AA189">
        <v>404</v>
      </c>
      <c r="AB189">
        <v>2020</v>
      </c>
      <c r="AC189">
        <v>0</v>
      </c>
      <c r="AD189">
        <v>935</v>
      </c>
      <c r="AE189">
        <v>1724</v>
      </c>
      <c r="AF189">
        <v>1833</v>
      </c>
      <c r="AG189">
        <v>1896</v>
      </c>
      <c r="AH189">
        <v>325</v>
      </c>
      <c r="AI189">
        <v>443</v>
      </c>
      <c r="AJ189">
        <v>768</v>
      </c>
      <c r="AK189">
        <v>541</v>
      </c>
      <c r="AL189">
        <v>1180</v>
      </c>
      <c r="AM189">
        <v>311</v>
      </c>
      <c r="AN189">
        <v>1432</v>
      </c>
      <c r="AO189">
        <v>767</v>
      </c>
      <c r="AP189">
        <v>1127</v>
      </c>
      <c r="AQ189">
        <v>323</v>
      </c>
      <c r="AR189">
        <v>324</v>
      </c>
      <c r="AS189">
        <v>1554</v>
      </c>
      <c r="AT189">
        <v>591</v>
      </c>
      <c r="AU189">
        <v>217</v>
      </c>
      <c r="AV189">
        <v>888</v>
      </c>
      <c r="AW189" s="113">
        <v>4.2772537837245002E-3</v>
      </c>
      <c r="AX189" s="79" t="s">
        <v>133</v>
      </c>
      <c r="AY189" s="114"/>
      <c r="AZ189" s="81" t="s">
        <v>132</v>
      </c>
      <c r="BB189" s="74">
        <v>188</v>
      </c>
    </row>
    <row r="190" spans="1:54" ht="13.5" thickBot="1" x14ac:dyDescent="0.25">
      <c r="A190" s="112" t="s">
        <v>22</v>
      </c>
      <c r="B190">
        <v>110551</v>
      </c>
      <c r="C190">
        <v>5755</v>
      </c>
      <c r="D190">
        <v>4719</v>
      </c>
      <c r="E190">
        <v>3096</v>
      </c>
      <c r="F190">
        <v>6754</v>
      </c>
      <c r="G190">
        <v>7278</v>
      </c>
      <c r="H190">
        <v>16153</v>
      </c>
      <c r="I190">
        <v>15561</v>
      </c>
      <c r="J190">
        <v>9477</v>
      </c>
      <c r="K190">
        <v>11175</v>
      </c>
      <c r="L190">
        <v>16235</v>
      </c>
      <c r="M190">
        <v>1171</v>
      </c>
      <c r="N190">
        <v>1212</v>
      </c>
      <c r="O190">
        <v>11965</v>
      </c>
      <c r="P190">
        <v>0</v>
      </c>
      <c r="Q190">
        <v>2006</v>
      </c>
      <c r="R190">
        <v>11000</v>
      </c>
      <c r="S190">
        <v>4357</v>
      </c>
      <c r="T190">
        <v>1850</v>
      </c>
      <c r="U190">
        <v>1052</v>
      </c>
      <c r="V190">
        <v>3096</v>
      </c>
      <c r="W190">
        <v>1656</v>
      </c>
      <c r="X190">
        <v>1935</v>
      </c>
      <c r="Y190">
        <v>1919</v>
      </c>
      <c r="Z190">
        <v>3984</v>
      </c>
      <c r="AA190">
        <v>1709</v>
      </c>
      <c r="AB190">
        <v>6908</v>
      </c>
      <c r="AC190">
        <v>0</v>
      </c>
      <c r="AD190">
        <v>3661</v>
      </c>
      <c r="AE190">
        <v>6754</v>
      </c>
      <c r="AF190">
        <v>6527</v>
      </c>
      <c r="AG190">
        <v>7627</v>
      </c>
      <c r="AH190">
        <v>1237</v>
      </c>
      <c r="AI190">
        <v>1853</v>
      </c>
      <c r="AJ190">
        <v>3147</v>
      </c>
      <c r="AK190">
        <v>2505</v>
      </c>
      <c r="AL190">
        <v>4778</v>
      </c>
      <c r="AM190">
        <v>1171</v>
      </c>
      <c r="AN190">
        <v>5952</v>
      </c>
      <c r="AO190">
        <v>3307</v>
      </c>
      <c r="AP190">
        <v>4719</v>
      </c>
      <c r="AQ190">
        <v>1212</v>
      </c>
      <c r="AR190">
        <v>1315</v>
      </c>
      <c r="AS190">
        <v>6397</v>
      </c>
      <c r="AT190">
        <v>2565</v>
      </c>
      <c r="AU190">
        <v>862</v>
      </c>
      <c r="AV190">
        <v>3490</v>
      </c>
      <c r="AW190" s="113">
        <v>1.7636193181290783E-4</v>
      </c>
      <c r="AX190" s="79" t="s">
        <v>133</v>
      </c>
      <c r="AY190" s="114"/>
      <c r="AZ190" s="81" t="s">
        <v>132</v>
      </c>
      <c r="BB190" s="74">
        <v>189</v>
      </c>
    </row>
    <row r="191" spans="1:54" ht="13.5" thickBot="1" x14ac:dyDescent="0.25">
      <c r="A191" s="112" t="s">
        <v>23</v>
      </c>
      <c r="B191">
        <v>137119</v>
      </c>
      <c r="C191">
        <v>7257</v>
      </c>
      <c r="D191">
        <v>6342</v>
      </c>
      <c r="E191">
        <v>4149</v>
      </c>
      <c r="F191">
        <v>9180</v>
      </c>
      <c r="G191">
        <v>8789</v>
      </c>
      <c r="H191">
        <v>19645</v>
      </c>
      <c r="I191">
        <v>18653</v>
      </c>
      <c r="J191">
        <v>12354</v>
      </c>
      <c r="K191">
        <v>13170</v>
      </c>
      <c r="L191">
        <v>18522</v>
      </c>
      <c r="M191">
        <v>1506</v>
      </c>
      <c r="N191">
        <v>1446</v>
      </c>
      <c r="O191">
        <v>16106</v>
      </c>
      <c r="P191">
        <v>0</v>
      </c>
      <c r="Q191">
        <v>2016</v>
      </c>
      <c r="R191">
        <v>13568</v>
      </c>
      <c r="S191">
        <v>5943</v>
      </c>
      <c r="T191">
        <v>2728</v>
      </c>
      <c r="U191">
        <v>1114</v>
      </c>
      <c r="V191">
        <v>4149</v>
      </c>
      <c r="W191">
        <v>2215</v>
      </c>
      <c r="X191">
        <v>2119</v>
      </c>
      <c r="Y191">
        <v>2950</v>
      </c>
      <c r="Z191">
        <v>4711</v>
      </c>
      <c r="AA191">
        <v>2256</v>
      </c>
      <c r="AB191">
        <v>7427</v>
      </c>
      <c r="AC191">
        <v>0</v>
      </c>
      <c r="AD191">
        <v>4330</v>
      </c>
      <c r="AE191">
        <v>9180</v>
      </c>
      <c r="AF191">
        <v>6998</v>
      </c>
      <c r="AG191">
        <v>9626</v>
      </c>
      <c r="AH191">
        <v>1652</v>
      </c>
      <c r="AI191">
        <v>2358</v>
      </c>
      <c r="AJ191">
        <v>4061</v>
      </c>
      <c r="AK191">
        <v>3296</v>
      </c>
      <c r="AL191">
        <v>5874</v>
      </c>
      <c r="AM191">
        <v>1506</v>
      </c>
      <c r="AN191">
        <v>7948</v>
      </c>
      <c r="AO191">
        <v>3776</v>
      </c>
      <c r="AP191">
        <v>6342</v>
      </c>
      <c r="AQ191">
        <v>1446</v>
      </c>
      <c r="AR191">
        <v>1842</v>
      </c>
      <c r="AS191">
        <v>7296</v>
      </c>
      <c r="AT191">
        <v>3345</v>
      </c>
      <c r="AU191">
        <v>1021</v>
      </c>
      <c r="AV191">
        <v>4026</v>
      </c>
      <c r="AW191" s="113">
        <v>1.3597068758229805E-4</v>
      </c>
      <c r="AX191" s="79" t="s">
        <v>133</v>
      </c>
      <c r="AY191" s="114"/>
      <c r="AZ191" s="81" t="s">
        <v>132</v>
      </c>
      <c r="BB191" s="74">
        <v>190</v>
      </c>
    </row>
    <row r="192" spans="1:54" ht="13.5" thickBot="1" x14ac:dyDescent="0.25">
      <c r="A192" s="112" t="s">
        <v>24</v>
      </c>
      <c r="B192">
        <v>150805</v>
      </c>
      <c r="C192">
        <v>7854</v>
      </c>
      <c r="D192">
        <v>7035</v>
      </c>
      <c r="E192">
        <v>4745</v>
      </c>
      <c r="F192">
        <v>9929</v>
      </c>
      <c r="G192">
        <v>10134</v>
      </c>
      <c r="H192">
        <v>21596</v>
      </c>
      <c r="I192">
        <v>20831</v>
      </c>
      <c r="J192">
        <v>13973</v>
      </c>
      <c r="K192">
        <v>14344</v>
      </c>
      <c r="L192">
        <v>18932</v>
      </c>
      <c r="M192">
        <v>1856</v>
      </c>
      <c r="N192">
        <v>1653</v>
      </c>
      <c r="O192">
        <v>17923</v>
      </c>
      <c r="P192">
        <v>0</v>
      </c>
      <c r="Q192">
        <v>2184</v>
      </c>
      <c r="R192">
        <v>14558</v>
      </c>
      <c r="S192">
        <v>6434</v>
      </c>
      <c r="T192">
        <v>3297</v>
      </c>
      <c r="U192">
        <v>1233</v>
      </c>
      <c r="V192">
        <v>4745</v>
      </c>
      <c r="W192">
        <v>2391</v>
      </c>
      <c r="X192">
        <v>2227</v>
      </c>
      <c r="Y192">
        <v>3403</v>
      </c>
      <c r="Z192">
        <v>4608</v>
      </c>
      <c r="AA192">
        <v>2513</v>
      </c>
      <c r="AB192">
        <v>7701</v>
      </c>
      <c r="AC192">
        <v>0</v>
      </c>
      <c r="AD192">
        <v>4408</v>
      </c>
      <c r="AE192">
        <v>9929</v>
      </c>
      <c r="AF192">
        <v>7666</v>
      </c>
      <c r="AG192">
        <v>10676</v>
      </c>
      <c r="AH192">
        <v>1783</v>
      </c>
      <c r="AI192">
        <v>2414</v>
      </c>
      <c r="AJ192">
        <v>4854</v>
      </c>
      <c r="AK192">
        <v>3670</v>
      </c>
      <c r="AL192">
        <v>6507</v>
      </c>
      <c r="AM192">
        <v>1856</v>
      </c>
      <c r="AN192">
        <v>9098</v>
      </c>
      <c r="AO192">
        <v>4329</v>
      </c>
      <c r="AP192">
        <v>7035</v>
      </c>
      <c r="AQ192">
        <v>1653</v>
      </c>
      <c r="AR192">
        <v>1957</v>
      </c>
      <c r="AS192">
        <v>7837</v>
      </c>
      <c r="AT192">
        <v>4493</v>
      </c>
      <c r="AU192">
        <v>1137</v>
      </c>
      <c r="AV192">
        <v>4209</v>
      </c>
      <c r="AW192" s="113">
        <v>1.1661807580174928E-4</v>
      </c>
      <c r="AX192" s="79" t="s">
        <v>133</v>
      </c>
      <c r="AY192" s="114"/>
      <c r="AZ192" s="81" t="s">
        <v>132</v>
      </c>
      <c r="BB192" s="74">
        <v>191</v>
      </c>
    </row>
    <row r="193" spans="1:54" ht="13.5" thickBot="1" x14ac:dyDescent="0.25">
      <c r="A193" s="112" t="s">
        <v>25</v>
      </c>
      <c r="B193">
        <v>157477</v>
      </c>
      <c r="C193">
        <v>8407</v>
      </c>
      <c r="D193">
        <v>6633</v>
      </c>
      <c r="E193">
        <v>4976</v>
      </c>
      <c r="F193">
        <v>10137</v>
      </c>
      <c r="G193">
        <v>9967</v>
      </c>
      <c r="H193">
        <v>22538</v>
      </c>
      <c r="I193">
        <v>24451</v>
      </c>
      <c r="J193">
        <v>13542</v>
      </c>
      <c r="K193">
        <v>14542</v>
      </c>
      <c r="L193">
        <v>20684</v>
      </c>
      <c r="M193">
        <v>1812</v>
      </c>
      <c r="N193">
        <v>1803</v>
      </c>
      <c r="O193">
        <v>17985</v>
      </c>
      <c r="P193">
        <v>0</v>
      </c>
      <c r="Q193">
        <v>3581</v>
      </c>
      <c r="R193">
        <v>13924</v>
      </c>
      <c r="S193">
        <v>6368</v>
      </c>
      <c r="T193">
        <v>3270</v>
      </c>
      <c r="U193">
        <v>1353</v>
      </c>
      <c r="V193">
        <v>4976</v>
      </c>
      <c r="W193">
        <v>2824</v>
      </c>
      <c r="X193">
        <v>2555</v>
      </c>
      <c r="Y193">
        <v>3706</v>
      </c>
      <c r="Z193">
        <v>4532</v>
      </c>
      <c r="AA193">
        <v>2508</v>
      </c>
      <c r="AB193">
        <v>9264</v>
      </c>
      <c r="AC193">
        <v>0</v>
      </c>
      <c r="AD193">
        <v>4168</v>
      </c>
      <c r="AE193">
        <v>10137</v>
      </c>
      <c r="AF193">
        <v>10689</v>
      </c>
      <c r="AG193">
        <v>10272</v>
      </c>
      <c r="AH193">
        <v>1952</v>
      </c>
      <c r="AI193">
        <v>2748</v>
      </c>
      <c r="AJ193">
        <v>5033</v>
      </c>
      <c r="AK193">
        <v>3735</v>
      </c>
      <c r="AL193">
        <v>6520</v>
      </c>
      <c r="AM193">
        <v>1812</v>
      </c>
      <c r="AN193">
        <v>8793</v>
      </c>
      <c r="AO193">
        <v>4393</v>
      </c>
      <c r="AP193">
        <v>6633</v>
      </c>
      <c r="AQ193">
        <v>1803</v>
      </c>
      <c r="AR193">
        <v>2117</v>
      </c>
      <c r="AS193">
        <v>8022</v>
      </c>
      <c r="AT193">
        <v>4446</v>
      </c>
      <c r="AU193">
        <v>1203</v>
      </c>
      <c r="AV193">
        <v>4140</v>
      </c>
      <c r="AW193" s="113">
        <v>5.4037215748351864E-4</v>
      </c>
      <c r="AX193" s="79" t="s">
        <v>133</v>
      </c>
      <c r="AY193" s="114"/>
      <c r="AZ193" s="81" t="s">
        <v>132</v>
      </c>
      <c r="BB193" s="74">
        <v>192</v>
      </c>
    </row>
    <row r="194" spans="1:54" ht="13.5" thickBot="1" x14ac:dyDescent="0.25">
      <c r="A194" s="112" t="s">
        <v>26</v>
      </c>
      <c r="B194">
        <v>158119</v>
      </c>
      <c r="C194">
        <v>7301</v>
      </c>
      <c r="D194">
        <v>4960</v>
      </c>
      <c r="E194">
        <v>4268</v>
      </c>
      <c r="F194">
        <v>9552</v>
      </c>
      <c r="G194">
        <v>8857</v>
      </c>
      <c r="H194">
        <v>22194</v>
      </c>
      <c r="I194">
        <v>30498</v>
      </c>
      <c r="J194">
        <v>11344</v>
      </c>
      <c r="K194">
        <v>13122</v>
      </c>
      <c r="L194">
        <v>25289</v>
      </c>
      <c r="M194">
        <v>1368</v>
      </c>
      <c r="N194">
        <v>1483</v>
      </c>
      <c r="O194">
        <v>17883</v>
      </c>
      <c r="P194">
        <v>0</v>
      </c>
      <c r="Q194">
        <v>6513</v>
      </c>
      <c r="R194">
        <v>11405</v>
      </c>
      <c r="S194">
        <v>5044</v>
      </c>
      <c r="T194">
        <v>2589</v>
      </c>
      <c r="U194">
        <v>1098</v>
      </c>
      <c r="V194">
        <v>4268</v>
      </c>
      <c r="W194">
        <v>4504</v>
      </c>
      <c r="X194">
        <v>2242</v>
      </c>
      <c r="Y194">
        <v>3287</v>
      </c>
      <c r="Z194">
        <v>3367</v>
      </c>
      <c r="AA194">
        <v>2194</v>
      </c>
      <c r="AB194">
        <v>16069</v>
      </c>
      <c r="AC194">
        <v>0</v>
      </c>
      <c r="AD194">
        <v>3554</v>
      </c>
      <c r="AE194">
        <v>9552</v>
      </c>
      <c r="AF194">
        <v>17275</v>
      </c>
      <c r="AG194">
        <v>8755</v>
      </c>
      <c r="AH194">
        <v>1975</v>
      </c>
      <c r="AI194">
        <v>2338</v>
      </c>
      <c r="AJ194">
        <v>4276</v>
      </c>
      <c r="AK194">
        <v>3088</v>
      </c>
      <c r="AL194">
        <v>5641</v>
      </c>
      <c r="AM194">
        <v>1368</v>
      </c>
      <c r="AN194">
        <v>8335</v>
      </c>
      <c r="AO194">
        <v>4387</v>
      </c>
      <c r="AP194">
        <v>4960</v>
      </c>
      <c r="AQ194">
        <v>1483</v>
      </c>
      <c r="AR194">
        <v>1971</v>
      </c>
      <c r="AS194">
        <v>7481</v>
      </c>
      <c r="AT194">
        <v>4205</v>
      </c>
      <c r="AU194">
        <v>1380</v>
      </c>
      <c r="AV194">
        <v>3515</v>
      </c>
      <c r="AW194" s="113">
        <v>8.8087730272816639E-4</v>
      </c>
      <c r="AX194" s="79" t="s">
        <v>133</v>
      </c>
      <c r="AY194" s="114"/>
      <c r="AZ194" s="81" t="s">
        <v>132</v>
      </c>
      <c r="BB194" s="74">
        <v>193</v>
      </c>
    </row>
    <row r="195" spans="1:54" ht="13.5" thickBot="1" x14ac:dyDescent="0.25">
      <c r="A195" s="112" t="s">
        <v>27</v>
      </c>
      <c r="B195">
        <v>149252</v>
      </c>
      <c r="C195">
        <v>6101</v>
      </c>
      <c r="D195">
        <v>3990</v>
      </c>
      <c r="E195">
        <v>3629</v>
      </c>
      <c r="F195">
        <v>7870</v>
      </c>
      <c r="G195">
        <v>8055</v>
      </c>
      <c r="H195">
        <v>21500</v>
      </c>
      <c r="I195">
        <v>28776</v>
      </c>
      <c r="J195">
        <v>10640</v>
      </c>
      <c r="K195">
        <v>12778</v>
      </c>
      <c r="L195">
        <v>28259</v>
      </c>
      <c r="M195">
        <v>1300</v>
      </c>
      <c r="N195">
        <v>1538</v>
      </c>
      <c r="O195">
        <v>14816</v>
      </c>
      <c r="P195">
        <v>0</v>
      </c>
      <c r="Q195">
        <v>7584</v>
      </c>
      <c r="R195">
        <v>9935</v>
      </c>
      <c r="S195">
        <v>4226</v>
      </c>
      <c r="T195">
        <v>2054</v>
      </c>
      <c r="U195">
        <v>1012</v>
      </c>
      <c r="V195">
        <v>3629</v>
      </c>
      <c r="W195">
        <v>3195</v>
      </c>
      <c r="X195">
        <v>1883</v>
      </c>
      <c r="Y195">
        <v>2611</v>
      </c>
      <c r="Z195">
        <v>2776</v>
      </c>
      <c r="AA195">
        <v>1717</v>
      </c>
      <c r="AB195">
        <v>20011</v>
      </c>
      <c r="AC195">
        <v>0</v>
      </c>
      <c r="AD195">
        <v>3936</v>
      </c>
      <c r="AE195">
        <v>7870</v>
      </c>
      <c r="AF195">
        <v>17583</v>
      </c>
      <c r="AG195">
        <v>8586</v>
      </c>
      <c r="AH195">
        <v>1713</v>
      </c>
      <c r="AI195">
        <v>1841</v>
      </c>
      <c r="AJ195">
        <v>3981</v>
      </c>
      <c r="AK195">
        <v>2642</v>
      </c>
      <c r="AL195">
        <v>5844</v>
      </c>
      <c r="AM195">
        <v>1300</v>
      </c>
      <c r="AN195">
        <v>7395</v>
      </c>
      <c r="AO195">
        <v>3949</v>
      </c>
      <c r="AP195">
        <v>3990</v>
      </c>
      <c r="AQ195">
        <v>1538</v>
      </c>
      <c r="AR195">
        <v>1576</v>
      </c>
      <c r="AS195">
        <v>6934</v>
      </c>
      <c r="AT195">
        <v>3107</v>
      </c>
      <c r="AU195">
        <v>1203</v>
      </c>
      <c r="AV195">
        <v>3631</v>
      </c>
      <c r="AW195" s="113">
        <v>8.0050904164699599E-4</v>
      </c>
      <c r="AX195" s="79" t="s">
        <v>133</v>
      </c>
      <c r="AY195" s="114"/>
      <c r="AZ195" s="81" t="s">
        <v>132</v>
      </c>
      <c r="BB195" s="74">
        <v>194</v>
      </c>
    </row>
    <row r="196" spans="1:54" ht="13.5" thickBot="1" x14ac:dyDescent="0.25">
      <c r="A196" s="112" t="s">
        <v>28</v>
      </c>
      <c r="B196">
        <v>141579</v>
      </c>
      <c r="C196">
        <v>6514</v>
      </c>
      <c r="D196">
        <v>4360</v>
      </c>
      <c r="E196">
        <v>3262</v>
      </c>
      <c r="F196">
        <v>7790</v>
      </c>
      <c r="G196">
        <v>8404</v>
      </c>
      <c r="H196">
        <v>21358</v>
      </c>
      <c r="I196">
        <v>22605</v>
      </c>
      <c r="J196">
        <v>11371</v>
      </c>
      <c r="K196">
        <v>13533</v>
      </c>
      <c r="L196">
        <v>26152</v>
      </c>
      <c r="M196">
        <v>1234</v>
      </c>
      <c r="N196">
        <v>1693</v>
      </c>
      <c r="O196">
        <v>13303</v>
      </c>
      <c r="P196">
        <v>0</v>
      </c>
      <c r="Q196">
        <v>6074</v>
      </c>
      <c r="R196">
        <v>11204</v>
      </c>
      <c r="S196">
        <v>4399</v>
      </c>
      <c r="T196">
        <v>2257</v>
      </c>
      <c r="U196">
        <v>1189</v>
      </c>
      <c r="V196">
        <v>3262</v>
      </c>
      <c r="W196">
        <v>2270</v>
      </c>
      <c r="X196">
        <v>2185</v>
      </c>
      <c r="Y196">
        <v>1858</v>
      </c>
      <c r="Z196">
        <v>3232</v>
      </c>
      <c r="AA196">
        <v>1506</v>
      </c>
      <c r="AB196">
        <v>16934</v>
      </c>
      <c r="AC196">
        <v>0</v>
      </c>
      <c r="AD196">
        <v>4686</v>
      </c>
      <c r="AE196">
        <v>7790</v>
      </c>
      <c r="AF196">
        <v>13185</v>
      </c>
      <c r="AG196">
        <v>9114</v>
      </c>
      <c r="AH196">
        <v>1579</v>
      </c>
      <c r="AI196">
        <v>1945</v>
      </c>
      <c r="AJ196">
        <v>4080</v>
      </c>
      <c r="AK196">
        <v>2829</v>
      </c>
      <c r="AL196">
        <v>6112</v>
      </c>
      <c r="AM196">
        <v>1234</v>
      </c>
      <c r="AN196">
        <v>6634</v>
      </c>
      <c r="AO196">
        <v>3461</v>
      </c>
      <c r="AP196">
        <v>4360</v>
      </c>
      <c r="AQ196">
        <v>1693</v>
      </c>
      <c r="AR196">
        <v>1500</v>
      </c>
      <c r="AS196">
        <v>7421</v>
      </c>
      <c r="AT196">
        <v>2529</v>
      </c>
      <c r="AU196">
        <v>1016</v>
      </c>
      <c r="AV196">
        <v>4041</v>
      </c>
      <c r="AW196" s="113">
        <v>9.519961098288462E-4</v>
      </c>
      <c r="AX196" s="79" t="s">
        <v>133</v>
      </c>
      <c r="AY196" s="114"/>
      <c r="AZ196" s="81" t="s">
        <v>132</v>
      </c>
      <c r="BB196" s="74">
        <v>195</v>
      </c>
    </row>
    <row r="197" spans="1:54" ht="13.5" thickBot="1" x14ac:dyDescent="0.25">
      <c r="A197" s="112" t="s">
        <v>29</v>
      </c>
      <c r="B197">
        <v>173907</v>
      </c>
      <c r="C197">
        <v>8817</v>
      </c>
      <c r="D197">
        <v>7155</v>
      </c>
      <c r="E197">
        <v>4678</v>
      </c>
      <c r="F197">
        <v>10688</v>
      </c>
      <c r="G197">
        <v>11201</v>
      </c>
      <c r="H197">
        <v>25733</v>
      </c>
      <c r="I197">
        <v>24744</v>
      </c>
      <c r="J197">
        <v>14176</v>
      </c>
      <c r="K197">
        <v>18105</v>
      </c>
      <c r="L197">
        <v>27827</v>
      </c>
      <c r="M197">
        <v>1655</v>
      </c>
      <c r="N197">
        <v>1892</v>
      </c>
      <c r="O197">
        <v>17236</v>
      </c>
      <c r="P197">
        <v>0</v>
      </c>
      <c r="Q197">
        <v>4752</v>
      </c>
      <c r="R197">
        <v>15204</v>
      </c>
      <c r="S197">
        <v>6258</v>
      </c>
      <c r="T197">
        <v>3069</v>
      </c>
      <c r="U197">
        <v>1671</v>
      </c>
      <c r="V197">
        <v>4678</v>
      </c>
      <c r="W197">
        <v>2456</v>
      </c>
      <c r="X197">
        <v>2869</v>
      </c>
      <c r="Y197">
        <v>2765</v>
      </c>
      <c r="Z197">
        <v>5263</v>
      </c>
      <c r="AA197">
        <v>2090</v>
      </c>
      <c r="AB197">
        <v>14455</v>
      </c>
      <c r="AC197">
        <v>0</v>
      </c>
      <c r="AD197">
        <v>5754</v>
      </c>
      <c r="AE197">
        <v>10688</v>
      </c>
      <c r="AF197">
        <v>12198</v>
      </c>
      <c r="AG197">
        <v>11107</v>
      </c>
      <c r="AH197">
        <v>2104</v>
      </c>
      <c r="AI197">
        <v>2744</v>
      </c>
      <c r="AJ197">
        <v>5777</v>
      </c>
      <c r="AK197">
        <v>3810</v>
      </c>
      <c r="AL197">
        <v>8137</v>
      </c>
      <c r="AM197">
        <v>1655</v>
      </c>
      <c r="AN197">
        <v>8522</v>
      </c>
      <c r="AO197">
        <v>4362</v>
      </c>
      <c r="AP197">
        <v>7155</v>
      </c>
      <c r="AQ197">
        <v>1892</v>
      </c>
      <c r="AR197">
        <v>2138</v>
      </c>
      <c r="AS197">
        <v>9968</v>
      </c>
      <c r="AT197">
        <v>3776</v>
      </c>
      <c r="AU197">
        <v>1225</v>
      </c>
      <c r="AV197">
        <v>5365</v>
      </c>
      <c r="AW197" s="113">
        <v>1.2247594797995262E-3</v>
      </c>
      <c r="AX197" s="79" t="s">
        <v>133</v>
      </c>
      <c r="AY197" s="114"/>
      <c r="AZ197" s="81" t="s">
        <v>132</v>
      </c>
      <c r="BB197" s="74">
        <v>196</v>
      </c>
    </row>
    <row r="198" spans="1:54" ht="13.5" thickBot="1" x14ac:dyDescent="0.25">
      <c r="A198" s="112" t="s">
        <v>30</v>
      </c>
      <c r="B198">
        <v>203052</v>
      </c>
      <c r="C198">
        <v>10855</v>
      </c>
      <c r="D198">
        <v>9301</v>
      </c>
      <c r="E198">
        <v>6512</v>
      </c>
      <c r="F198">
        <v>13254</v>
      </c>
      <c r="G198">
        <v>12771</v>
      </c>
      <c r="H198">
        <v>29247</v>
      </c>
      <c r="I198">
        <v>28605</v>
      </c>
      <c r="J198">
        <v>17581</v>
      </c>
      <c r="K198">
        <v>20100</v>
      </c>
      <c r="L198">
        <v>28490</v>
      </c>
      <c r="M198">
        <v>2396</v>
      </c>
      <c r="N198">
        <v>1971</v>
      </c>
      <c r="O198">
        <v>21969</v>
      </c>
      <c r="P198">
        <v>0</v>
      </c>
      <c r="Q198">
        <v>4137</v>
      </c>
      <c r="R198">
        <v>18488</v>
      </c>
      <c r="S198">
        <v>7778</v>
      </c>
      <c r="T198">
        <v>4153</v>
      </c>
      <c r="U198">
        <v>1797</v>
      </c>
      <c r="V198">
        <v>6512</v>
      </c>
      <c r="W198">
        <v>3140</v>
      </c>
      <c r="X198">
        <v>3315</v>
      </c>
      <c r="Y198">
        <v>3695</v>
      </c>
      <c r="Z198">
        <v>6156</v>
      </c>
      <c r="AA198">
        <v>2561</v>
      </c>
      <c r="AB198">
        <v>12665</v>
      </c>
      <c r="AC198">
        <v>0</v>
      </c>
      <c r="AD198">
        <v>6409</v>
      </c>
      <c r="AE198">
        <v>13254</v>
      </c>
      <c r="AF198">
        <v>12725</v>
      </c>
      <c r="AG198">
        <v>13428</v>
      </c>
      <c r="AH198">
        <v>2363</v>
      </c>
      <c r="AI198">
        <v>3208</v>
      </c>
      <c r="AJ198">
        <v>6622</v>
      </c>
      <c r="AK198">
        <v>4870</v>
      </c>
      <c r="AL198">
        <v>9096</v>
      </c>
      <c r="AM198">
        <v>2396</v>
      </c>
      <c r="AN198">
        <v>11051</v>
      </c>
      <c r="AO198">
        <v>5702</v>
      </c>
      <c r="AP198">
        <v>9301</v>
      </c>
      <c r="AQ198">
        <v>1971</v>
      </c>
      <c r="AR198">
        <v>2670</v>
      </c>
      <c r="AS198">
        <v>11004</v>
      </c>
      <c r="AT198">
        <v>4565</v>
      </c>
      <c r="AU198">
        <v>1559</v>
      </c>
      <c r="AV198">
        <v>6461</v>
      </c>
      <c r="AW198" s="113">
        <v>1.5718403590567023E-3</v>
      </c>
      <c r="AX198" s="79" t="s">
        <v>133</v>
      </c>
      <c r="AY198" s="114"/>
      <c r="AZ198" s="81" t="s">
        <v>132</v>
      </c>
      <c r="BB198" s="74">
        <v>197</v>
      </c>
    </row>
    <row r="199" spans="1:54" ht="13.5" thickBot="1" x14ac:dyDescent="0.25">
      <c r="A199" s="112" t="s">
        <v>31</v>
      </c>
      <c r="B199">
        <v>204991</v>
      </c>
      <c r="C199">
        <v>10872</v>
      </c>
      <c r="D199">
        <v>9635</v>
      </c>
      <c r="E199">
        <v>6842</v>
      </c>
      <c r="F199">
        <v>13565</v>
      </c>
      <c r="G199">
        <v>12789</v>
      </c>
      <c r="H199">
        <v>28687</v>
      </c>
      <c r="I199">
        <v>30241</v>
      </c>
      <c r="J199">
        <v>18482</v>
      </c>
      <c r="K199">
        <v>18820</v>
      </c>
      <c r="L199">
        <v>27384</v>
      </c>
      <c r="M199">
        <v>2326</v>
      </c>
      <c r="N199">
        <v>2077</v>
      </c>
      <c r="O199">
        <v>23271</v>
      </c>
      <c r="P199">
        <v>0</v>
      </c>
      <c r="Q199">
        <v>4093</v>
      </c>
      <c r="R199">
        <v>18231</v>
      </c>
      <c r="S199">
        <v>8441</v>
      </c>
      <c r="T199">
        <v>4458</v>
      </c>
      <c r="U199">
        <v>1752</v>
      </c>
      <c r="V199">
        <v>6842</v>
      </c>
      <c r="W199">
        <v>3320</v>
      </c>
      <c r="X199">
        <v>3224</v>
      </c>
      <c r="Y199">
        <v>4343</v>
      </c>
      <c r="Z199">
        <v>6124</v>
      </c>
      <c r="AA199">
        <v>2909</v>
      </c>
      <c r="AB199">
        <v>12055</v>
      </c>
      <c r="AC199">
        <v>0</v>
      </c>
      <c r="AD199">
        <v>5883</v>
      </c>
      <c r="AE199">
        <v>13565</v>
      </c>
      <c r="AF199">
        <v>12292</v>
      </c>
      <c r="AG199">
        <v>14024</v>
      </c>
      <c r="AH199">
        <v>2786</v>
      </c>
      <c r="AI199">
        <v>3176</v>
      </c>
      <c r="AJ199">
        <v>6363</v>
      </c>
      <c r="AK199">
        <v>4599</v>
      </c>
      <c r="AL199">
        <v>8149</v>
      </c>
      <c r="AM199">
        <v>2326</v>
      </c>
      <c r="AN199">
        <v>11510</v>
      </c>
      <c r="AO199">
        <v>6160</v>
      </c>
      <c r="AP199">
        <v>9635</v>
      </c>
      <c r="AQ199">
        <v>2077</v>
      </c>
      <c r="AR199">
        <v>3049</v>
      </c>
      <c r="AS199">
        <v>10671</v>
      </c>
      <c r="AT199">
        <v>5154</v>
      </c>
      <c r="AU199">
        <v>1751</v>
      </c>
      <c r="AV199">
        <v>6029</v>
      </c>
      <c r="AW199" s="113">
        <v>2.2931281587086068E-3</v>
      </c>
      <c r="AX199" s="79" t="s">
        <v>133</v>
      </c>
      <c r="AY199" s="114"/>
      <c r="AZ199" s="81" t="s">
        <v>132</v>
      </c>
      <c r="BB199" s="74">
        <v>198</v>
      </c>
    </row>
    <row r="200" spans="1:54" ht="13.5" thickBot="1" x14ac:dyDescent="0.25">
      <c r="A200" s="112" t="s">
        <v>32</v>
      </c>
      <c r="B200">
        <v>186249</v>
      </c>
      <c r="C200">
        <v>10590</v>
      </c>
      <c r="D200">
        <v>8856</v>
      </c>
      <c r="E200">
        <v>6528</v>
      </c>
      <c r="F200">
        <v>12587</v>
      </c>
      <c r="G200">
        <v>11054</v>
      </c>
      <c r="H200">
        <v>26667</v>
      </c>
      <c r="I200">
        <v>27150</v>
      </c>
      <c r="J200">
        <v>17472</v>
      </c>
      <c r="K200">
        <v>16377</v>
      </c>
      <c r="L200">
        <v>24032</v>
      </c>
      <c r="M200">
        <v>2003</v>
      </c>
      <c r="N200">
        <v>1810</v>
      </c>
      <c r="O200">
        <v>21123</v>
      </c>
      <c r="P200">
        <v>0</v>
      </c>
      <c r="Q200">
        <v>3974</v>
      </c>
      <c r="R200">
        <v>16881</v>
      </c>
      <c r="S200">
        <v>7373</v>
      </c>
      <c r="T200">
        <v>4349</v>
      </c>
      <c r="U200">
        <v>1530</v>
      </c>
      <c r="V200">
        <v>6528</v>
      </c>
      <c r="W200">
        <v>3429</v>
      </c>
      <c r="X200">
        <v>3090</v>
      </c>
      <c r="Y200">
        <v>4232</v>
      </c>
      <c r="Z200">
        <v>5453</v>
      </c>
      <c r="AA200">
        <v>2676</v>
      </c>
      <c r="AB200">
        <v>10596</v>
      </c>
      <c r="AC200">
        <v>0</v>
      </c>
      <c r="AD200">
        <v>4960</v>
      </c>
      <c r="AE200">
        <v>12587</v>
      </c>
      <c r="AF200">
        <v>10486</v>
      </c>
      <c r="AG200">
        <v>13123</v>
      </c>
      <c r="AH200">
        <v>2509</v>
      </c>
      <c r="AI200">
        <v>2936</v>
      </c>
      <c r="AJ200">
        <v>5812</v>
      </c>
      <c r="AK200">
        <v>4271</v>
      </c>
      <c r="AL200">
        <v>7221</v>
      </c>
      <c r="AM200">
        <v>2003</v>
      </c>
      <c r="AN200">
        <v>10321</v>
      </c>
      <c r="AO200">
        <v>5511</v>
      </c>
      <c r="AP200">
        <v>8856</v>
      </c>
      <c r="AQ200">
        <v>1810</v>
      </c>
      <c r="AR200">
        <v>3229</v>
      </c>
      <c r="AS200">
        <v>9156</v>
      </c>
      <c r="AT200">
        <v>4564</v>
      </c>
      <c r="AU200">
        <v>1736</v>
      </c>
      <c r="AV200">
        <v>5047</v>
      </c>
      <c r="AW200" s="113">
        <v>3.4603611197373675E-3</v>
      </c>
      <c r="AX200" s="79" t="s">
        <v>133</v>
      </c>
      <c r="AY200" s="114"/>
      <c r="AZ200" s="81" t="s">
        <v>132</v>
      </c>
      <c r="BB200" s="74">
        <v>199</v>
      </c>
    </row>
    <row r="201" spans="1:54" ht="13.5" thickBot="1" x14ac:dyDescent="0.25">
      <c r="A201" s="112" t="s">
        <v>33</v>
      </c>
      <c r="B201">
        <v>172680</v>
      </c>
      <c r="C201">
        <v>10064</v>
      </c>
      <c r="D201">
        <v>8453</v>
      </c>
      <c r="E201">
        <v>6506</v>
      </c>
      <c r="F201">
        <v>11542</v>
      </c>
      <c r="G201">
        <v>10233</v>
      </c>
      <c r="H201">
        <v>24854</v>
      </c>
      <c r="I201">
        <v>23576</v>
      </c>
      <c r="J201">
        <v>16965</v>
      </c>
      <c r="K201">
        <v>14353</v>
      </c>
      <c r="L201">
        <v>21271</v>
      </c>
      <c r="M201">
        <v>1973</v>
      </c>
      <c r="N201">
        <v>1872</v>
      </c>
      <c r="O201">
        <v>21018</v>
      </c>
      <c r="P201">
        <v>0</v>
      </c>
      <c r="Q201">
        <v>3561</v>
      </c>
      <c r="R201">
        <v>15691</v>
      </c>
      <c r="S201">
        <v>7443</v>
      </c>
      <c r="T201">
        <v>4203</v>
      </c>
      <c r="U201">
        <v>1394</v>
      </c>
      <c r="V201">
        <v>6506</v>
      </c>
      <c r="W201">
        <v>3024</v>
      </c>
      <c r="X201">
        <v>3031</v>
      </c>
      <c r="Y201">
        <v>3659</v>
      </c>
      <c r="Z201">
        <v>4675</v>
      </c>
      <c r="AA201">
        <v>2242</v>
      </c>
      <c r="AB201">
        <v>9558</v>
      </c>
      <c r="AC201">
        <v>0</v>
      </c>
      <c r="AD201">
        <v>4510</v>
      </c>
      <c r="AE201">
        <v>11542</v>
      </c>
      <c r="AF201">
        <v>9005</v>
      </c>
      <c r="AG201">
        <v>12762</v>
      </c>
      <c r="AH201">
        <v>2328</v>
      </c>
      <c r="AI201">
        <v>2650</v>
      </c>
      <c r="AJ201">
        <v>5602</v>
      </c>
      <c r="AK201">
        <v>4025</v>
      </c>
      <c r="AL201">
        <v>6227</v>
      </c>
      <c r="AM201">
        <v>1973</v>
      </c>
      <c r="AN201">
        <v>10551</v>
      </c>
      <c r="AO201">
        <v>4821</v>
      </c>
      <c r="AP201">
        <v>8453</v>
      </c>
      <c r="AQ201">
        <v>1872</v>
      </c>
      <c r="AR201">
        <v>3008</v>
      </c>
      <c r="AS201">
        <v>8126</v>
      </c>
      <c r="AT201">
        <v>4329</v>
      </c>
      <c r="AU201">
        <v>1521</v>
      </c>
      <c r="AV201">
        <v>4388</v>
      </c>
      <c r="AW201" s="113">
        <v>5.6190913158982907E-3</v>
      </c>
      <c r="AX201" s="79" t="s">
        <v>133</v>
      </c>
      <c r="AY201" s="114"/>
      <c r="AZ201" s="81" t="s">
        <v>132</v>
      </c>
      <c r="BB201" s="74">
        <v>200</v>
      </c>
    </row>
    <row r="202" spans="1:54" ht="13.5" thickBot="1" x14ac:dyDescent="0.25">
      <c r="A202" s="112" t="s">
        <v>34</v>
      </c>
      <c r="B202">
        <v>169605</v>
      </c>
      <c r="C202">
        <v>10415</v>
      </c>
      <c r="D202">
        <v>8902</v>
      </c>
      <c r="E202">
        <v>7115</v>
      </c>
      <c r="F202">
        <v>12196</v>
      </c>
      <c r="G202">
        <v>10448</v>
      </c>
      <c r="H202">
        <v>23840</v>
      </c>
      <c r="I202">
        <v>21624</v>
      </c>
      <c r="J202">
        <v>16729</v>
      </c>
      <c r="K202">
        <v>12624</v>
      </c>
      <c r="L202">
        <v>20385</v>
      </c>
      <c r="M202">
        <v>1988</v>
      </c>
      <c r="N202">
        <v>1780</v>
      </c>
      <c r="O202">
        <v>21559</v>
      </c>
      <c r="P202">
        <v>0</v>
      </c>
      <c r="Q202">
        <v>3220</v>
      </c>
      <c r="R202">
        <v>14970</v>
      </c>
      <c r="S202">
        <v>7655</v>
      </c>
      <c r="T202">
        <v>4402</v>
      </c>
      <c r="U202">
        <v>1549</v>
      </c>
      <c r="V202">
        <v>7115</v>
      </c>
      <c r="W202">
        <v>2799</v>
      </c>
      <c r="X202">
        <v>3152</v>
      </c>
      <c r="Y202">
        <v>3637</v>
      </c>
      <c r="Z202">
        <v>4876</v>
      </c>
      <c r="AA202">
        <v>2021</v>
      </c>
      <c r="AB202">
        <v>8473</v>
      </c>
      <c r="AC202">
        <v>0</v>
      </c>
      <c r="AD202">
        <v>4787</v>
      </c>
      <c r="AE202">
        <v>12196</v>
      </c>
      <c r="AF202">
        <v>7393</v>
      </c>
      <c r="AG202">
        <v>12327</v>
      </c>
      <c r="AH202">
        <v>2238</v>
      </c>
      <c r="AI202">
        <v>2808</v>
      </c>
      <c r="AJ202">
        <v>5650</v>
      </c>
      <c r="AK202">
        <v>4201</v>
      </c>
      <c r="AL202">
        <v>5225</v>
      </c>
      <c r="AM202">
        <v>1988</v>
      </c>
      <c r="AN202">
        <v>11105</v>
      </c>
      <c r="AO202">
        <v>4809</v>
      </c>
      <c r="AP202">
        <v>8902</v>
      </c>
      <c r="AQ202">
        <v>1780</v>
      </c>
      <c r="AR202">
        <v>3062</v>
      </c>
      <c r="AS202">
        <v>7399</v>
      </c>
      <c r="AT202">
        <v>4112</v>
      </c>
      <c r="AU202">
        <v>1526</v>
      </c>
      <c r="AV202">
        <v>4228</v>
      </c>
      <c r="AW202" s="113">
        <v>9.5723001163590549E-3</v>
      </c>
      <c r="AX202" s="79" t="s">
        <v>133</v>
      </c>
      <c r="AY202" s="114"/>
      <c r="AZ202" s="81" t="s">
        <v>132</v>
      </c>
      <c r="BB202" s="74">
        <v>201</v>
      </c>
    </row>
    <row r="203" spans="1:54" ht="13.5" thickBot="1" x14ac:dyDescent="0.25">
      <c r="A203" s="112" t="s">
        <v>35</v>
      </c>
      <c r="B203">
        <v>127123</v>
      </c>
      <c r="C203">
        <v>7893</v>
      </c>
      <c r="D203">
        <v>7193</v>
      </c>
      <c r="E203">
        <v>5724</v>
      </c>
      <c r="F203">
        <v>9325</v>
      </c>
      <c r="G203">
        <v>7722</v>
      </c>
      <c r="H203">
        <v>16858</v>
      </c>
      <c r="I203">
        <v>15137</v>
      </c>
      <c r="J203">
        <v>12933</v>
      </c>
      <c r="K203">
        <v>9174</v>
      </c>
      <c r="L203">
        <v>15499</v>
      </c>
      <c r="M203">
        <v>1633</v>
      </c>
      <c r="N203">
        <v>1243</v>
      </c>
      <c r="O203">
        <v>16789</v>
      </c>
      <c r="P203">
        <v>0</v>
      </c>
      <c r="Q203">
        <v>2396</v>
      </c>
      <c r="R203">
        <v>10153</v>
      </c>
      <c r="S203">
        <v>6208</v>
      </c>
      <c r="T203">
        <v>3548</v>
      </c>
      <c r="U203">
        <v>1107</v>
      </c>
      <c r="V203">
        <v>5724</v>
      </c>
      <c r="W203">
        <v>2084</v>
      </c>
      <c r="X203">
        <v>2054</v>
      </c>
      <c r="Y203">
        <v>2591</v>
      </c>
      <c r="Z203">
        <v>3777</v>
      </c>
      <c r="AA203">
        <v>1450</v>
      </c>
      <c r="AB203">
        <v>6477</v>
      </c>
      <c r="AC203">
        <v>0</v>
      </c>
      <c r="AD203">
        <v>3379</v>
      </c>
      <c r="AE203">
        <v>9325</v>
      </c>
      <c r="AF203">
        <v>4924</v>
      </c>
      <c r="AG203">
        <v>9385</v>
      </c>
      <c r="AH203">
        <v>1655</v>
      </c>
      <c r="AI203">
        <v>2121</v>
      </c>
      <c r="AJ203">
        <v>4309</v>
      </c>
      <c r="AK203">
        <v>3329</v>
      </c>
      <c r="AL203">
        <v>3953</v>
      </c>
      <c r="AM203">
        <v>1633</v>
      </c>
      <c r="AN203">
        <v>8497</v>
      </c>
      <c r="AO203">
        <v>3491</v>
      </c>
      <c r="AP203">
        <v>7193</v>
      </c>
      <c r="AQ203">
        <v>1243</v>
      </c>
      <c r="AR203">
        <v>2510</v>
      </c>
      <c r="AS203">
        <v>5221</v>
      </c>
      <c r="AT203">
        <v>3236</v>
      </c>
      <c r="AU203">
        <v>1026</v>
      </c>
      <c r="AV203">
        <v>3124</v>
      </c>
      <c r="AW203" s="113">
        <v>1.6677171100643536E-2</v>
      </c>
      <c r="AX203" s="79" t="s">
        <v>133</v>
      </c>
      <c r="AY203" s="114"/>
      <c r="AZ203" s="81" t="s">
        <v>132</v>
      </c>
      <c r="BB203" s="74">
        <v>202</v>
      </c>
    </row>
    <row r="204" spans="1:54" ht="13.5" thickBot="1" x14ac:dyDescent="0.25">
      <c r="A204" s="112" t="s">
        <v>36</v>
      </c>
      <c r="B204">
        <v>100958</v>
      </c>
      <c r="C204">
        <v>6169</v>
      </c>
      <c r="D204">
        <v>5793</v>
      </c>
      <c r="E204">
        <v>4661</v>
      </c>
      <c r="F204">
        <v>7129</v>
      </c>
      <c r="G204">
        <v>6246</v>
      </c>
      <c r="H204">
        <v>13614</v>
      </c>
      <c r="I204">
        <v>12188</v>
      </c>
      <c r="J204">
        <v>9918</v>
      </c>
      <c r="K204">
        <v>7001</v>
      </c>
      <c r="L204">
        <v>12260</v>
      </c>
      <c r="M204">
        <v>1234</v>
      </c>
      <c r="N204">
        <v>928</v>
      </c>
      <c r="O204">
        <v>13817</v>
      </c>
      <c r="P204">
        <v>0</v>
      </c>
      <c r="Q204">
        <v>1844</v>
      </c>
      <c r="R204">
        <v>8207</v>
      </c>
      <c r="S204">
        <v>4986</v>
      </c>
      <c r="T204">
        <v>2861</v>
      </c>
      <c r="U204">
        <v>967</v>
      </c>
      <c r="V204">
        <v>4661</v>
      </c>
      <c r="W204">
        <v>1721</v>
      </c>
      <c r="X204">
        <v>1434</v>
      </c>
      <c r="Y204">
        <v>2210</v>
      </c>
      <c r="Z204">
        <v>2834</v>
      </c>
      <c r="AA204">
        <v>1211</v>
      </c>
      <c r="AB204">
        <v>5565</v>
      </c>
      <c r="AC204">
        <v>0</v>
      </c>
      <c r="AD204">
        <v>2621</v>
      </c>
      <c r="AE204">
        <v>7129</v>
      </c>
      <c r="AF204">
        <v>4055</v>
      </c>
      <c r="AG204">
        <v>7057</v>
      </c>
      <c r="AH204">
        <v>1323</v>
      </c>
      <c r="AI204">
        <v>1546</v>
      </c>
      <c r="AJ204">
        <v>3563</v>
      </c>
      <c r="AK204">
        <v>2480</v>
      </c>
      <c r="AL204">
        <v>2907</v>
      </c>
      <c r="AM204">
        <v>1234</v>
      </c>
      <c r="AN204">
        <v>7110</v>
      </c>
      <c r="AO204">
        <v>2543</v>
      </c>
      <c r="AP204">
        <v>5793</v>
      </c>
      <c r="AQ204">
        <v>928</v>
      </c>
      <c r="AR204">
        <v>2255</v>
      </c>
      <c r="AS204">
        <v>4094</v>
      </c>
      <c r="AT204">
        <v>2658</v>
      </c>
      <c r="AU204">
        <v>846</v>
      </c>
      <c r="AV204">
        <v>2315</v>
      </c>
      <c r="AW204" s="113">
        <v>2.8047565682978459E-2</v>
      </c>
      <c r="AX204" s="79" t="s">
        <v>133</v>
      </c>
      <c r="AY204" s="114"/>
      <c r="AZ204" s="81" t="s">
        <v>132</v>
      </c>
      <c r="BB204" s="74">
        <v>203</v>
      </c>
    </row>
    <row r="205" spans="1:54" ht="13.5" thickBot="1" x14ac:dyDescent="0.25">
      <c r="A205" s="112" t="s">
        <v>37</v>
      </c>
      <c r="B205">
        <v>76200</v>
      </c>
      <c r="C205">
        <v>4471</v>
      </c>
      <c r="D205">
        <v>4239</v>
      </c>
      <c r="E205">
        <v>3827</v>
      </c>
      <c r="F205">
        <v>5107</v>
      </c>
      <c r="G205">
        <v>4594</v>
      </c>
      <c r="H205">
        <v>9790</v>
      </c>
      <c r="I205">
        <v>9381</v>
      </c>
      <c r="J205">
        <v>7642</v>
      </c>
      <c r="K205">
        <v>5185</v>
      </c>
      <c r="L205">
        <v>9645</v>
      </c>
      <c r="M205">
        <v>916</v>
      </c>
      <c r="N205">
        <v>714</v>
      </c>
      <c r="O205">
        <v>10689</v>
      </c>
      <c r="P205">
        <v>0</v>
      </c>
      <c r="Q205">
        <v>1445</v>
      </c>
      <c r="R205">
        <v>5735</v>
      </c>
      <c r="S205">
        <v>3761</v>
      </c>
      <c r="T205">
        <v>2127</v>
      </c>
      <c r="U205">
        <v>581</v>
      </c>
      <c r="V205">
        <v>3827</v>
      </c>
      <c r="W205">
        <v>1478</v>
      </c>
      <c r="X205">
        <v>1007</v>
      </c>
      <c r="Y205">
        <v>1666</v>
      </c>
      <c r="Z205">
        <v>2216</v>
      </c>
      <c r="AA205">
        <v>984</v>
      </c>
      <c r="AB205">
        <v>4776</v>
      </c>
      <c r="AC205">
        <v>0</v>
      </c>
      <c r="AD205">
        <v>1927</v>
      </c>
      <c r="AE205">
        <v>5107</v>
      </c>
      <c r="AF205">
        <v>3212</v>
      </c>
      <c r="AG205">
        <v>5515</v>
      </c>
      <c r="AH205">
        <v>971</v>
      </c>
      <c r="AI205">
        <v>1162</v>
      </c>
      <c r="AJ205">
        <v>2610</v>
      </c>
      <c r="AK205">
        <v>1751</v>
      </c>
      <c r="AL205">
        <v>1914</v>
      </c>
      <c r="AM205">
        <v>916</v>
      </c>
      <c r="AN205">
        <v>5450</v>
      </c>
      <c r="AO205">
        <v>1856</v>
      </c>
      <c r="AP205">
        <v>4239</v>
      </c>
      <c r="AQ205">
        <v>714</v>
      </c>
      <c r="AR205">
        <v>1713</v>
      </c>
      <c r="AS205">
        <v>3271</v>
      </c>
      <c r="AT205">
        <v>2086</v>
      </c>
      <c r="AU205">
        <v>692</v>
      </c>
      <c r="AV205">
        <v>1491</v>
      </c>
      <c r="AW205" s="113">
        <v>4.8154071158130696E-2</v>
      </c>
      <c r="AX205" s="79" t="s">
        <v>133</v>
      </c>
      <c r="AY205" s="114"/>
      <c r="AZ205" s="81" t="s">
        <v>132</v>
      </c>
      <c r="BB205" s="74">
        <v>204</v>
      </c>
    </row>
    <row r="206" spans="1:54" ht="13.5" thickBot="1" x14ac:dyDescent="0.25">
      <c r="A206" s="112" t="s">
        <v>38</v>
      </c>
      <c r="B206">
        <v>48612</v>
      </c>
      <c r="C206">
        <v>2850</v>
      </c>
      <c r="D206">
        <v>2754</v>
      </c>
      <c r="E206">
        <v>2671</v>
      </c>
      <c r="F206">
        <v>3307</v>
      </c>
      <c r="G206">
        <v>2778</v>
      </c>
      <c r="H206">
        <v>6527</v>
      </c>
      <c r="I206">
        <v>5798</v>
      </c>
      <c r="J206">
        <v>4973</v>
      </c>
      <c r="K206">
        <v>2841</v>
      </c>
      <c r="L206">
        <v>6221</v>
      </c>
      <c r="M206">
        <v>583</v>
      </c>
      <c r="N206">
        <v>447</v>
      </c>
      <c r="O206">
        <v>6862</v>
      </c>
      <c r="P206">
        <v>0</v>
      </c>
      <c r="Q206">
        <v>978</v>
      </c>
      <c r="R206">
        <v>3873</v>
      </c>
      <c r="S206">
        <v>2308</v>
      </c>
      <c r="T206">
        <v>1309</v>
      </c>
      <c r="U206">
        <v>365</v>
      </c>
      <c r="V206">
        <v>2671</v>
      </c>
      <c r="W206">
        <v>1078</v>
      </c>
      <c r="X206">
        <v>611</v>
      </c>
      <c r="Y206">
        <v>1027</v>
      </c>
      <c r="Z206">
        <v>1448</v>
      </c>
      <c r="AA206">
        <v>643</v>
      </c>
      <c r="AB206">
        <v>3149</v>
      </c>
      <c r="AC206">
        <v>0</v>
      </c>
      <c r="AD206">
        <v>1213</v>
      </c>
      <c r="AE206">
        <v>3307</v>
      </c>
      <c r="AF206">
        <v>2060</v>
      </c>
      <c r="AG206">
        <v>3664</v>
      </c>
      <c r="AH206">
        <v>675</v>
      </c>
      <c r="AI206">
        <v>727</v>
      </c>
      <c r="AJ206">
        <v>1676</v>
      </c>
      <c r="AK206">
        <v>1099</v>
      </c>
      <c r="AL206">
        <v>1027</v>
      </c>
      <c r="AM206">
        <v>583</v>
      </c>
      <c r="AN206">
        <v>3476</v>
      </c>
      <c r="AO206">
        <v>1060</v>
      </c>
      <c r="AP206">
        <v>2754</v>
      </c>
      <c r="AQ206">
        <v>447</v>
      </c>
      <c r="AR206">
        <v>1140</v>
      </c>
      <c r="AS206">
        <v>1814</v>
      </c>
      <c r="AT206">
        <v>1200</v>
      </c>
      <c r="AU206">
        <v>333</v>
      </c>
      <c r="AV206">
        <v>897</v>
      </c>
      <c r="AW206" s="113">
        <v>8.5749321187702551E-2</v>
      </c>
      <c r="AX206" s="79" t="s">
        <v>133</v>
      </c>
      <c r="AY206" s="114"/>
      <c r="AZ206" s="81" t="s">
        <v>132</v>
      </c>
      <c r="BB206" s="74">
        <v>205</v>
      </c>
    </row>
    <row r="207" spans="1:54" ht="13.5" thickBot="1" x14ac:dyDescent="0.25">
      <c r="A207" s="215" t="s">
        <v>218</v>
      </c>
      <c r="B207">
        <v>23607</v>
      </c>
      <c r="C207">
        <v>1283</v>
      </c>
      <c r="D207">
        <v>1297</v>
      </c>
      <c r="E207">
        <v>1169</v>
      </c>
      <c r="F207">
        <v>1593</v>
      </c>
      <c r="G207">
        <v>1345</v>
      </c>
      <c r="H207">
        <v>3378</v>
      </c>
      <c r="I207">
        <v>2947</v>
      </c>
      <c r="J207">
        <v>2544</v>
      </c>
      <c r="K207">
        <v>1264</v>
      </c>
      <c r="L207">
        <v>2983</v>
      </c>
      <c r="M207">
        <v>233</v>
      </c>
      <c r="N207">
        <v>253</v>
      </c>
      <c r="O207">
        <v>3318</v>
      </c>
      <c r="P207">
        <v>0</v>
      </c>
      <c r="Q207">
        <v>534</v>
      </c>
      <c r="R207">
        <v>2032</v>
      </c>
      <c r="S207">
        <v>1067</v>
      </c>
      <c r="T207">
        <v>658</v>
      </c>
      <c r="U207">
        <v>160</v>
      </c>
      <c r="V207">
        <v>1169</v>
      </c>
      <c r="W207">
        <v>565</v>
      </c>
      <c r="X207">
        <v>290</v>
      </c>
      <c r="Y207">
        <v>491</v>
      </c>
      <c r="Z207">
        <v>585</v>
      </c>
      <c r="AA207">
        <v>407</v>
      </c>
      <c r="AB207">
        <v>1685</v>
      </c>
      <c r="AC207">
        <v>0</v>
      </c>
      <c r="AD207">
        <v>574</v>
      </c>
      <c r="AE207">
        <v>1593</v>
      </c>
      <c r="AF207">
        <v>1064</v>
      </c>
      <c r="AG207">
        <v>1886</v>
      </c>
      <c r="AH207">
        <v>391</v>
      </c>
      <c r="AI207">
        <v>315</v>
      </c>
      <c r="AJ207">
        <v>812</v>
      </c>
      <c r="AK207">
        <v>466</v>
      </c>
      <c r="AL207">
        <v>470</v>
      </c>
      <c r="AM207">
        <v>233</v>
      </c>
      <c r="AN207">
        <v>1686</v>
      </c>
      <c r="AO207">
        <v>435</v>
      </c>
      <c r="AP207">
        <v>1297</v>
      </c>
      <c r="AQ207">
        <v>253</v>
      </c>
      <c r="AR207">
        <v>527</v>
      </c>
      <c r="AS207">
        <v>794</v>
      </c>
      <c r="AT207">
        <v>611</v>
      </c>
      <c r="AU207">
        <v>159</v>
      </c>
      <c r="AV207">
        <v>398</v>
      </c>
      <c r="AW207" s="113">
        <v>0.17755831772518305</v>
      </c>
      <c r="AX207" s="79" t="s">
        <v>133</v>
      </c>
      <c r="AY207" s="114"/>
      <c r="AZ207" s="81" t="s">
        <v>132</v>
      </c>
      <c r="BB207" s="74">
        <v>206</v>
      </c>
    </row>
    <row r="208" spans="1:54" ht="13.5" thickBot="1" x14ac:dyDescent="0.25">
      <c r="A208" s="215" t="s">
        <v>219</v>
      </c>
      <c r="B208">
        <v>8557</v>
      </c>
      <c r="C208">
        <v>504</v>
      </c>
      <c r="D208">
        <v>431</v>
      </c>
      <c r="E208">
        <v>364</v>
      </c>
      <c r="F208">
        <v>513</v>
      </c>
      <c r="G208">
        <v>483</v>
      </c>
      <c r="H208">
        <v>1246</v>
      </c>
      <c r="I208">
        <v>1037</v>
      </c>
      <c r="J208">
        <v>920</v>
      </c>
      <c r="K208">
        <v>526</v>
      </c>
      <c r="L208">
        <v>1056</v>
      </c>
      <c r="M208">
        <v>89</v>
      </c>
      <c r="N208">
        <v>105</v>
      </c>
      <c r="O208">
        <v>1283</v>
      </c>
      <c r="P208">
        <v>0</v>
      </c>
      <c r="Q208">
        <v>209</v>
      </c>
      <c r="R208">
        <v>710</v>
      </c>
      <c r="S208">
        <v>491</v>
      </c>
      <c r="T208">
        <v>232</v>
      </c>
      <c r="U208">
        <v>64</v>
      </c>
      <c r="V208">
        <v>364</v>
      </c>
      <c r="W208">
        <v>145</v>
      </c>
      <c r="X208">
        <v>124</v>
      </c>
      <c r="Y208">
        <v>174</v>
      </c>
      <c r="Z208">
        <v>215</v>
      </c>
      <c r="AA208">
        <v>111</v>
      </c>
      <c r="AB208">
        <v>626</v>
      </c>
      <c r="AC208">
        <v>0</v>
      </c>
      <c r="AD208">
        <v>169</v>
      </c>
      <c r="AE208">
        <v>513</v>
      </c>
      <c r="AF208">
        <v>381</v>
      </c>
      <c r="AG208">
        <v>688</v>
      </c>
      <c r="AH208">
        <v>146</v>
      </c>
      <c r="AI208">
        <v>103</v>
      </c>
      <c r="AJ208">
        <v>327</v>
      </c>
      <c r="AK208">
        <v>187</v>
      </c>
      <c r="AL208">
        <v>160</v>
      </c>
      <c r="AM208">
        <v>89</v>
      </c>
      <c r="AN208">
        <v>647</v>
      </c>
      <c r="AO208">
        <v>174</v>
      </c>
      <c r="AP208">
        <v>431</v>
      </c>
      <c r="AQ208">
        <v>105</v>
      </c>
      <c r="AR208">
        <v>193</v>
      </c>
      <c r="AS208">
        <v>366</v>
      </c>
      <c r="AT208">
        <v>250</v>
      </c>
      <c r="AU208">
        <v>51</v>
      </c>
      <c r="AV208">
        <v>112</v>
      </c>
      <c r="AW208" s="113"/>
      <c r="AX208" s="79"/>
      <c r="AY208" s="114"/>
      <c r="AZ208" s="81"/>
      <c r="BB208" s="74">
        <v>207</v>
      </c>
    </row>
    <row r="209" spans="1:54" ht="13.5" thickBot="1" x14ac:dyDescent="0.25">
      <c r="A209" s="112" t="s">
        <v>40</v>
      </c>
      <c r="B209">
        <v>26555</v>
      </c>
      <c r="C209">
        <v>1240</v>
      </c>
      <c r="D209">
        <v>1104</v>
      </c>
      <c r="E209">
        <v>704</v>
      </c>
      <c r="F209">
        <v>1676</v>
      </c>
      <c r="G209">
        <v>1755</v>
      </c>
      <c r="H209">
        <v>3938</v>
      </c>
      <c r="I209">
        <v>3738</v>
      </c>
      <c r="J209">
        <v>2173</v>
      </c>
      <c r="K209">
        <v>2631</v>
      </c>
      <c r="L209">
        <v>4210</v>
      </c>
      <c r="M209">
        <v>281</v>
      </c>
      <c r="N209">
        <v>288</v>
      </c>
      <c r="O209">
        <v>2817</v>
      </c>
      <c r="P209">
        <v>0</v>
      </c>
      <c r="Q209">
        <v>581</v>
      </c>
      <c r="R209">
        <v>2611</v>
      </c>
      <c r="S209">
        <v>988</v>
      </c>
      <c r="T209">
        <v>419</v>
      </c>
      <c r="U209">
        <v>262</v>
      </c>
      <c r="V209">
        <v>704</v>
      </c>
      <c r="W209">
        <v>455</v>
      </c>
      <c r="X209">
        <v>425</v>
      </c>
      <c r="Y209">
        <v>427</v>
      </c>
      <c r="Z209">
        <v>937</v>
      </c>
      <c r="AA209">
        <v>362</v>
      </c>
      <c r="AB209">
        <v>1927</v>
      </c>
      <c r="AC209">
        <v>0</v>
      </c>
      <c r="AD209">
        <v>939</v>
      </c>
      <c r="AE209">
        <v>1676</v>
      </c>
      <c r="AF209">
        <v>1765</v>
      </c>
      <c r="AG209">
        <v>1754</v>
      </c>
      <c r="AH209">
        <v>282</v>
      </c>
      <c r="AI209">
        <v>495</v>
      </c>
      <c r="AJ209">
        <v>746</v>
      </c>
      <c r="AK209">
        <v>544</v>
      </c>
      <c r="AL209">
        <v>1147</v>
      </c>
      <c r="AM209">
        <v>281</v>
      </c>
      <c r="AN209">
        <v>1374</v>
      </c>
      <c r="AO209">
        <v>726</v>
      </c>
      <c r="AP209">
        <v>1104</v>
      </c>
      <c r="AQ209">
        <v>288</v>
      </c>
      <c r="AR209">
        <v>271</v>
      </c>
      <c r="AS209">
        <v>1484</v>
      </c>
      <c r="AT209">
        <v>554</v>
      </c>
      <c r="AU209">
        <v>176</v>
      </c>
      <c r="AV209">
        <v>851</v>
      </c>
      <c r="AW209" s="113">
        <v>3.5551433650204802E-3</v>
      </c>
      <c r="AX209" s="79" t="s">
        <v>133</v>
      </c>
      <c r="AY209" s="114"/>
      <c r="AZ209" s="81" t="s">
        <v>132</v>
      </c>
      <c r="BB209" s="74">
        <v>208</v>
      </c>
    </row>
    <row r="210" spans="1:54" ht="13.5" thickBot="1" x14ac:dyDescent="0.25">
      <c r="A210" s="112" t="s">
        <v>41</v>
      </c>
      <c r="B210">
        <v>106001</v>
      </c>
      <c r="C210">
        <v>5462</v>
      </c>
      <c r="D210">
        <v>4860</v>
      </c>
      <c r="E210">
        <v>2757</v>
      </c>
      <c r="F210">
        <v>6799</v>
      </c>
      <c r="G210">
        <v>7056</v>
      </c>
      <c r="H210">
        <v>15319</v>
      </c>
      <c r="I210">
        <v>14635</v>
      </c>
      <c r="J210">
        <v>8741</v>
      </c>
      <c r="K210">
        <v>10580</v>
      </c>
      <c r="L210">
        <v>15773</v>
      </c>
      <c r="M210">
        <v>1144</v>
      </c>
      <c r="N210">
        <v>1129</v>
      </c>
      <c r="O210">
        <v>11746</v>
      </c>
      <c r="P210">
        <v>0</v>
      </c>
      <c r="Q210">
        <v>1966</v>
      </c>
      <c r="R210">
        <v>10334</v>
      </c>
      <c r="S210">
        <v>4306</v>
      </c>
      <c r="T210">
        <v>1694</v>
      </c>
      <c r="U210">
        <v>1056</v>
      </c>
      <c r="V210">
        <v>2757</v>
      </c>
      <c r="W210">
        <v>1703</v>
      </c>
      <c r="X210">
        <v>1766</v>
      </c>
      <c r="Y210">
        <v>1944</v>
      </c>
      <c r="Z210">
        <v>4047</v>
      </c>
      <c r="AA210">
        <v>1605</v>
      </c>
      <c r="AB210">
        <v>6371</v>
      </c>
      <c r="AC210">
        <v>0</v>
      </c>
      <c r="AD210">
        <v>3572</v>
      </c>
      <c r="AE210">
        <v>6799</v>
      </c>
      <c r="AF210">
        <v>6170</v>
      </c>
      <c r="AG210">
        <v>7047</v>
      </c>
      <c r="AH210">
        <v>1112</v>
      </c>
      <c r="AI210">
        <v>1819</v>
      </c>
      <c r="AJ210">
        <v>3019</v>
      </c>
      <c r="AK210">
        <v>2361</v>
      </c>
      <c r="AL210">
        <v>4433</v>
      </c>
      <c r="AM210">
        <v>1144</v>
      </c>
      <c r="AN210">
        <v>5737</v>
      </c>
      <c r="AO210">
        <v>3069</v>
      </c>
      <c r="AP210">
        <v>4860</v>
      </c>
      <c r="AQ210">
        <v>1129</v>
      </c>
      <c r="AR210">
        <v>1335</v>
      </c>
      <c r="AS210">
        <v>6147</v>
      </c>
      <c r="AT210">
        <v>2428</v>
      </c>
      <c r="AU210">
        <v>735</v>
      </c>
      <c r="AV210">
        <v>3536</v>
      </c>
      <c r="AW210" s="113">
        <v>2.2378329992800016E-4</v>
      </c>
      <c r="AX210" s="79" t="s">
        <v>133</v>
      </c>
      <c r="AY210" s="114"/>
      <c r="AZ210" s="81" t="s">
        <v>132</v>
      </c>
      <c r="BB210" s="74">
        <v>209</v>
      </c>
    </row>
    <row r="211" spans="1:54" ht="13.5" thickBot="1" x14ac:dyDescent="0.25">
      <c r="A211" s="112" t="s">
        <v>42</v>
      </c>
      <c r="B211">
        <v>131633</v>
      </c>
      <c r="C211">
        <v>6856</v>
      </c>
      <c r="D211">
        <v>6474</v>
      </c>
      <c r="E211">
        <v>3513</v>
      </c>
      <c r="F211">
        <v>8502</v>
      </c>
      <c r="G211">
        <v>8658</v>
      </c>
      <c r="H211">
        <v>18688</v>
      </c>
      <c r="I211">
        <v>17918</v>
      </c>
      <c r="J211">
        <v>11671</v>
      </c>
      <c r="K211">
        <v>13342</v>
      </c>
      <c r="L211">
        <v>18146</v>
      </c>
      <c r="M211">
        <v>1390</v>
      </c>
      <c r="N211">
        <v>1465</v>
      </c>
      <c r="O211">
        <v>15010</v>
      </c>
      <c r="P211">
        <v>0</v>
      </c>
      <c r="Q211">
        <v>2098</v>
      </c>
      <c r="R211">
        <v>12779</v>
      </c>
      <c r="S211">
        <v>5577</v>
      </c>
      <c r="T211">
        <v>2527</v>
      </c>
      <c r="U211">
        <v>1193</v>
      </c>
      <c r="V211">
        <v>3513</v>
      </c>
      <c r="W211">
        <v>1951</v>
      </c>
      <c r="X211">
        <v>2007</v>
      </c>
      <c r="Y211">
        <v>2707</v>
      </c>
      <c r="Z211">
        <v>4521</v>
      </c>
      <c r="AA211">
        <v>2121</v>
      </c>
      <c r="AB211">
        <v>7214</v>
      </c>
      <c r="AC211">
        <v>0</v>
      </c>
      <c r="AD211">
        <v>4124</v>
      </c>
      <c r="AE211">
        <v>8502</v>
      </c>
      <c r="AF211">
        <v>6896</v>
      </c>
      <c r="AG211">
        <v>9144</v>
      </c>
      <c r="AH211">
        <v>1524</v>
      </c>
      <c r="AI211">
        <v>2369</v>
      </c>
      <c r="AJ211">
        <v>3811</v>
      </c>
      <c r="AK211">
        <v>2993</v>
      </c>
      <c r="AL211">
        <v>5727</v>
      </c>
      <c r="AM211">
        <v>1390</v>
      </c>
      <c r="AN211">
        <v>7482</v>
      </c>
      <c r="AO211">
        <v>3693</v>
      </c>
      <c r="AP211">
        <v>6474</v>
      </c>
      <c r="AQ211">
        <v>1465</v>
      </c>
      <c r="AR211">
        <v>1856</v>
      </c>
      <c r="AS211">
        <v>7615</v>
      </c>
      <c r="AT211">
        <v>3341</v>
      </c>
      <c r="AU211">
        <v>977</v>
      </c>
      <c r="AV211">
        <v>4042</v>
      </c>
      <c r="AW211" s="113">
        <v>6.7693094552210182E-5</v>
      </c>
      <c r="AX211" s="79" t="s">
        <v>133</v>
      </c>
      <c r="AY211" s="114"/>
      <c r="AZ211" s="81" t="s">
        <v>132</v>
      </c>
      <c r="BB211" s="74">
        <v>210</v>
      </c>
    </row>
    <row r="212" spans="1:54" ht="13.5" thickBot="1" x14ac:dyDescent="0.25">
      <c r="A212" s="112" t="s">
        <v>43</v>
      </c>
      <c r="B212">
        <v>142831</v>
      </c>
      <c r="C212">
        <v>7601</v>
      </c>
      <c r="D212">
        <v>6829</v>
      </c>
      <c r="E212">
        <v>4572</v>
      </c>
      <c r="F212">
        <v>9537</v>
      </c>
      <c r="G212">
        <v>9586</v>
      </c>
      <c r="H212">
        <v>19673</v>
      </c>
      <c r="I212">
        <v>19636</v>
      </c>
      <c r="J212">
        <v>13030</v>
      </c>
      <c r="K212">
        <v>13423</v>
      </c>
      <c r="L212">
        <v>18245</v>
      </c>
      <c r="M212">
        <v>1678</v>
      </c>
      <c r="N212">
        <v>1684</v>
      </c>
      <c r="O212">
        <v>17337</v>
      </c>
      <c r="P212">
        <v>0</v>
      </c>
      <c r="Q212">
        <v>1936</v>
      </c>
      <c r="R212">
        <v>13139</v>
      </c>
      <c r="S212">
        <v>6116</v>
      </c>
      <c r="T212">
        <v>3009</v>
      </c>
      <c r="U212">
        <v>1151</v>
      </c>
      <c r="V212">
        <v>4572</v>
      </c>
      <c r="W212">
        <v>2356</v>
      </c>
      <c r="X212">
        <v>2149</v>
      </c>
      <c r="Y212">
        <v>3130</v>
      </c>
      <c r="Z212">
        <v>4744</v>
      </c>
      <c r="AA212">
        <v>2331</v>
      </c>
      <c r="AB212">
        <v>6961</v>
      </c>
      <c r="AC212">
        <v>0</v>
      </c>
      <c r="AD212">
        <v>4097</v>
      </c>
      <c r="AE212">
        <v>9537</v>
      </c>
      <c r="AF212">
        <v>7419</v>
      </c>
      <c r="AG212">
        <v>10021</v>
      </c>
      <c r="AH212">
        <v>1726</v>
      </c>
      <c r="AI212">
        <v>2412</v>
      </c>
      <c r="AJ212">
        <v>4598</v>
      </c>
      <c r="AK212">
        <v>3440</v>
      </c>
      <c r="AL212">
        <v>5701</v>
      </c>
      <c r="AM212">
        <v>1678</v>
      </c>
      <c r="AN212">
        <v>8865</v>
      </c>
      <c r="AO212">
        <v>3937</v>
      </c>
      <c r="AP212">
        <v>6829</v>
      </c>
      <c r="AQ212">
        <v>1684</v>
      </c>
      <c r="AR212">
        <v>2012</v>
      </c>
      <c r="AS212">
        <v>7722</v>
      </c>
      <c r="AT212">
        <v>4338</v>
      </c>
      <c r="AU212">
        <v>1093</v>
      </c>
      <c r="AV212">
        <v>4128</v>
      </c>
      <c r="AW212" s="113">
        <v>8.1994096425057393E-5</v>
      </c>
      <c r="AX212" s="79" t="s">
        <v>133</v>
      </c>
      <c r="AY212" s="114"/>
      <c r="AZ212" s="81" t="s">
        <v>132</v>
      </c>
      <c r="BB212" s="74">
        <v>211</v>
      </c>
    </row>
    <row r="213" spans="1:54" ht="13.5" thickBot="1" x14ac:dyDescent="0.25">
      <c r="A213" s="112" t="s">
        <v>44</v>
      </c>
      <c r="B213">
        <v>148112</v>
      </c>
      <c r="C213">
        <v>7680</v>
      </c>
      <c r="D213">
        <v>6861</v>
      </c>
      <c r="E213">
        <v>4570</v>
      </c>
      <c r="F213">
        <v>9440</v>
      </c>
      <c r="G213">
        <v>9491</v>
      </c>
      <c r="H213">
        <v>21404</v>
      </c>
      <c r="I213">
        <v>24077</v>
      </c>
      <c r="J213">
        <v>12275</v>
      </c>
      <c r="K213">
        <v>13528</v>
      </c>
      <c r="L213">
        <v>19238</v>
      </c>
      <c r="M213">
        <v>1707</v>
      </c>
      <c r="N213">
        <v>1599</v>
      </c>
      <c r="O213">
        <v>16242</v>
      </c>
      <c r="P213">
        <v>0</v>
      </c>
      <c r="Q213">
        <v>4429</v>
      </c>
      <c r="R213">
        <v>12715</v>
      </c>
      <c r="S213">
        <v>5357</v>
      </c>
      <c r="T213">
        <v>3051</v>
      </c>
      <c r="U213">
        <v>1205</v>
      </c>
      <c r="V213">
        <v>4570</v>
      </c>
      <c r="W213">
        <v>2932</v>
      </c>
      <c r="X213">
        <v>2314</v>
      </c>
      <c r="Y213">
        <v>3513</v>
      </c>
      <c r="Z213">
        <v>4043</v>
      </c>
      <c r="AA213">
        <v>2211</v>
      </c>
      <c r="AB213">
        <v>8805</v>
      </c>
      <c r="AC213">
        <v>0</v>
      </c>
      <c r="AD213">
        <v>3979</v>
      </c>
      <c r="AE213">
        <v>9440</v>
      </c>
      <c r="AF213">
        <v>11001</v>
      </c>
      <c r="AG213">
        <v>9224</v>
      </c>
      <c r="AH213">
        <v>1942</v>
      </c>
      <c r="AI213">
        <v>2432</v>
      </c>
      <c r="AJ213">
        <v>4260</v>
      </c>
      <c r="AK213">
        <v>3388</v>
      </c>
      <c r="AL213">
        <v>5975</v>
      </c>
      <c r="AM213">
        <v>1707</v>
      </c>
      <c r="AN213">
        <v>7953</v>
      </c>
      <c r="AO213">
        <v>4213</v>
      </c>
      <c r="AP213">
        <v>6861</v>
      </c>
      <c r="AQ213">
        <v>1599</v>
      </c>
      <c r="AR213">
        <v>1978</v>
      </c>
      <c r="AS213">
        <v>7553</v>
      </c>
      <c r="AT213">
        <v>4307</v>
      </c>
      <c r="AU213">
        <v>1197</v>
      </c>
      <c r="AV213">
        <v>3958</v>
      </c>
      <c r="AW213" s="113">
        <v>2.5251686214572882E-4</v>
      </c>
      <c r="AX213" s="79" t="s">
        <v>133</v>
      </c>
      <c r="AY213" s="114"/>
      <c r="AZ213" s="81" t="s">
        <v>132</v>
      </c>
      <c r="BB213" s="74">
        <v>212</v>
      </c>
    </row>
    <row r="214" spans="1:54" ht="13.5" thickBot="1" x14ac:dyDescent="0.25">
      <c r="A214" s="112" t="s">
        <v>45</v>
      </c>
      <c r="B214">
        <v>148606</v>
      </c>
      <c r="C214">
        <v>6593</v>
      </c>
      <c r="D214">
        <v>4723</v>
      </c>
      <c r="E214">
        <v>3577</v>
      </c>
      <c r="F214">
        <v>8814</v>
      </c>
      <c r="G214">
        <v>8488</v>
      </c>
      <c r="H214">
        <v>20503</v>
      </c>
      <c r="I214">
        <v>31408</v>
      </c>
      <c r="J214">
        <v>9509</v>
      </c>
      <c r="K214">
        <v>12297</v>
      </c>
      <c r="L214">
        <v>24895</v>
      </c>
      <c r="M214">
        <v>1203</v>
      </c>
      <c r="N214">
        <v>1147</v>
      </c>
      <c r="O214">
        <v>15449</v>
      </c>
      <c r="P214">
        <v>0</v>
      </c>
      <c r="Q214">
        <v>7461</v>
      </c>
      <c r="R214">
        <v>9855</v>
      </c>
      <c r="S214">
        <v>4031</v>
      </c>
      <c r="T214">
        <v>2164</v>
      </c>
      <c r="U214">
        <v>1019</v>
      </c>
      <c r="V214">
        <v>3577</v>
      </c>
      <c r="W214">
        <v>4626</v>
      </c>
      <c r="X214">
        <v>2028</v>
      </c>
      <c r="Y214">
        <v>2764</v>
      </c>
      <c r="Z214">
        <v>2933</v>
      </c>
      <c r="AA214">
        <v>1904</v>
      </c>
      <c r="AB214">
        <v>16257</v>
      </c>
      <c r="AC214">
        <v>0</v>
      </c>
      <c r="AD214">
        <v>3495</v>
      </c>
      <c r="AE214">
        <v>8814</v>
      </c>
      <c r="AF214">
        <v>20163</v>
      </c>
      <c r="AG214">
        <v>7345</v>
      </c>
      <c r="AH214">
        <v>1702</v>
      </c>
      <c r="AI214">
        <v>2132</v>
      </c>
      <c r="AJ214">
        <v>3187</v>
      </c>
      <c r="AK214">
        <v>2821</v>
      </c>
      <c r="AL214">
        <v>5668</v>
      </c>
      <c r="AM214">
        <v>1203</v>
      </c>
      <c r="AN214">
        <v>6792</v>
      </c>
      <c r="AO214">
        <v>3721</v>
      </c>
      <c r="AP214">
        <v>4723</v>
      </c>
      <c r="AQ214">
        <v>1147</v>
      </c>
      <c r="AR214">
        <v>1744</v>
      </c>
      <c r="AS214">
        <v>6629</v>
      </c>
      <c r="AT214">
        <v>3974</v>
      </c>
      <c r="AU214">
        <v>1154</v>
      </c>
      <c r="AV214">
        <v>3573</v>
      </c>
      <c r="AW214" s="113">
        <v>2.9236386382643103E-4</v>
      </c>
      <c r="AX214" s="79" t="s">
        <v>133</v>
      </c>
      <c r="AY214" s="114"/>
      <c r="AZ214" s="81" t="s">
        <v>132</v>
      </c>
      <c r="BB214" s="74">
        <v>213</v>
      </c>
    </row>
    <row r="215" spans="1:54" ht="13.5" thickBot="1" x14ac:dyDescent="0.25">
      <c r="A215" s="112" t="s">
        <v>46</v>
      </c>
      <c r="B215">
        <v>143589</v>
      </c>
      <c r="C215">
        <v>6365</v>
      </c>
      <c r="D215">
        <v>4098</v>
      </c>
      <c r="E215">
        <v>3204</v>
      </c>
      <c r="F215">
        <v>7686</v>
      </c>
      <c r="G215">
        <v>8263</v>
      </c>
      <c r="H215">
        <v>18952</v>
      </c>
      <c r="I215">
        <v>26506</v>
      </c>
      <c r="J215">
        <v>10360</v>
      </c>
      <c r="K215">
        <v>12793</v>
      </c>
      <c r="L215">
        <v>29397</v>
      </c>
      <c r="M215">
        <v>1221</v>
      </c>
      <c r="N215">
        <v>1356</v>
      </c>
      <c r="O215">
        <v>13388</v>
      </c>
      <c r="P215">
        <v>0</v>
      </c>
      <c r="Q215">
        <v>6123</v>
      </c>
      <c r="R215">
        <v>9732</v>
      </c>
      <c r="S215">
        <v>3846</v>
      </c>
      <c r="T215">
        <v>1702</v>
      </c>
      <c r="U215">
        <v>1008</v>
      </c>
      <c r="V215">
        <v>3204</v>
      </c>
      <c r="W215">
        <v>2939</v>
      </c>
      <c r="X215">
        <v>2045</v>
      </c>
      <c r="Y215">
        <v>2193</v>
      </c>
      <c r="Z215">
        <v>2820</v>
      </c>
      <c r="AA215">
        <v>1582</v>
      </c>
      <c r="AB215">
        <v>20788</v>
      </c>
      <c r="AC215">
        <v>0</v>
      </c>
      <c r="AD215">
        <v>4211</v>
      </c>
      <c r="AE215">
        <v>7686</v>
      </c>
      <c r="AF215">
        <v>16816</v>
      </c>
      <c r="AG215">
        <v>8658</v>
      </c>
      <c r="AH215">
        <v>1466</v>
      </c>
      <c r="AI215">
        <v>1894</v>
      </c>
      <c r="AJ215">
        <v>3097</v>
      </c>
      <c r="AK215">
        <v>2806</v>
      </c>
      <c r="AL215">
        <v>5712</v>
      </c>
      <c r="AM215">
        <v>1221</v>
      </c>
      <c r="AN215">
        <v>6603</v>
      </c>
      <c r="AO215">
        <v>3376</v>
      </c>
      <c r="AP215">
        <v>4098</v>
      </c>
      <c r="AQ215">
        <v>1356</v>
      </c>
      <c r="AR215">
        <v>1514</v>
      </c>
      <c r="AS215">
        <v>7081</v>
      </c>
      <c r="AT215">
        <v>3044</v>
      </c>
      <c r="AU215">
        <v>1073</v>
      </c>
      <c r="AV215">
        <v>3895</v>
      </c>
      <c r="AW215" s="113">
        <v>2.7883034246085648E-4</v>
      </c>
      <c r="AX215" s="79" t="s">
        <v>133</v>
      </c>
      <c r="AY215" s="114"/>
      <c r="AZ215" s="81" t="s">
        <v>132</v>
      </c>
      <c r="BB215" s="74">
        <v>214</v>
      </c>
    </row>
    <row r="216" spans="1:54" ht="13.5" thickBot="1" x14ac:dyDescent="0.25">
      <c r="A216" s="112" t="s">
        <v>47</v>
      </c>
      <c r="B216">
        <v>148727</v>
      </c>
      <c r="C216">
        <v>7246</v>
      </c>
      <c r="D216">
        <v>5219</v>
      </c>
      <c r="E216">
        <v>3555</v>
      </c>
      <c r="F216">
        <v>8730</v>
      </c>
      <c r="G216">
        <v>9189</v>
      </c>
      <c r="H216">
        <v>20961</v>
      </c>
      <c r="I216">
        <v>22959</v>
      </c>
      <c r="J216">
        <v>11579</v>
      </c>
      <c r="K216">
        <v>15059</v>
      </c>
      <c r="L216">
        <v>27239</v>
      </c>
      <c r="M216">
        <v>1426</v>
      </c>
      <c r="N216">
        <v>1476</v>
      </c>
      <c r="O216">
        <v>14089</v>
      </c>
      <c r="P216">
        <v>0</v>
      </c>
      <c r="Q216">
        <v>4568</v>
      </c>
      <c r="R216">
        <v>12714</v>
      </c>
      <c r="S216">
        <v>5021</v>
      </c>
      <c r="T216">
        <v>2249</v>
      </c>
      <c r="U216">
        <v>1398</v>
      </c>
      <c r="V216">
        <v>3555</v>
      </c>
      <c r="W216">
        <v>2336</v>
      </c>
      <c r="X216">
        <v>2375</v>
      </c>
      <c r="Y216">
        <v>2033</v>
      </c>
      <c r="Z216">
        <v>3997</v>
      </c>
      <c r="AA216">
        <v>1639</v>
      </c>
      <c r="AB216">
        <v>16509</v>
      </c>
      <c r="AC216">
        <v>0</v>
      </c>
      <c r="AD216">
        <v>4772</v>
      </c>
      <c r="AE216">
        <v>8730</v>
      </c>
      <c r="AF216">
        <v>12842</v>
      </c>
      <c r="AG216">
        <v>9330</v>
      </c>
      <c r="AH216">
        <v>1631</v>
      </c>
      <c r="AI216">
        <v>2239</v>
      </c>
      <c r="AJ216">
        <v>3679</v>
      </c>
      <c r="AK216">
        <v>3262</v>
      </c>
      <c r="AL216">
        <v>6636</v>
      </c>
      <c r="AM216">
        <v>1426</v>
      </c>
      <c r="AN216">
        <v>6732</v>
      </c>
      <c r="AO216">
        <v>3795</v>
      </c>
      <c r="AP216">
        <v>5219</v>
      </c>
      <c r="AQ216">
        <v>1476</v>
      </c>
      <c r="AR216">
        <v>1609</v>
      </c>
      <c r="AS216">
        <v>8423</v>
      </c>
      <c r="AT216">
        <v>3019</v>
      </c>
      <c r="AU216">
        <v>1019</v>
      </c>
      <c r="AV216">
        <v>4494</v>
      </c>
      <c r="AW216" s="113">
        <v>3.5388208648878193E-4</v>
      </c>
      <c r="AX216" s="79" t="s">
        <v>133</v>
      </c>
      <c r="AY216" s="114"/>
      <c r="AZ216" s="81" t="s">
        <v>132</v>
      </c>
      <c r="BB216" s="74">
        <v>215</v>
      </c>
    </row>
    <row r="217" spans="1:54" ht="13.5" thickBot="1" x14ac:dyDescent="0.25">
      <c r="A217" s="112" t="s">
        <v>48</v>
      </c>
      <c r="B217">
        <v>187192</v>
      </c>
      <c r="C217">
        <v>9771</v>
      </c>
      <c r="D217">
        <v>7968</v>
      </c>
      <c r="E217">
        <v>5112</v>
      </c>
      <c r="F217">
        <v>11661</v>
      </c>
      <c r="G217">
        <v>12531</v>
      </c>
      <c r="H217">
        <v>26451</v>
      </c>
      <c r="I217">
        <v>26662</v>
      </c>
      <c r="J217">
        <v>15356</v>
      </c>
      <c r="K217">
        <v>19234</v>
      </c>
      <c r="L217">
        <v>28798</v>
      </c>
      <c r="M217">
        <v>1894</v>
      </c>
      <c r="N217">
        <v>1766</v>
      </c>
      <c r="O217">
        <v>19988</v>
      </c>
      <c r="P217">
        <v>0</v>
      </c>
      <c r="Q217">
        <v>4050</v>
      </c>
      <c r="R217">
        <v>17193</v>
      </c>
      <c r="S217">
        <v>7220</v>
      </c>
      <c r="T217">
        <v>3372</v>
      </c>
      <c r="U217">
        <v>1735</v>
      </c>
      <c r="V217">
        <v>5112</v>
      </c>
      <c r="W217">
        <v>2855</v>
      </c>
      <c r="X217">
        <v>3085</v>
      </c>
      <c r="Y217">
        <v>3191</v>
      </c>
      <c r="Z217">
        <v>6062</v>
      </c>
      <c r="AA217">
        <v>2415</v>
      </c>
      <c r="AB217">
        <v>13499</v>
      </c>
      <c r="AC217">
        <v>0</v>
      </c>
      <c r="AD217">
        <v>6367</v>
      </c>
      <c r="AE217">
        <v>11661</v>
      </c>
      <c r="AF217">
        <v>12114</v>
      </c>
      <c r="AG217">
        <v>11984</v>
      </c>
      <c r="AH217">
        <v>2227</v>
      </c>
      <c r="AI217">
        <v>3039</v>
      </c>
      <c r="AJ217">
        <v>5208</v>
      </c>
      <c r="AK217">
        <v>4241</v>
      </c>
      <c r="AL217">
        <v>8614</v>
      </c>
      <c r="AM217">
        <v>1894</v>
      </c>
      <c r="AN217">
        <v>9913</v>
      </c>
      <c r="AO217">
        <v>5332</v>
      </c>
      <c r="AP217">
        <v>7968</v>
      </c>
      <c r="AQ217">
        <v>1766</v>
      </c>
      <c r="AR217">
        <v>2445</v>
      </c>
      <c r="AS217">
        <v>10620</v>
      </c>
      <c r="AT217">
        <v>4429</v>
      </c>
      <c r="AU217">
        <v>1383</v>
      </c>
      <c r="AV217">
        <v>6198</v>
      </c>
      <c r="AW217" s="113">
        <v>6.4912519058617506E-4</v>
      </c>
      <c r="AX217" s="79" t="s">
        <v>133</v>
      </c>
      <c r="AY217" s="114"/>
      <c r="AZ217" s="81" t="s">
        <v>132</v>
      </c>
      <c r="BB217" s="74">
        <v>216</v>
      </c>
    </row>
    <row r="218" spans="1:54" ht="13.5" thickBot="1" x14ac:dyDescent="0.25">
      <c r="A218" s="112" t="s">
        <v>49</v>
      </c>
      <c r="B218">
        <v>214110</v>
      </c>
      <c r="C218">
        <v>11506</v>
      </c>
      <c r="D218">
        <v>10099</v>
      </c>
      <c r="E218">
        <v>6672</v>
      </c>
      <c r="F218">
        <v>14036</v>
      </c>
      <c r="G218">
        <v>13617</v>
      </c>
      <c r="H218">
        <v>29350</v>
      </c>
      <c r="I218">
        <v>31098</v>
      </c>
      <c r="J218">
        <v>18474</v>
      </c>
      <c r="K218">
        <v>20673</v>
      </c>
      <c r="L218">
        <v>30280</v>
      </c>
      <c r="M218">
        <v>2297</v>
      </c>
      <c r="N218">
        <v>1954</v>
      </c>
      <c r="O218">
        <v>24054</v>
      </c>
      <c r="P218">
        <v>0</v>
      </c>
      <c r="Q218">
        <v>4014</v>
      </c>
      <c r="R218">
        <v>19014</v>
      </c>
      <c r="S218">
        <v>8514</v>
      </c>
      <c r="T218">
        <v>4452</v>
      </c>
      <c r="U218">
        <v>1921</v>
      </c>
      <c r="V218">
        <v>6672</v>
      </c>
      <c r="W218">
        <v>3465</v>
      </c>
      <c r="X218">
        <v>3480</v>
      </c>
      <c r="Y218">
        <v>4349</v>
      </c>
      <c r="Z218">
        <v>6836</v>
      </c>
      <c r="AA218">
        <v>3054</v>
      </c>
      <c r="AB218">
        <v>13114</v>
      </c>
      <c r="AC218">
        <v>0</v>
      </c>
      <c r="AD218">
        <v>6357</v>
      </c>
      <c r="AE218">
        <v>14036</v>
      </c>
      <c r="AF218">
        <v>12815</v>
      </c>
      <c r="AG218">
        <v>14022</v>
      </c>
      <c r="AH218">
        <v>2697</v>
      </c>
      <c r="AI218">
        <v>3745</v>
      </c>
      <c r="AJ218">
        <v>6322</v>
      </c>
      <c r="AK218">
        <v>5100</v>
      </c>
      <c r="AL218">
        <v>9244</v>
      </c>
      <c r="AM218">
        <v>2297</v>
      </c>
      <c r="AN218">
        <v>12075</v>
      </c>
      <c r="AO218">
        <v>6481</v>
      </c>
      <c r="AP218">
        <v>10099</v>
      </c>
      <c r="AQ218">
        <v>1954</v>
      </c>
      <c r="AR218">
        <v>2926</v>
      </c>
      <c r="AS218">
        <v>11429</v>
      </c>
      <c r="AT218">
        <v>5339</v>
      </c>
      <c r="AU218">
        <v>1702</v>
      </c>
      <c r="AV218">
        <v>6585</v>
      </c>
      <c r="AW218" s="113">
        <v>9.9207716155701002E-4</v>
      </c>
      <c r="AX218" s="79" t="s">
        <v>133</v>
      </c>
      <c r="AY218" s="114"/>
      <c r="AZ218" s="81" t="s">
        <v>132</v>
      </c>
      <c r="BB218" s="74">
        <v>217</v>
      </c>
    </row>
    <row r="219" spans="1:54" ht="13.5" thickBot="1" x14ac:dyDescent="0.25">
      <c r="A219" s="112" t="s">
        <v>50</v>
      </c>
      <c r="B219">
        <v>213171</v>
      </c>
      <c r="C219">
        <v>11465</v>
      </c>
      <c r="D219">
        <v>10336</v>
      </c>
      <c r="E219">
        <v>7252</v>
      </c>
      <c r="F219">
        <v>14334</v>
      </c>
      <c r="G219">
        <v>13040</v>
      </c>
      <c r="H219">
        <v>28405</v>
      </c>
      <c r="I219">
        <v>32241</v>
      </c>
      <c r="J219">
        <v>19035</v>
      </c>
      <c r="K219">
        <v>19734</v>
      </c>
      <c r="L219">
        <v>28944</v>
      </c>
      <c r="M219">
        <v>2213</v>
      </c>
      <c r="N219">
        <v>2088</v>
      </c>
      <c r="O219">
        <v>24084</v>
      </c>
      <c r="P219">
        <v>0</v>
      </c>
      <c r="Q219">
        <v>4127</v>
      </c>
      <c r="R219">
        <v>17919</v>
      </c>
      <c r="S219">
        <v>8652</v>
      </c>
      <c r="T219">
        <v>4624</v>
      </c>
      <c r="U219">
        <v>1774</v>
      </c>
      <c r="V219">
        <v>7252</v>
      </c>
      <c r="W219">
        <v>3875</v>
      </c>
      <c r="X219">
        <v>3432</v>
      </c>
      <c r="Y219">
        <v>4936</v>
      </c>
      <c r="Z219">
        <v>6232</v>
      </c>
      <c r="AA219">
        <v>3129</v>
      </c>
      <c r="AB219">
        <v>13195</v>
      </c>
      <c r="AC219">
        <v>0</v>
      </c>
      <c r="AD219">
        <v>5882</v>
      </c>
      <c r="AE219">
        <v>14334</v>
      </c>
      <c r="AF219">
        <v>12892</v>
      </c>
      <c r="AG219">
        <v>14411</v>
      </c>
      <c r="AH219">
        <v>2893</v>
      </c>
      <c r="AI219">
        <v>3545</v>
      </c>
      <c r="AJ219">
        <v>6359</v>
      </c>
      <c r="AK219">
        <v>4805</v>
      </c>
      <c r="AL219">
        <v>8501</v>
      </c>
      <c r="AM219">
        <v>2213</v>
      </c>
      <c r="AN219">
        <v>11557</v>
      </c>
      <c r="AO219">
        <v>6521</v>
      </c>
      <c r="AP219">
        <v>10336</v>
      </c>
      <c r="AQ219">
        <v>2088</v>
      </c>
      <c r="AR219">
        <v>3228</v>
      </c>
      <c r="AS219">
        <v>11233</v>
      </c>
      <c r="AT219">
        <v>5384</v>
      </c>
      <c r="AU219">
        <v>1870</v>
      </c>
      <c r="AV219">
        <v>5972</v>
      </c>
      <c r="AW219" s="113">
        <v>1.473167989610289E-3</v>
      </c>
      <c r="AX219" s="79" t="s">
        <v>133</v>
      </c>
      <c r="AY219" s="114"/>
      <c r="AZ219" s="81" t="s">
        <v>132</v>
      </c>
      <c r="BB219" s="74">
        <v>218</v>
      </c>
    </row>
    <row r="220" spans="1:54" ht="13.5" thickBot="1" x14ac:dyDescent="0.25">
      <c r="A220" s="112" t="s">
        <v>51</v>
      </c>
      <c r="B220">
        <v>193072</v>
      </c>
      <c r="C220">
        <v>11039</v>
      </c>
      <c r="D220">
        <v>9307</v>
      </c>
      <c r="E220">
        <v>6803</v>
      </c>
      <c r="F220">
        <v>12916</v>
      </c>
      <c r="G220">
        <v>11651</v>
      </c>
      <c r="H220">
        <v>26334</v>
      </c>
      <c r="I220">
        <v>28632</v>
      </c>
      <c r="J220">
        <v>17402</v>
      </c>
      <c r="K220">
        <v>17246</v>
      </c>
      <c r="L220">
        <v>25182</v>
      </c>
      <c r="M220">
        <v>2131</v>
      </c>
      <c r="N220">
        <v>1848</v>
      </c>
      <c r="O220">
        <v>22581</v>
      </c>
      <c r="P220">
        <v>0</v>
      </c>
      <c r="Q220">
        <v>3803</v>
      </c>
      <c r="R220">
        <v>16682</v>
      </c>
      <c r="S220">
        <v>7837</v>
      </c>
      <c r="T220">
        <v>4315</v>
      </c>
      <c r="U220">
        <v>1782</v>
      </c>
      <c r="V220">
        <v>6803</v>
      </c>
      <c r="W220">
        <v>3653</v>
      </c>
      <c r="X220">
        <v>3289</v>
      </c>
      <c r="Y220">
        <v>4565</v>
      </c>
      <c r="Z220">
        <v>5715</v>
      </c>
      <c r="AA220">
        <v>2758</v>
      </c>
      <c r="AB220">
        <v>11262</v>
      </c>
      <c r="AC220">
        <v>0</v>
      </c>
      <c r="AD220">
        <v>5264</v>
      </c>
      <c r="AE220">
        <v>12916</v>
      </c>
      <c r="AF220">
        <v>10865</v>
      </c>
      <c r="AG220">
        <v>13087</v>
      </c>
      <c r="AH220">
        <v>2767</v>
      </c>
      <c r="AI220">
        <v>3152</v>
      </c>
      <c r="AJ220">
        <v>5849</v>
      </c>
      <c r="AK220">
        <v>4438</v>
      </c>
      <c r="AL220">
        <v>7507</v>
      </c>
      <c r="AM220">
        <v>2131</v>
      </c>
      <c r="AN220">
        <v>11091</v>
      </c>
      <c r="AO220">
        <v>5832</v>
      </c>
      <c r="AP220">
        <v>9307</v>
      </c>
      <c r="AQ220">
        <v>1848</v>
      </c>
      <c r="AR220">
        <v>3312</v>
      </c>
      <c r="AS220">
        <v>9739</v>
      </c>
      <c r="AT220">
        <v>4605</v>
      </c>
      <c r="AU220">
        <v>1845</v>
      </c>
      <c r="AV220">
        <v>5053</v>
      </c>
      <c r="AW220" s="113">
        <v>2.6288146093139762E-3</v>
      </c>
      <c r="AX220" s="79" t="s">
        <v>133</v>
      </c>
      <c r="AY220" s="114"/>
      <c r="AZ220" s="81" t="s">
        <v>132</v>
      </c>
      <c r="BB220" s="74">
        <v>219</v>
      </c>
    </row>
    <row r="221" spans="1:54" ht="13.5" thickBot="1" x14ac:dyDescent="0.25">
      <c r="A221" s="112" t="s">
        <v>52</v>
      </c>
      <c r="B221">
        <v>177948</v>
      </c>
      <c r="C221">
        <v>10813</v>
      </c>
      <c r="D221">
        <v>8612</v>
      </c>
      <c r="E221">
        <v>6940</v>
      </c>
      <c r="F221">
        <v>12361</v>
      </c>
      <c r="G221">
        <v>11025</v>
      </c>
      <c r="H221">
        <v>24109</v>
      </c>
      <c r="I221">
        <v>24394</v>
      </c>
      <c r="J221">
        <v>17382</v>
      </c>
      <c r="K221">
        <v>14869</v>
      </c>
      <c r="L221">
        <v>22117</v>
      </c>
      <c r="M221">
        <v>1990</v>
      </c>
      <c r="N221">
        <v>1766</v>
      </c>
      <c r="O221">
        <v>21570</v>
      </c>
      <c r="P221">
        <v>0</v>
      </c>
      <c r="Q221">
        <v>3448</v>
      </c>
      <c r="R221">
        <v>14974</v>
      </c>
      <c r="S221">
        <v>7674</v>
      </c>
      <c r="T221">
        <v>4427</v>
      </c>
      <c r="U221">
        <v>1576</v>
      </c>
      <c r="V221">
        <v>6940</v>
      </c>
      <c r="W221">
        <v>2998</v>
      </c>
      <c r="X221">
        <v>3221</v>
      </c>
      <c r="Y221">
        <v>3922</v>
      </c>
      <c r="Z221">
        <v>5180</v>
      </c>
      <c r="AA221">
        <v>2380</v>
      </c>
      <c r="AB221">
        <v>9749</v>
      </c>
      <c r="AC221">
        <v>0</v>
      </c>
      <c r="AD221">
        <v>5035</v>
      </c>
      <c r="AE221">
        <v>12361</v>
      </c>
      <c r="AF221">
        <v>8839</v>
      </c>
      <c r="AG221">
        <v>12955</v>
      </c>
      <c r="AH221">
        <v>2368</v>
      </c>
      <c r="AI221">
        <v>2762</v>
      </c>
      <c r="AJ221">
        <v>5687</v>
      </c>
      <c r="AK221">
        <v>4373</v>
      </c>
      <c r="AL221">
        <v>6447</v>
      </c>
      <c r="AM221">
        <v>1990</v>
      </c>
      <c r="AN221">
        <v>10898</v>
      </c>
      <c r="AO221">
        <v>5350</v>
      </c>
      <c r="AP221">
        <v>8612</v>
      </c>
      <c r="AQ221">
        <v>1766</v>
      </c>
      <c r="AR221">
        <v>3219</v>
      </c>
      <c r="AS221">
        <v>8422</v>
      </c>
      <c r="AT221">
        <v>4414</v>
      </c>
      <c r="AU221">
        <v>1535</v>
      </c>
      <c r="AV221">
        <v>4426</v>
      </c>
      <c r="AW221" s="113">
        <v>3.8901058881304867E-3</v>
      </c>
      <c r="AX221" s="79" t="s">
        <v>133</v>
      </c>
      <c r="AY221" s="114"/>
      <c r="AZ221" s="81" t="s">
        <v>132</v>
      </c>
      <c r="BB221" s="74">
        <v>220</v>
      </c>
    </row>
    <row r="222" spans="1:54" ht="13.5" thickBot="1" x14ac:dyDescent="0.25">
      <c r="A222" s="112" t="s">
        <v>53</v>
      </c>
      <c r="B222">
        <v>174063</v>
      </c>
      <c r="C222">
        <v>11158</v>
      </c>
      <c r="D222">
        <v>9228</v>
      </c>
      <c r="E222">
        <v>7260</v>
      </c>
      <c r="F222">
        <v>13004</v>
      </c>
      <c r="G222">
        <v>10825</v>
      </c>
      <c r="H222">
        <v>23145</v>
      </c>
      <c r="I222">
        <v>22053</v>
      </c>
      <c r="J222">
        <v>17079</v>
      </c>
      <c r="K222">
        <v>13285</v>
      </c>
      <c r="L222">
        <v>21415</v>
      </c>
      <c r="M222">
        <v>1872</v>
      </c>
      <c r="N222">
        <v>1565</v>
      </c>
      <c r="O222">
        <v>22174</v>
      </c>
      <c r="P222">
        <v>0</v>
      </c>
      <c r="Q222">
        <v>3239</v>
      </c>
      <c r="R222">
        <v>14038</v>
      </c>
      <c r="S222">
        <v>8234</v>
      </c>
      <c r="T222">
        <v>4700</v>
      </c>
      <c r="U222">
        <v>1599</v>
      </c>
      <c r="V222">
        <v>7260</v>
      </c>
      <c r="W222">
        <v>2937</v>
      </c>
      <c r="X222">
        <v>3020</v>
      </c>
      <c r="Y222">
        <v>3726</v>
      </c>
      <c r="Z222">
        <v>5049</v>
      </c>
      <c r="AA222">
        <v>2118</v>
      </c>
      <c r="AB222">
        <v>9150</v>
      </c>
      <c r="AC222">
        <v>0</v>
      </c>
      <c r="AD222">
        <v>4882</v>
      </c>
      <c r="AE222">
        <v>13004</v>
      </c>
      <c r="AF222">
        <v>7453</v>
      </c>
      <c r="AG222">
        <v>12379</v>
      </c>
      <c r="AH222">
        <v>2384</v>
      </c>
      <c r="AI222">
        <v>2955</v>
      </c>
      <c r="AJ222">
        <v>5868</v>
      </c>
      <c r="AK222">
        <v>4568</v>
      </c>
      <c r="AL222">
        <v>5662</v>
      </c>
      <c r="AM222">
        <v>1872</v>
      </c>
      <c r="AN222">
        <v>11003</v>
      </c>
      <c r="AO222">
        <v>4847</v>
      </c>
      <c r="AP222">
        <v>9228</v>
      </c>
      <c r="AQ222">
        <v>1565</v>
      </c>
      <c r="AR222">
        <v>3570</v>
      </c>
      <c r="AS222">
        <v>7623</v>
      </c>
      <c r="AT222">
        <v>4344</v>
      </c>
      <c r="AU222">
        <v>1525</v>
      </c>
      <c r="AV222">
        <v>4261</v>
      </c>
      <c r="AW222" s="113">
        <v>6.819231835402101E-3</v>
      </c>
      <c r="AX222" s="79" t="s">
        <v>133</v>
      </c>
      <c r="AY222" s="114"/>
      <c r="AZ222" s="81" t="s">
        <v>132</v>
      </c>
      <c r="BB222" s="74">
        <v>221</v>
      </c>
    </row>
    <row r="223" spans="1:54" ht="13.5" thickBot="1" x14ac:dyDescent="0.25">
      <c r="A223" s="112" t="s">
        <v>54</v>
      </c>
      <c r="B223">
        <v>136352</v>
      </c>
      <c r="C223">
        <v>8707</v>
      </c>
      <c r="D223">
        <v>7618</v>
      </c>
      <c r="E223">
        <v>6056</v>
      </c>
      <c r="F223">
        <v>9884</v>
      </c>
      <c r="G223">
        <v>8325</v>
      </c>
      <c r="H223">
        <v>17505</v>
      </c>
      <c r="I223">
        <v>16805</v>
      </c>
      <c r="J223">
        <v>13524</v>
      </c>
      <c r="K223">
        <v>10038</v>
      </c>
      <c r="L223">
        <v>16997</v>
      </c>
      <c r="M223">
        <v>1700</v>
      </c>
      <c r="N223">
        <v>1287</v>
      </c>
      <c r="O223">
        <v>17906</v>
      </c>
      <c r="P223">
        <v>0</v>
      </c>
      <c r="Q223">
        <v>2552</v>
      </c>
      <c r="R223">
        <v>10447</v>
      </c>
      <c r="S223">
        <v>6340</v>
      </c>
      <c r="T223">
        <v>3716</v>
      </c>
      <c r="U223">
        <v>1259</v>
      </c>
      <c r="V223">
        <v>6056</v>
      </c>
      <c r="W223">
        <v>2321</v>
      </c>
      <c r="X223">
        <v>2142</v>
      </c>
      <c r="Y223">
        <v>2890</v>
      </c>
      <c r="Z223">
        <v>4023</v>
      </c>
      <c r="AA223">
        <v>1623</v>
      </c>
      <c r="AB223">
        <v>7400</v>
      </c>
      <c r="AC223">
        <v>0</v>
      </c>
      <c r="AD223">
        <v>3499</v>
      </c>
      <c r="AE223">
        <v>9884</v>
      </c>
      <c r="AF223">
        <v>5587</v>
      </c>
      <c r="AG223">
        <v>9808</v>
      </c>
      <c r="AH223">
        <v>1779</v>
      </c>
      <c r="AI223">
        <v>2300</v>
      </c>
      <c r="AJ223">
        <v>4506</v>
      </c>
      <c r="AK223">
        <v>3523</v>
      </c>
      <c r="AL223">
        <v>4188</v>
      </c>
      <c r="AM223">
        <v>1700</v>
      </c>
      <c r="AN223">
        <v>9245</v>
      </c>
      <c r="AO223">
        <v>3707</v>
      </c>
      <c r="AP223">
        <v>7618</v>
      </c>
      <c r="AQ223">
        <v>1287</v>
      </c>
      <c r="AR223">
        <v>3042</v>
      </c>
      <c r="AS223">
        <v>5850</v>
      </c>
      <c r="AT223">
        <v>3567</v>
      </c>
      <c r="AU223">
        <v>1219</v>
      </c>
      <c r="AV223">
        <v>3274</v>
      </c>
      <c r="AW223" s="113">
        <v>1.1184768365065906E-2</v>
      </c>
      <c r="AX223" s="79" t="s">
        <v>133</v>
      </c>
      <c r="AY223" s="114"/>
      <c r="AZ223" s="81" t="s">
        <v>132</v>
      </c>
      <c r="BB223" s="74">
        <v>222</v>
      </c>
    </row>
    <row r="224" spans="1:54" ht="13.5" thickBot="1" x14ac:dyDescent="0.25">
      <c r="A224" s="112" t="s">
        <v>55</v>
      </c>
      <c r="B224">
        <v>115107</v>
      </c>
      <c r="C224">
        <v>7086</v>
      </c>
      <c r="D224">
        <v>6452</v>
      </c>
      <c r="E224">
        <v>5189</v>
      </c>
      <c r="F224">
        <v>8146</v>
      </c>
      <c r="G224">
        <v>7197</v>
      </c>
      <c r="H224">
        <v>14283</v>
      </c>
      <c r="I224">
        <v>14883</v>
      </c>
      <c r="J224">
        <v>11182</v>
      </c>
      <c r="K224">
        <v>8664</v>
      </c>
      <c r="L224">
        <v>14489</v>
      </c>
      <c r="M224">
        <v>1312</v>
      </c>
      <c r="N224">
        <v>957</v>
      </c>
      <c r="O224">
        <v>15267</v>
      </c>
      <c r="P224">
        <v>0</v>
      </c>
      <c r="Q224">
        <v>2212</v>
      </c>
      <c r="R224">
        <v>8314</v>
      </c>
      <c r="S224">
        <v>5432</v>
      </c>
      <c r="T224">
        <v>3094</v>
      </c>
      <c r="U224">
        <v>1018</v>
      </c>
      <c r="V224">
        <v>5189</v>
      </c>
      <c r="W224">
        <v>2146</v>
      </c>
      <c r="X224">
        <v>1577</v>
      </c>
      <c r="Y224">
        <v>2696</v>
      </c>
      <c r="Z224">
        <v>3047</v>
      </c>
      <c r="AA224">
        <v>1593</v>
      </c>
      <c r="AB224">
        <v>7074</v>
      </c>
      <c r="AC224">
        <v>0</v>
      </c>
      <c r="AD224">
        <v>3006</v>
      </c>
      <c r="AE224">
        <v>8146</v>
      </c>
      <c r="AF224">
        <v>5249</v>
      </c>
      <c r="AG224">
        <v>8088</v>
      </c>
      <c r="AH224">
        <v>1432</v>
      </c>
      <c r="AI224">
        <v>1847</v>
      </c>
      <c r="AJ224">
        <v>3757</v>
      </c>
      <c r="AK224">
        <v>2714</v>
      </c>
      <c r="AL224">
        <v>3512</v>
      </c>
      <c r="AM224">
        <v>1312</v>
      </c>
      <c r="AN224">
        <v>7689</v>
      </c>
      <c r="AO224">
        <v>2948</v>
      </c>
      <c r="AP224">
        <v>6452</v>
      </c>
      <c r="AQ224">
        <v>957</v>
      </c>
      <c r="AR224">
        <v>2795</v>
      </c>
      <c r="AS224">
        <v>5152</v>
      </c>
      <c r="AT224">
        <v>3173</v>
      </c>
      <c r="AU224">
        <v>965</v>
      </c>
      <c r="AV224">
        <v>2521</v>
      </c>
      <c r="AW224" s="113">
        <v>1.8843057633397449E-2</v>
      </c>
      <c r="AX224" s="79" t="s">
        <v>133</v>
      </c>
      <c r="AY224" s="114"/>
      <c r="AZ224" s="81" t="s">
        <v>132</v>
      </c>
      <c r="BB224" s="74">
        <v>223</v>
      </c>
    </row>
    <row r="225" spans="1:54" ht="13.5" thickBot="1" x14ac:dyDescent="0.25">
      <c r="A225" s="112" t="s">
        <v>56</v>
      </c>
      <c r="B225">
        <v>96370</v>
      </c>
      <c r="C225">
        <v>5864</v>
      </c>
      <c r="D225">
        <v>4984</v>
      </c>
      <c r="E225">
        <v>4508</v>
      </c>
      <c r="F225">
        <v>6504</v>
      </c>
      <c r="G225">
        <v>5869</v>
      </c>
      <c r="H225">
        <v>12325</v>
      </c>
      <c r="I225">
        <v>12869</v>
      </c>
      <c r="J225">
        <v>9290</v>
      </c>
      <c r="K225">
        <v>6545</v>
      </c>
      <c r="L225">
        <v>12585</v>
      </c>
      <c r="M225">
        <v>1024</v>
      </c>
      <c r="N225">
        <v>852</v>
      </c>
      <c r="O225">
        <v>13151</v>
      </c>
      <c r="P225">
        <v>0</v>
      </c>
      <c r="Q225">
        <v>2113</v>
      </c>
      <c r="R225">
        <v>6841</v>
      </c>
      <c r="S225">
        <v>4669</v>
      </c>
      <c r="T225">
        <v>2528</v>
      </c>
      <c r="U225">
        <v>760</v>
      </c>
      <c r="V225">
        <v>4508</v>
      </c>
      <c r="W225">
        <v>2172</v>
      </c>
      <c r="X225">
        <v>1227</v>
      </c>
      <c r="Y225">
        <v>2012</v>
      </c>
      <c r="Z225">
        <v>2511</v>
      </c>
      <c r="AA225">
        <v>1657</v>
      </c>
      <c r="AB225">
        <v>6799</v>
      </c>
      <c r="AC225">
        <v>0</v>
      </c>
      <c r="AD225">
        <v>2453</v>
      </c>
      <c r="AE225">
        <v>6504</v>
      </c>
      <c r="AF225">
        <v>4690</v>
      </c>
      <c r="AG225">
        <v>6762</v>
      </c>
      <c r="AH225">
        <v>1441</v>
      </c>
      <c r="AI225">
        <v>1351</v>
      </c>
      <c r="AJ225">
        <v>3371</v>
      </c>
      <c r="AK225">
        <v>2379</v>
      </c>
      <c r="AL225">
        <v>2336</v>
      </c>
      <c r="AM225">
        <v>1024</v>
      </c>
      <c r="AN225">
        <v>6310</v>
      </c>
      <c r="AO225">
        <v>2338</v>
      </c>
      <c r="AP225">
        <v>4984</v>
      </c>
      <c r="AQ225">
        <v>852</v>
      </c>
      <c r="AR225">
        <v>2258</v>
      </c>
      <c r="AS225">
        <v>4209</v>
      </c>
      <c r="AT225">
        <v>2656</v>
      </c>
      <c r="AU225">
        <v>731</v>
      </c>
      <c r="AV225">
        <v>1924</v>
      </c>
      <c r="AW225" s="113">
        <v>3.5393844823768804E-2</v>
      </c>
      <c r="AX225" s="79" t="s">
        <v>133</v>
      </c>
      <c r="AY225" s="114"/>
      <c r="AZ225" s="81" t="s">
        <v>132</v>
      </c>
      <c r="BB225" s="74">
        <v>224</v>
      </c>
    </row>
    <row r="226" spans="1:54" ht="13.5" thickBot="1" x14ac:dyDescent="0.25">
      <c r="A226" s="112" t="s">
        <v>57</v>
      </c>
      <c r="B226">
        <v>72368</v>
      </c>
      <c r="C226">
        <v>4213</v>
      </c>
      <c r="D226">
        <v>3613</v>
      </c>
      <c r="E226">
        <v>3456</v>
      </c>
      <c r="F226">
        <v>4556</v>
      </c>
      <c r="G226">
        <v>4338</v>
      </c>
      <c r="H226">
        <v>9673</v>
      </c>
      <c r="I226">
        <v>9815</v>
      </c>
      <c r="J226">
        <v>6938</v>
      </c>
      <c r="K226">
        <v>4417</v>
      </c>
      <c r="L226">
        <v>9940</v>
      </c>
      <c r="M226">
        <v>736</v>
      </c>
      <c r="N226">
        <v>836</v>
      </c>
      <c r="O226">
        <v>9837</v>
      </c>
      <c r="P226">
        <v>0</v>
      </c>
      <c r="Q226">
        <v>1792</v>
      </c>
      <c r="R226">
        <v>5375</v>
      </c>
      <c r="S226">
        <v>3378</v>
      </c>
      <c r="T226">
        <v>1771</v>
      </c>
      <c r="U226">
        <v>517</v>
      </c>
      <c r="V226">
        <v>3456</v>
      </c>
      <c r="W226">
        <v>1674</v>
      </c>
      <c r="X226">
        <v>861</v>
      </c>
      <c r="Y226">
        <v>1543</v>
      </c>
      <c r="Z226">
        <v>1905</v>
      </c>
      <c r="AA226">
        <v>1401</v>
      </c>
      <c r="AB226">
        <v>5870</v>
      </c>
      <c r="AC226">
        <v>0</v>
      </c>
      <c r="AD226">
        <v>1780</v>
      </c>
      <c r="AE226">
        <v>4556</v>
      </c>
      <c r="AF226">
        <v>3381</v>
      </c>
      <c r="AG226">
        <v>5167</v>
      </c>
      <c r="AH226">
        <v>1273</v>
      </c>
      <c r="AI226">
        <v>946</v>
      </c>
      <c r="AJ226">
        <v>2506</v>
      </c>
      <c r="AK226">
        <v>1695</v>
      </c>
      <c r="AL226">
        <v>1559</v>
      </c>
      <c r="AM226">
        <v>736</v>
      </c>
      <c r="AN226">
        <v>4785</v>
      </c>
      <c r="AO226">
        <v>1677</v>
      </c>
      <c r="AP226">
        <v>3613</v>
      </c>
      <c r="AQ226">
        <v>836</v>
      </c>
      <c r="AR226">
        <v>1657</v>
      </c>
      <c r="AS226">
        <v>2858</v>
      </c>
      <c r="AT226">
        <v>2041</v>
      </c>
      <c r="AU226">
        <v>540</v>
      </c>
      <c r="AV226">
        <v>1219</v>
      </c>
      <c r="AW226" s="113">
        <v>6.4578740867057643E-2</v>
      </c>
      <c r="AX226" s="79" t="s">
        <v>133</v>
      </c>
      <c r="AY226" s="114"/>
      <c r="AZ226" s="81" t="s">
        <v>132</v>
      </c>
      <c r="BB226" s="74">
        <v>225</v>
      </c>
    </row>
    <row r="227" spans="1:54" ht="13.5" thickBot="1" x14ac:dyDescent="0.25">
      <c r="A227" s="215" t="s">
        <v>220</v>
      </c>
      <c r="B227">
        <v>46705</v>
      </c>
      <c r="C227">
        <v>2680</v>
      </c>
      <c r="D227">
        <v>2459</v>
      </c>
      <c r="E227">
        <v>2039</v>
      </c>
      <c r="F227">
        <v>3070</v>
      </c>
      <c r="G227">
        <v>2938</v>
      </c>
      <c r="H227">
        <v>6477</v>
      </c>
      <c r="I227">
        <v>6337</v>
      </c>
      <c r="J227">
        <v>4604</v>
      </c>
      <c r="K227">
        <v>2522</v>
      </c>
      <c r="L227">
        <v>6316</v>
      </c>
      <c r="M227">
        <v>484</v>
      </c>
      <c r="N227">
        <v>520</v>
      </c>
      <c r="O227">
        <v>6259</v>
      </c>
      <c r="P227">
        <v>0</v>
      </c>
      <c r="Q227">
        <v>1213</v>
      </c>
      <c r="R227">
        <v>3636</v>
      </c>
      <c r="S227">
        <v>1993</v>
      </c>
      <c r="T227">
        <v>1181</v>
      </c>
      <c r="U227">
        <v>309</v>
      </c>
      <c r="V227">
        <v>2039</v>
      </c>
      <c r="W227">
        <v>1060</v>
      </c>
      <c r="X227">
        <v>593</v>
      </c>
      <c r="Y227">
        <v>849</v>
      </c>
      <c r="Z227">
        <v>1225</v>
      </c>
      <c r="AA227">
        <v>1027</v>
      </c>
      <c r="AB227">
        <v>3717</v>
      </c>
      <c r="AC227">
        <v>0</v>
      </c>
      <c r="AD227">
        <v>1159</v>
      </c>
      <c r="AE227">
        <v>3070</v>
      </c>
      <c r="AF227">
        <v>2185</v>
      </c>
      <c r="AG227">
        <v>3423</v>
      </c>
      <c r="AH227">
        <v>1003</v>
      </c>
      <c r="AI227">
        <v>582</v>
      </c>
      <c r="AJ227">
        <v>1628</v>
      </c>
      <c r="AK227">
        <v>1006</v>
      </c>
      <c r="AL227">
        <v>810</v>
      </c>
      <c r="AM227">
        <v>484</v>
      </c>
      <c r="AN227">
        <v>3206</v>
      </c>
      <c r="AO227">
        <v>920</v>
      </c>
      <c r="AP227">
        <v>2459</v>
      </c>
      <c r="AQ227">
        <v>520</v>
      </c>
      <c r="AR227">
        <v>1081</v>
      </c>
      <c r="AS227">
        <v>1712</v>
      </c>
      <c r="AT227">
        <v>1470</v>
      </c>
      <c r="AU227">
        <v>353</v>
      </c>
      <c r="AV227">
        <v>792</v>
      </c>
      <c r="AW227" s="113">
        <v>0.15722515602496401</v>
      </c>
      <c r="AX227" s="79" t="s">
        <v>133</v>
      </c>
      <c r="AY227" s="114"/>
      <c r="AZ227" s="81" t="s">
        <v>132</v>
      </c>
      <c r="BB227" s="74">
        <v>226</v>
      </c>
    </row>
    <row r="228" spans="1:54" ht="13.5" thickBot="1" x14ac:dyDescent="0.25">
      <c r="A228" s="216" t="s">
        <v>221</v>
      </c>
      <c r="B228">
        <v>25873</v>
      </c>
      <c r="C228">
        <v>1640</v>
      </c>
      <c r="D228">
        <v>1366</v>
      </c>
      <c r="E228">
        <v>1124</v>
      </c>
      <c r="F228">
        <v>1995</v>
      </c>
      <c r="G228">
        <v>1494</v>
      </c>
      <c r="H228">
        <v>3262</v>
      </c>
      <c r="I228">
        <v>3730</v>
      </c>
      <c r="J228">
        <v>2609</v>
      </c>
      <c r="K228">
        <v>1208</v>
      </c>
      <c r="L228">
        <v>3252</v>
      </c>
      <c r="M228">
        <v>292</v>
      </c>
      <c r="N228">
        <v>309</v>
      </c>
      <c r="O228">
        <v>3592</v>
      </c>
      <c r="P228">
        <v>0</v>
      </c>
      <c r="Q228">
        <v>555</v>
      </c>
      <c r="R228">
        <v>1861</v>
      </c>
      <c r="S228">
        <v>1148</v>
      </c>
      <c r="T228">
        <v>626</v>
      </c>
      <c r="U228">
        <v>110</v>
      </c>
      <c r="V228">
        <v>1124</v>
      </c>
      <c r="W228">
        <v>688</v>
      </c>
      <c r="X228">
        <v>397</v>
      </c>
      <c r="Y228">
        <v>359</v>
      </c>
      <c r="Z228">
        <v>626</v>
      </c>
      <c r="AA228">
        <v>619</v>
      </c>
      <c r="AB228">
        <v>1888</v>
      </c>
      <c r="AC228">
        <v>0</v>
      </c>
      <c r="AD228">
        <v>665</v>
      </c>
      <c r="AE228">
        <v>1995</v>
      </c>
      <c r="AF228">
        <v>1245</v>
      </c>
      <c r="AG228">
        <v>1983</v>
      </c>
      <c r="AH228">
        <v>695</v>
      </c>
      <c r="AI228">
        <v>240</v>
      </c>
      <c r="AJ228">
        <v>846</v>
      </c>
      <c r="AK228">
        <v>627</v>
      </c>
      <c r="AL228">
        <v>409</v>
      </c>
      <c r="AM228">
        <v>292</v>
      </c>
      <c r="AN228">
        <v>1756</v>
      </c>
      <c r="AO228">
        <v>557</v>
      </c>
      <c r="AP228">
        <v>1366</v>
      </c>
      <c r="AQ228">
        <v>309</v>
      </c>
      <c r="AR228">
        <v>616</v>
      </c>
      <c r="AS228">
        <v>799</v>
      </c>
      <c r="AT228">
        <v>719</v>
      </c>
      <c r="AU228">
        <v>255</v>
      </c>
      <c r="AV228">
        <v>498</v>
      </c>
      <c r="AW228" s="113"/>
      <c r="AX228" s="79"/>
      <c r="AY228" s="114"/>
      <c r="AZ228" s="81"/>
      <c r="BB228" s="74">
        <v>227</v>
      </c>
    </row>
    <row r="229" spans="1:54" ht="13.5" thickBot="1" x14ac:dyDescent="0.25">
      <c r="A229" s="102" t="s">
        <v>63</v>
      </c>
      <c r="B229" s="103"/>
      <c r="C229" s="103"/>
      <c r="D229" s="103"/>
      <c r="E229" s="103"/>
      <c r="F229" s="103"/>
      <c r="G229" s="103"/>
      <c r="H229" s="103"/>
      <c r="I229" s="103"/>
      <c r="J229" s="103"/>
      <c r="K229" s="103"/>
      <c r="L229" s="103"/>
      <c r="M229" s="104"/>
      <c r="N229" s="104"/>
      <c r="O229" s="104"/>
      <c r="P229" s="104"/>
      <c r="Q229" s="105"/>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6"/>
      <c r="AW229" s="107"/>
      <c r="AX229" s="108"/>
      <c r="AY229" s="109"/>
      <c r="AZ229" s="110"/>
      <c r="BB229" s="74">
        <v>228</v>
      </c>
    </row>
    <row r="230" spans="1:54" ht="13.5" thickBot="1" x14ac:dyDescent="0.25">
      <c r="A230" s="112" t="s">
        <v>21</v>
      </c>
      <c r="B230">
        <v>25144</v>
      </c>
      <c r="C230">
        <v>1002</v>
      </c>
      <c r="D230">
        <v>157</v>
      </c>
      <c r="E230">
        <v>232</v>
      </c>
      <c r="F230">
        <v>1915</v>
      </c>
      <c r="G230">
        <v>1433</v>
      </c>
      <c r="H230">
        <v>5050</v>
      </c>
      <c r="I230">
        <v>4770</v>
      </c>
      <c r="J230">
        <v>592</v>
      </c>
      <c r="K230">
        <v>1835</v>
      </c>
      <c r="L230">
        <v>6604</v>
      </c>
      <c r="M230">
        <v>20</v>
      </c>
      <c r="N230">
        <v>52</v>
      </c>
      <c r="O230">
        <v>1482</v>
      </c>
      <c r="P230">
        <v>0</v>
      </c>
      <c r="Q230">
        <v>2370</v>
      </c>
      <c r="R230">
        <v>2344</v>
      </c>
      <c r="S230">
        <v>272</v>
      </c>
      <c r="T230">
        <v>190</v>
      </c>
      <c r="U230">
        <v>134</v>
      </c>
      <c r="V230">
        <v>232</v>
      </c>
      <c r="W230">
        <v>525</v>
      </c>
      <c r="X230">
        <v>393</v>
      </c>
      <c r="Y230">
        <v>1128</v>
      </c>
      <c r="Z230">
        <v>411</v>
      </c>
      <c r="AA230">
        <v>1287</v>
      </c>
      <c r="AB230">
        <v>5013</v>
      </c>
      <c r="AC230">
        <v>0</v>
      </c>
      <c r="AD230">
        <v>837</v>
      </c>
      <c r="AE230">
        <v>1915</v>
      </c>
      <c r="AF230">
        <v>1370</v>
      </c>
      <c r="AG230">
        <v>402</v>
      </c>
      <c r="AH230">
        <v>228</v>
      </c>
      <c r="AI230">
        <v>369</v>
      </c>
      <c r="AJ230">
        <v>336</v>
      </c>
      <c r="AK230">
        <v>222</v>
      </c>
      <c r="AL230">
        <v>707</v>
      </c>
      <c r="AM230">
        <v>20</v>
      </c>
      <c r="AN230">
        <v>685</v>
      </c>
      <c r="AO230">
        <v>646</v>
      </c>
      <c r="AP230">
        <v>157</v>
      </c>
      <c r="AQ230">
        <v>52</v>
      </c>
      <c r="AR230">
        <v>387</v>
      </c>
      <c r="AS230">
        <v>1128</v>
      </c>
      <c r="AT230">
        <v>462</v>
      </c>
      <c r="AU230">
        <v>111</v>
      </c>
      <c r="AV230">
        <v>811</v>
      </c>
      <c r="AW230" s="113">
        <v>3.4642032332563508E-3</v>
      </c>
      <c r="AX230" s="79" t="s">
        <v>133</v>
      </c>
      <c r="AY230" s="114"/>
      <c r="AZ230" s="81" t="s">
        <v>132</v>
      </c>
      <c r="BB230" s="74">
        <v>229</v>
      </c>
    </row>
    <row r="231" spans="1:54" ht="13.5" thickBot="1" x14ac:dyDescent="0.25">
      <c r="A231" s="112" t="s">
        <v>22</v>
      </c>
      <c r="B231">
        <v>105764</v>
      </c>
      <c r="C231">
        <v>4458</v>
      </c>
      <c r="D231">
        <v>871</v>
      </c>
      <c r="E231">
        <v>1021</v>
      </c>
      <c r="F231">
        <v>8003</v>
      </c>
      <c r="G231">
        <v>6162</v>
      </c>
      <c r="H231">
        <v>19908</v>
      </c>
      <c r="I231">
        <v>20821</v>
      </c>
      <c r="J231">
        <v>2532</v>
      </c>
      <c r="K231">
        <v>8216</v>
      </c>
      <c r="L231">
        <v>27131</v>
      </c>
      <c r="M231">
        <v>63</v>
      </c>
      <c r="N231">
        <v>241</v>
      </c>
      <c r="O231">
        <v>6337</v>
      </c>
      <c r="P231">
        <v>0</v>
      </c>
      <c r="Q231">
        <v>8983</v>
      </c>
      <c r="R231">
        <v>9758</v>
      </c>
      <c r="S231">
        <v>1302</v>
      </c>
      <c r="T231">
        <v>804</v>
      </c>
      <c r="U231">
        <v>568</v>
      </c>
      <c r="V231">
        <v>1021</v>
      </c>
      <c r="W231">
        <v>2140</v>
      </c>
      <c r="X231">
        <v>1572</v>
      </c>
      <c r="Y231">
        <v>5255</v>
      </c>
      <c r="Z231">
        <v>2021</v>
      </c>
      <c r="AA231">
        <v>5933</v>
      </c>
      <c r="AB231">
        <v>19671</v>
      </c>
      <c r="AC231">
        <v>0</v>
      </c>
      <c r="AD231">
        <v>3301</v>
      </c>
      <c r="AE231">
        <v>8003</v>
      </c>
      <c r="AF231">
        <v>5018</v>
      </c>
      <c r="AG231">
        <v>1728</v>
      </c>
      <c r="AH231">
        <v>1040</v>
      </c>
      <c r="AI231">
        <v>1632</v>
      </c>
      <c r="AJ231">
        <v>1167</v>
      </c>
      <c r="AK231">
        <v>1001</v>
      </c>
      <c r="AL231">
        <v>3281</v>
      </c>
      <c r="AM231">
        <v>63</v>
      </c>
      <c r="AN231">
        <v>2895</v>
      </c>
      <c r="AO231">
        <v>3067</v>
      </c>
      <c r="AP231">
        <v>871</v>
      </c>
      <c r="AQ231">
        <v>241</v>
      </c>
      <c r="AR231">
        <v>1885</v>
      </c>
      <c r="AS231">
        <v>4935</v>
      </c>
      <c r="AT231">
        <v>2293</v>
      </c>
      <c r="AU231">
        <v>508</v>
      </c>
      <c r="AV231">
        <v>3807</v>
      </c>
      <c r="AW231" s="113">
        <v>1.7940607147915583E-4</v>
      </c>
      <c r="AX231" s="79" t="s">
        <v>133</v>
      </c>
      <c r="AY231" s="114"/>
      <c r="AZ231" s="81" t="s">
        <v>132</v>
      </c>
      <c r="BB231" s="74">
        <v>230</v>
      </c>
    </row>
    <row r="232" spans="1:54" ht="13.5" thickBot="1" x14ac:dyDescent="0.25">
      <c r="A232" s="112" t="s">
        <v>23</v>
      </c>
      <c r="B232">
        <v>139192</v>
      </c>
      <c r="C232">
        <v>6170</v>
      </c>
      <c r="D232">
        <v>1262</v>
      </c>
      <c r="E232">
        <v>1291</v>
      </c>
      <c r="F232">
        <v>9904</v>
      </c>
      <c r="G232">
        <v>8789</v>
      </c>
      <c r="H232">
        <v>24588</v>
      </c>
      <c r="I232">
        <v>29500</v>
      </c>
      <c r="J232">
        <v>3528</v>
      </c>
      <c r="K232">
        <v>11415</v>
      </c>
      <c r="L232">
        <v>33494</v>
      </c>
      <c r="M232">
        <v>63</v>
      </c>
      <c r="N232">
        <v>376</v>
      </c>
      <c r="O232">
        <v>8812</v>
      </c>
      <c r="P232">
        <v>0</v>
      </c>
      <c r="Q232">
        <v>10892</v>
      </c>
      <c r="R232">
        <v>12333</v>
      </c>
      <c r="S232">
        <v>1978</v>
      </c>
      <c r="T232">
        <v>1077</v>
      </c>
      <c r="U232">
        <v>959</v>
      </c>
      <c r="V232">
        <v>1291</v>
      </c>
      <c r="W232">
        <v>2768</v>
      </c>
      <c r="X232">
        <v>2080</v>
      </c>
      <c r="Y232">
        <v>7720</v>
      </c>
      <c r="Z232">
        <v>2718</v>
      </c>
      <c r="AA232">
        <v>8853</v>
      </c>
      <c r="AB232">
        <v>23552</v>
      </c>
      <c r="AC232">
        <v>0</v>
      </c>
      <c r="AD232">
        <v>4210</v>
      </c>
      <c r="AE232">
        <v>9904</v>
      </c>
      <c r="AF232">
        <v>5968</v>
      </c>
      <c r="AG232">
        <v>2451</v>
      </c>
      <c r="AH232">
        <v>1557</v>
      </c>
      <c r="AI232">
        <v>2090</v>
      </c>
      <c r="AJ232">
        <v>1363</v>
      </c>
      <c r="AK232">
        <v>1399</v>
      </c>
      <c r="AL232">
        <v>4628</v>
      </c>
      <c r="AM232">
        <v>63</v>
      </c>
      <c r="AN232">
        <v>4066</v>
      </c>
      <c r="AO232">
        <v>4628</v>
      </c>
      <c r="AP232">
        <v>1262</v>
      </c>
      <c r="AQ232">
        <v>376</v>
      </c>
      <c r="AR232">
        <v>2691</v>
      </c>
      <c r="AS232">
        <v>6787</v>
      </c>
      <c r="AT232">
        <v>3620</v>
      </c>
      <c r="AU232">
        <v>774</v>
      </c>
      <c r="AV232">
        <v>5134</v>
      </c>
      <c r="AW232" s="113">
        <v>3.4653156556030687E-5</v>
      </c>
      <c r="AX232" s="79" t="s">
        <v>133</v>
      </c>
      <c r="AY232" s="114"/>
      <c r="AZ232" s="81" t="s">
        <v>132</v>
      </c>
      <c r="BB232" s="74">
        <v>231</v>
      </c>
    </row>
    <row r="233" spans="1:54" ht="13.5" thickBot="1" x14ac:dyDescent="0.25">
      <c r="A233" s="112" t="s">
        <v>24</v>
      </c>
      <c r="B233">
        <v>156818</v>
      </c>
      <c r="C233">
        <v>7497</v>
      </c>
      <c r="D233">
        <v>1266</v>
      </c>
      <c r="E233">
        <v>1539</v>
      </c>
      <c r="F233">
        <v>10815</v>
      </c>
      <c r="G233">
        <v>9684</v>
      </c>
      <c r="H233">
        <v>27467</v>
      </c>
      <c r="I233">
        <v>33846</v>
      </c>
      <c r="J233">
        <v>4328</v>
      </c>
      <c r="K233">
        <v>13313</v>
      </c>
      <c r="L233">
        <v>36204</v>
      </c>
      <c r="M233">
        <v>96</v>
      </c>
      <c r="N233">
        <v>284</v>
      </c>
      <c r="O233">
        <v>10479</v>
      </c>
      <c r="P233">
        <v>0</v>
      </c>
      <c r="Q233">
        <v>11843</v>
      </c>
      <c r="R233">
        <v>13727</v>
      </c>
      <c r="S233">
        <v>2481</v>
      </c>
      <c r="T233">
        <v>1282</v>
      </c>
      <c r="U233">
        <v>1238</v>
      </c>
      <c r="V233">
        <v>1539</v>
      </c>
      <c r="W233">
        <v>3253</v>
      </c>
      <c r="X233">
        <v>2470</v>
      </c>
      <c r="Y233">
        <v>9368</v>
      </c>
      <c r="Z233">
        <v>3196</v>
      </c>
      <c r="AA233">
        <v>9827</v>
      </c>
      <c r="AB233">
        <v>25176</v>
      </c>
      <c r="AC233">
        <v>0</v>
      </c>
      <c r="AD233">
        <v>4586</v>
      </c>
      <c r="AE233">
        <v>10815</v>
      </c>
      <c r="AF233">
        <v>6593</v>
      </c>
      <c r="AG233">
        <v>3046</v>
      </c>
      <c r="AH233">
        <v>1555</v>
      </c>
      <c r="AI233">
        <v>2259</v>
      </c>
      <c r="AJ233">
        <v>1897</v>
      </c>
      <c r="AK233">
        <v>1768</v>
      </c>
      <c r="AL233">
        <v>4980</v>
      </c>
      <c r="AM233">
        <v>96</v>
      </c>
      <c r="AN233">
        <v>4745</v>
      </c>
      <c r="AO233">
        <v>5680</v>
      </c>
      <c r="AP233">
        <v>1266</v>
      </c>
      <c r="AQ233">
        <v>284</v>
      </c>
      <c r="AR233">
        <v>3259</v>
      </c>
      <c r="AS233">
        <v>8333</v>
      </c>
      <c r="AT233">
        <v>3860</v>
      </c>
      <c r="AU233">
        <v>823</v>
      </c>
      <c r="AV233">
        <v>5573</v>
      </c>
      <c r="AW233" s="113">
        <v>1.23205056335512E-4</v>
      </c>
      <c r="AX233" s="79" t="s">
        <v>133</v>
      </c>
      <c r="AY233" s="114"/>
      <c r="AZ233" s="81" t="s">
        <v>132</v>
      </c>
      <c r="BB233" s="74">
        <v>232</v>
      </c>
    </row>
    <row r="234" spans="1:54" ht="13.5" thickBot="1" x14ac:dyDescent="0.25">
      <c r="A234" s="112" t="s">
        <v>25</v>
      </c>
      <c r="B234">
        <v>178630</v>
      </c>
      <c r="C234">
        <v>7779</v>
      </c>
      <c r="D234">
        <v>1160</v>
      </c>
      <c r="E234">
        <v>1706</v>
      </c>
      <c r="F234">
        <v>13597</v>
      </c>
      <c r="G234">
        <v>13073</v>
      </c>
      <c r="H234">
        <v>29565</v>
      </c>
      <c r="I234">
        <v>35653</v>
      </c>
      <c r="J234">
        <v>5057</v>
      </c>
      <c r="K234">
        <v>14000</v>
      </c>
      <c r="L234">
        <v>43703</v>
      </c>
      <c r="M234">
        <v>122</v>
      </c>
      <c r="N234">
        <v>280</v>
      </c>
      <c r="O234">
        <v>12935</v>
      </c>
      <c r="P234">
        <v>0</v>
      </c>
      <c r="Q234">
        <v>13428</v>
      </c>
      <c r="R234">
        <v>13376</v>
      </c>
      <c r="S234">
        <v>2655</v>
      </c>
      <c r="T234">
        <v>2110</v>
      </c>
      <c r="U234">
        <v>1290</v>
      </c>
      <c r="V234">
        <v>1706</v>
      </c>
      <c r="W234">
        <v>4792</v>
      </c>
      <c r="X234">
        <v>2295</v>
      </c>
      <c r="Y234">
        <v>9759</v>
      </c>
      <c r="Z234">
        <v>3026</v>
      </c>
      <c r="AA234">
        <v>9788</v>
      </c>
      <c r="AB234">
        <v>33030</v>
      </c>
      <c r="AC234">
        <v>0</v>
      </c>
      <c r="AD234">
        <v>6289</v>
      </c>
      <c r="AE234">
        <v>13597</v>
      </c>
      <c r="AF234">
        <v>7750</v>
      </c>
      <c r="AG234">
        <v>2947</v>
      </c>
      <c r="AH234">
        <v>1513</v>
      </c>
      <c r="AI234">
        <v>2124</v>
      </c>
      <c r="AJ234">
        <v>2761</v>
      </c>
      <c r="AK234">
        <v>1974</v>
      </c>
      <c r="AL234">
        <v>5401</v>
      </c>
      <c r="AM234">
        <v>122</v>
      </c>
      <c r="AN234">
        <v>5488</v>
      </c>
      <c r="AO234">
        <v>5866</v>
      </c>
      <c r="AP234">
        <v>1160</v>
      </c>
      <c r="AQ234">
        <v>280</v>
      </c>
      <c r="AR234">
        <v>3510</v>
      </c>
      <c r="AS234">
        <v>8599</v>
      </c>
      <c r="AT234">
        <v>5494</v>
      </c>
      <c r="AU234">
        <v>977</v>
      </c>
      <c r="AV234">
        <v>5523</v>
      </c>
      <c r="AW234" s="113">
        <v>3.2224144364166753E-4</v>
      </c>
      <c r="AX234" s="79" t="s">
        <v>133</v>
      </c>
      <c r="AY234" s="114"/>
      <c r="AZ234" s="81" t="s">
        <v>132</v>
      </c>
      <c r="BB234" s="74">
        <v>233</v>
      </c>
    </row>
    <row r="235" spans="1:54" ht="13.5" thickBot="1" x14ac:dyDescent="0.25">
      <c r="A235" s="112" t="s">
        <v>26</v>
      </c>
      <c r="B235">
        <v>188970</v>
      </c>
      <c r="C235">
        <v>6523</v>
      </c>
      <c r="D235">
        <v>752</v>
      </c>
      <c r="E235">
        <v>1352</v>
      </c>
      <c r="F235">
        <v>17838</v>
      </c>
      <c r="G235">
        <v>10226</v>
      </c>
      <c r="H235">
        <v>30602</v>
      </c>
      <c r="I235">
        <v>35117</v>
      </c>
      <c r="J235">
        <v>6086</v>
      </c>
      <c r="K235">
        <v>12183</v>
      </c>
      <c r="L235">
        <v>55246</v>
      </c>
      <c r="M235">
        <v>81</v>
      </c>
      <c r="N235">
        <v>157</v>
      </c>
      <c r="O235">
        <v>12807</v>
      </c>
      <c r="P235">
        <v>0</v>
      </c>
      <c r="Q235">
        <v>16544</v>
      </c>
      <c r="R235">
        <v>11226</v>
      </c>
      <c r="S235">
        <v>1965</v>
      </c>
      <c r="T235">
        <v>3705</v>
      </c>
      <c r="U235">
        <v>983</v>
      </c>
      <c r="V235">
        <v>1352</v>
      </c>
      <c r="W235">
        <v>5326</v>
      </c>
      <c r="X235">
        <v>2153</v>
      </c>
      <c r="Y235">
        <v>8418</v>
      </c>
      <c r="Z235">
        <v>2105</v>
      </c>
      <c r="AA235">
        <v>8136</v>
      </c>
      <c r="AB235">
        <v>47195</v>
      </c>
      <c r="AC235">
        <v>0</v>
      </c>
      <c r="AD235">
        <v>4520</v>
      </c>
      <c r="AE235">
        <v>17838</v>
      </c>
      <c r="AF235">
        <v>11595</v>
      </c>
      <c r="AG235">
        <v>2381</v>
      </c>
      <c r="AH235">
        <v>1186</v>
      </c>
      <c r="AI235">
        <v>1848</v>
      </c>
      <c r="AJ235">
        <v>2832</v>
      </c>
      <c r="AK235">
        <v>1600</v>
      </c>
      <c r="AL235">
        <v>4661</v>
      </c>
      <c r="AM235">
        <v>81</v>
      </c>
      <c r="AN235">
        <v>5516</v>
      </c>
      <c r="AO235">
        <v>4963</v>
      </c>
      <c r="AP235">
        <v>752</v>
      </c>
      <c r="AQ235">
        <v>157</v>
      </c>
      <c r="AR235">
        <v>2770</v>
      </c>
      <c r="AS235">
        <v>7522</v>
      </c>
      <c r="AT235">
        <v>4723</v>
      </c>
      <c r="AU235">
        <v>819</v>
      </c>
      <c r="AV235">
        <v>4098</v>
      </c>
      <c r="AW235" s="113">
        <v>4.0470994875496999E-4</v>
      </c>
      <c r="AX235" s="79" t="s">
        <v>133</v>
      </c>
      <c r="AY235" s="114"/>
      <c r="AZ235" s="81" t="s">
        <v>132</v>
      </c>
      <c r="BB235" s="74">
        <v>234</v>
      </c>
    </row>
    <row r="236" spans="1:54" ht="13.5" thickBot="1" x14ac:dyDescent="0.25">
      <c r="A236" s="112" t="s">
        <v>27</v>
      </c>
      <c r="B236">
        <v>152789</v>
      </c>
      <c r="C236">
        <v>4346</v>
      </c>
      <c r="D236">
        <v>574</v>
      </c>
      <c r="E236">
        <v>1075</v>
      </c>
      <c r="F236">
        <v>9773</v>
      </c>
      <c r="G236">
        <v>5885</v>
      </c>
      <c r="H236">
        <v>29180</v>
      </c>
      <c r="I236">
        <v>28128</v>
      </c>
      <c r="J236">
        <v>4677</v>
      </c>
      <c r="K236">
        <v>9647</v>
      </c>
      <c r="L236">
        <v>50273</v>
      </c>
      <c r="M236">
        <v>44</v>
      </c>
      <c r="N236">
        <v>165</v>
      </c>
      <c r="O236">
        <v>9022</v>
      </c>
      <c r="P236">
        <v>0</v>
      </c>
      <c r="Q236">
        <v>17894</v>
      </c>
      <c r="R236">
        <v>9245</v>
      </c>
      <c r="S236">
        <v>1484</v>
      </c>
      <c r="T236">
        <v>2767</v>
      </c>
      <c r="U236">
        <v>630</v>
      </c>
      <c r="V236">
        <v>1075</v>
      </c>
      <c r="W236">
        <v>3425</v>
      </c>
      <c r="X236">
        <v>1510</v>
      </c>
      <c r="Y236">
        <v>6163</v>
      </c>
      <c r="Z236">
        <v>1333</v>
      </c>
      <c r="AA236">
        <v>5553</v>
      </c>
      <c r="AB236">
        <v>44396</v>
      </c>
      <c r="AC236">
        <v>0</v>
      </c>
      <c r="AD236">
        <v>3535</v>
      </c>
      <c r="AE236">
        <v>9773</v>
      </c>
      <c r="AF236">
        <v>11123</v>
      </c>
      <c r="AG236">
        <v>1910</v>
      </c>
      <c r="AH236">
        <v>836</v>
      </c>
      <c r="AI236">
        <v>1355</v>
      </c>
      <c r="AJ236">
        <v>2041</v>
      </c>
      <c r="AK236">
        <v>1099</v>
      </c>
      <c r="AL236">
        <v>3563</v>
      </c>
      <c r="AM236">
        <v>44</v>
      </c>
      <c r="AN236">
        <v>4113</v>
      </c>
      <c r="AO236">
        <v>3882</v>
      </c>
      <c r="AP236">
        <v>574</v>
      </c>
      <c r="AQ236">
        <v>165</v>
      </c>
      <c r="AR236">
        <v>1737</v>
      </c>
      <c r="AS236">
        <v>6084</v>
      </c>
      <c r="AT236">
        <v>1720</v>
      </c>
      <c r="AU236">
        <v>571</v>
      </c>
      <c r="AV236">
        <v>3189</v>
      </c>
      <c r="AW236" s="113">
        <v>4.9970625375623785E-4</v>
      </c>
      <c r="AX236" s="79" t="s">
        <v>133</v>
      </c>
      <c r="AY236" s="114"/>
      <c r="AZ236" s="81" t="s">
        <v>132</v>
      </c>
      <c r="BB236" s="74">
        <v>235</v>
      </c>
    </row>
    <row r="237" spans="1:54" ht="13.5" thickBot="1" x14ac:dyDescent="0.25">
      <c r="A237" s="112" t="s">
        <v>28</v>
      </c>
      <c r="B237">
        <v>132612</v>
      </c>
      <c r="C237">
        <v>4596</v>
      </c>
      <c r="D237">
        <v>722</v>
      </c>
      <c r="E237">
        <v>1022</v>
      </c>
      <c r="F237">
        <v>8931</v>
      </c>
      <c r="G237">
        <v>6268</v>
      </c>
      <c r="H237">
        <v>28082</v>
      </c>
      <c r="I237">
        <v>23169</v>
      </c>
      <c r="J237">
        <v>3462</v>
      </c>
      <c r="K237">
        <v>8542</v>
      </c>
      <c r="L237">
        <v>40501</v>
      </c>
      <c r="M237">
        <v>42</v>
      </c>
      <c r="N237">
        <v>171</v>
      </c>
      <c r="O237">
        <v>7104</v>
      </c>
      <c r="P237">
        <v>0</v>
      </c>
      <c r="Q237">
        <v>16266</v>
      </c>
      <c r="R237">
        <v>10136</v>
      </c>
      <c r="S237">
        <v>1434</v>
      </c>
      <c r="T237">
        <v>1399</v>
      </c>
      <c r="U237">
        <v>551</v>
      </c>
      <c r="V237">
        <v>1022</v>
      </c>
      <c r="W237">
        <v>2494</v>
      </c>
      <c r="X237">
        <v>1721</v>
      </c>
      <c r="Y237">
        <v>4399</v>
      </c>
      <c r="Z237">
        <v>1541</v>
      </c>
      <c r="AA237">
        <v>4528</v>
      </c>
      <c r="AB237">
        <v>33775</v>
      </c>
      <c r="AC237">
        <v>0</v>
      </c>
      <c r="AD237">
        <v>4123</v>
      </c>
      <c r="AE237">
        <v>8931</v>
      </c>
      <c r="AF237">
        <v>9807</v>
      </c>
      <c r="AG237">
        <v>2063</v>
      </c>
      <c r="AH237">
        <v>866</v>
      </c>
      <c r="AI237">
        <v>1430</v>
      </c>
      <c r="AJ237">
        <v>1680</v>
      </c>
      <c r="AK237">
        <v>1163</v>
      </c>
      <c r="AL237">
        <v>3406</v>
      </c>
      <c r="AM237">
        <v>42</v>
      </c>
      <c r="AN237">
        <v>3176</v>
      </c>
      <c r="AO237">
        <v>3057</v>
      </c>
      <c r="AP237">
        <v>722</v>
      </c>
      <c r="AQ237">
        <v>171</v>
      </c>
      <c r="AR237">
        <v>1712</v>
      </c>
      <c r="AS237">
        <v>5136</v>
      </c>
      <c r="AT237">
        <v>1594</v>
      </c>
      <c r="AU237">
        <v>512</v>
      </c>
      <c r="AV237">
        <v>3755</v>
      </c>
      <c r="AW237" s="113">
        <v>5.7469147172591636E-4</v>
      </c>
      <c r="AX237" s="79" t="s">
        <v>133</v>
      </c>
      <c r="AY237" s="114"/>
      <c r="AZ237" s="81" t="s">
        <v>132</v>
      </c>
      <c r="BB237" s="74">
        <v>236</v>
      </c>
    </row>
    <row r="238" spans="1:54" ht="13.5" thickBot="1" x14ac:dyDescent="0.25">
      <c r="A238" s="112" t="s">
        <v>29</v>
      </c>
      <c r="B238">
        <v>164153</v>
      </c>
      <c r="C238">
        <v>6774</v>
      </c>
      <c r="D238">
        <v>1151</v>
      </c>
      <c r="E238">
        <v>1543</v>
      </c>
      <c r="F238">
        <v>12467</v>
      </c>
      <c r="G238">
        <v>9438</v>
      </c>
      <c r="H238">
        <v>32967</v>
      </c>
      <c r="I238">
        <v>29510</v>
      </c>
      <c r="J238">
        <v>4827</v>
      </c>
      <c r="K238">
        <v>12543</v>
      </c>
      <c r="L238">
        <v>43248</v>
      </c>
      <c r="M238">
        <v>90</v>
      </c>
      <c r="N238">
        <v>325</v>
      </c>
      <c r="O238">
        <v>9270</v>
      </c>
      <c r="P238">
        <v>0</v>
      </c>
      <c r="Q238">
        <v>16382</v>
      </c>
      <c r="R238">
        <v>14515</v>
      </c>
      <c r="S238">
        <v>1941</v>
      </c>
      <c r="T238">
        <v>2106</v>
      </c>
      <c r="U238">
        <v>900</v>
      </c>
      <c r="V238">
        <v>1543</v>
      </c>
      <c r="W238">
        <v>3225</v>
      </c>
      <c r="X238">
        <v>2570</v>
      </c>
      <c r="Y238">
        <v>6409</v>
      </c>
      <c r="Z238">
        <v>2672</v>
      </c>
      <c r="AA238">
        <v>6893</v>
      </c>
      <c r="AB238">
        <v>32807</v>
      </c>
      <c r="AC238">
        <v>0</v>
      </c>
      <c r="AD238">
        <v>5660</v>
      </c>
      <c r="AE238">
        <v>12467</v>
      </c>
      <c r="AF238">
        <v>9453</v>
      </c>
      <c r="AG238">
        <v>2721</v>
      </c>
      <c r="AH238">
        <v>1527</v>
      </c>
      <c r="AI238">
        <v>2332</v>
      </c>
      <c r="AJ238">
        <v>2070</v>
      </c>
      <c r="AK238">
        <v>1545</v>
      </c>
      <c r="AL238">
        <v>5186</v>
      </c>
      <c r="AM238">
        <v>90</v>
      </c>
      <c r="AN238">
        <v>4104</v>
      </c>
      <c r="AO238">
        <v>4369</v>
      </c>
      <c r="AP238">
        <v>1151</v>
      </c>
      <c r="AQ238">
        <v>325</v>
      </c>
      <c r="AR238">
        <v>2659</v>
      </c>
      <c r="AS238">
        <v>7357</v>
      </c>
      <c r="AT238">
        <v>2878</v>
      </c>
      <c r="AU238">
        <v>859</v>
      </c>
      <c r="AV238">
        <v>5437</v>
      </c>
      <c r="AW238" s="113">
        <v>8.3160083160083165E-4</v>
      </c>
      <c r="AX238" s="79" t="s">
        <v>133</v>
      </c>
      <c r="AY238" s="114"/>
      <c r="AZ238" s="81" t="s">
        <v>132</v>
      </c>
      <c r="BB238" s="74">
        <v>237</v>
      </c>
    </row>
    <row r="239" spans="1:54" ht="13.5" thickBot="1" x14ac:dyDescent="0.25">
      <c r="A239" s="112" t="s">
        <v>30</v>
      </c>
      <c r="B239">
        <v>197319</v>
      </c>
      <c r="C239">
        <v>9018</v>
      </c>
      <c r="D239">
        <v>1488</v>
      </c>
      <c r="E239">
        <v>2020</v>
      </c>
      <c r="F239">
        <v>13803</v>
      </c>
      <c r="G239">
        <v>12222</v>
      </c>
      <c r="H239">
        <v>36295</v>
      </c>
      <c r="I239">
        <v>38713</v>
      </c>
      <c r="J239">
        <v>5628</v>
      </c>
      <c r="K239">
        <v>16080</v>
      </c>
      <c r="L239">
        <v>49501</v>
      </c>
      <c r="M239">
        <v>102</v>
      </c>
      <c r="N239">
        <v>410</v>
      </c>
      <c r="O239">
        <v>12039</v>
      </c>
      <c r="P239">
        <v>0</v>
      </c>
      <c r="Q239">
        <v>16995</v>
      </c>
      <c r="R239">
        <v>17072</v>
      </c>
      <c r="S239">
        <v>2630</v>
      </c>
      <c r="T239">
        <v>2079</v>
      </c>
      <c r="U239">
        <v>1344</v>
      </c>
      <c r="V239">
        <v>2020</v>
      </c>
      <c r="W239">
        <v>3834</v>
      </c>
      <c r="X239">
        <v>3323</v>
      </c>
      <c r="Y239">
        <v>9318</v>
      </c>
      <c r="Z239">
        <v>3807</v>
      </c>
      <c r="AA239">
        <v>9801</v>
      </c>
      <c r="AB239">
        <v>35641</v>
      </c>
      <c r="AC239">
        <v>0</v>
      </c>
      <c r="AD239">
        <v>6614</v>
      </c>
      <c r="AE239">
        <v>13803</v>
      </c>
      <c r="AF239">
        <v>9969</v>
      </c>
      <c r="AG239">
        <v>3549</v>
      </c>
      <c r="AH239">
        <v>1808</v>
      </c>
      <c r="AI239">
        <v>2880</v>
      </c>
      <c r="AJ239">
        <v>2228</v>
      </c>
      <c r="AK239">
        <v>2145</v>
      </c>
      <c r="AL239">
        <v>6378</v>
      </c>
      <c r="AM239">
        <v>102</v>
      </c>
      <c r="AN239">
        <v>5575</v>
      </c>
      <c r="AO239">
        <v>6557</v>
      </c>
      <c r="AP239">
        <v>1488</v>
      </c>
      <c r="AQ239">
        <v>410</v>
      </c>
      <c r="AR239">
        <v>3550</v>
      </c>
      <c r="AS239">
        <v>9702</v>
      </c>
      <c r="AT239">
        <v>4264</v>
      </c>
      <c r="AU239">
        <v>1260</v>
      </c>
      <c r="AV239">
        <v>7173</v>
      </c>
      <c r="AW239" s="113">
        <v>1.0352017185320547E-3</v>
      </c>
      <c r="AX239" s="79" t="s">
        <v>133</v>
      </c>
      <c r="AY239" s="114"/>
      <c r="AZ239" s="81" t="s">
        <v>132</v>
      </c>
      <c r="BB239" s="74">
        <v>238</v>
      </c>
    </row>
    <row r="240" spans="1:54" ht="13.5" thickBot="1" x14ac:dyDescent="0.25">
      <c r="A240" s="112" t="s">
        <v>31</v>
      </c>
      <c r="B240">
        <v>205976</v>
      </c>
      <c r="C240">
        <v>9660</v>
      </c>
      <c r="D240">
        <v>1424</v>
      </c>
      <c r="E240">
        <v>2375</v>
      </c>
      <c r="F240">
        <v>13651</v>
      </c>
      <c r="G240">
        <v>12017</v>
      </c>
      <c r="H240">
        <v>37197</v>
      </c>
      <c r="I240">
        <v>42987</v>
      </c>
      <c r="J240">
        <v>5899</v>
      </c>
      <c r="K240">
        <v>17638</v>
      </c>
      <c r="L240">
        <v>48787</v>
      </c>
      <c r="M240">
        <v>127</v>
      </c>
      <c r="N240">
        <v>307</v>
      </c>
      <c r="O240">
        <v>13907</v>
      </c>
      <c r="P240">
        <v>0</v>
      </c>
      <c r="Q240">
        <v>17074</v>
      </c>
      <c r="R240">
        <v>17902</v>
      </c>
      <c r="S240">
        <v>3238</v>
      </c>
      <c r="T240">
        <v>1998</v>
      </c>
      <c r="U240">
        <v>1409</v>
      </c>
      <c r="V240">
        <v>2375</v>
      </c>
      <c r="W240">
        <v>4493</v>
      </c>
      <c r="X240">
        <v>3119</v>
      </c>
      <c r="Y240">
        <v>11018</v>
      </c>
      <c r="Z240">
        <v>3980</v>
      </c>
      <c r="AA240">
        <v>11140</v>
      </c>
      <c r="AB240">
        <v>34917</v>
      </c>
      <c r="AC240">
        <v>0</v>
      </c>
      <c r="AD240">
        <v>6408</v>
      </c>
      <c r="AE240">
        <v>13651</v>
      </c>
      <c r="AF240">
        <v>9689</v>
      </c>
      <c r="AG240">
        <v>3901</v>
      </c>
      <c r="AH240">
        <v>2418</v>
      </c>
      <c r="AI240">
        <v>2698</v>
      </c>
      <c r="AJ240">
        <v>2221</v>
      </c>
      <c r="AK240">
        <v>2303</v>
      </c>
      <c r="AL240">
        <v>6829</v>
      </c>
      <c r="AM240">
        <v>127</v>
      </c>
      <c r="AN240">
        <v>6176</v>
      </c>
      <c r="AO240">
        <v>7515</v>
      </c>
      <c r="AP240">
        <v>1424</v>
      </c>
      <c r="AQ240">
        <v>307</v>
      </c>
      <c r="AR240">
        <v>4238</v>
      </c>
      <c r="AS240">
        <v>10809</v>
      </c>
      <c r="AT240">
        <v>4200</v>
      </c>
      <c r="AU240">
        <v>1207</v>
      </c>
      <c r="AV240">
        <v>7192</v>
      </c>
      <c r="AW240" s="113">
        <v>1.516777214202107E-3</v>
      </c>
      <c r="AX240" s="79" t="s">
        <v>133</v>
      </c>
      <c r="AY240" s="114"/>
      <c r="AZ240" s="81" t="s">
        <v>132</v>
      </c>
      <c r="BB240" s="74">
        <v>239</v>
      </c>
    </row>
    <row r="241" spans="1:54" ht="13.5" thickBot="1" x14ac:dyDescent="0.25">
      <c r="A241" s="112" t="s">
        <v>32</v>
      </c>
      <c r="B241">
        <v>191135</v>
      </c>
      <c r="C241">
        <v>9380</v>
      </c>
      <c r="D241">
        <v>1302</v>
      </c>
      <c r="E241">
        <v>2105</v>
      </c>
      <c r="F241">
        <v>12681</v>
      </c>
      <c r="G241">
        <v>10803</v>
      </c>
      <c r="H241">
        <v>34959</v>
      </c>
      <c r="I241">
        <v>40421</v>
      </c>
      <c r="J241">
        <v>5445</v>
      </c>
      <c r="K241">
        <v>16188</v>
      </c>
      <c r="L241">
        <v>44579</v>
      </c>
      <c r="M241">
        <v>153</v>
      </c>
      <c r="N241">
        <v>239</v>
      </c>
      <c r="O241">
        <v>12880</v>
      </c>
      <c r="P241">
        <v>0</v>
      </c>
      <c r="Q241">
        <v>16542</v>
      </c>
      <c r="R241">
        <v>16564</v>
      </c>
      <c r="S241">
        <v>2987</v>
      </c>
      <c r="T241">
        <v>1640</v>
      </c>
      <c r="U241">
        <v>1391</v>
      </c>
      <c r="V241">
        <v>2105</v>
      </c>
      <c r="W241">
        <v>4287</v>
      </c>
      <c r="X241">
        <v>2867</v>
      </c>
      <c r="Y241">
        <v>10592</v>
      </c>
      <c r="Z241">
        <v>3627</v>
      </c>
      <c r="AA241">
        <v>10413</v>
      </c>
      <c r="AB241">
        <v>32362</v>
      </c>
      <c r="AC241">
        <v>0</v>
      </c>
      <c r="AD241">
        <v>5520</v>
      </c>
      <c r="AE241">
        <v>12681</v>
      </c>
      <c r="AF241">
        <v>9227</v>
      </c>
      <c r="AG241">
        <v>3805</v>
      </c>
      <c r="AH241">
        <v>2000</v>
      </c>
      <c r="AI241">
        <v>2416</v>
      </c>
      <c r="AJ241">
        <v>1853</v>
      </c>
      <c r="AK241">
        <v>2266</v>
      </c>
      <c r="AL241">
        <v>5874</v>
      </c>
      <c r="AM241">
        <v>153</v>
      </c>
      <c r="AN241">
        <v>5606</v>
      </c>
      <c r="AO241">
        <v>7115</v>
      </c>
      <c r="AP241">
        <v>1302</v>
      </c>
      <c r="AQ241">
        <v>239</v>
      </c>
      <c r="AR241">
        <v>4247</v>
      </c>
      <c r="AS241">
        <v>10314</v>
      </c>
      <c r="AT241">
        <v>3892</v>
      </c>
      <c r="AU241">
        <v>1074</v>
      </c>
      <c r="AV241">
        <v>6174</v>
      </c>
      <c r="AW241" s="113">
        <v>2.5946292242806043E-3</v>
      </c>
      <c r="AX241" s="79" t="s">
        <v>133</v>
      </c>
      <c r="AY241" s="114"/>
      <c r="AZ241" s="81" t="s">
        <v>132</v>
      </c>
      <c r="BB241" s="74">
        <v>240</v>
      </c>
    </row>
    <row r="242" spans="1:54" ht="13.5" thickBot="1" x14ac:dyDescent="0.25">
      <c r="A242" s="112" t="s">
        <v>33</v>
      </c>
      <c r="B242">
        <v>172890</v>
      </c>
      <c r="C242">
        <v>9788</v>
      </c>
      <c r="D242">
        <v>1455</v>
      </c>
      <c r="E242">
        <v>2217</v>
      </c>
      <c r="F242">
        <v>11913</v>
      </c>
      <c r="G242">
        <v>9911</v>
      </c>
      <c r="H242">
        <v>31007</v>
      </c>
      <c r="I242">
        <v>34948</v>
      </c>
      <c r="J242">
        <v>5038</v>
      </c>
      <c r="K242">
        <v>14307</v>
      </c>
      <c r="L242">
        <v>39582</v>
      </c>
      <c r="M242">
        <v>166</v>
      </c>
      <c r="N242">
        <v>178</v>
      </c>
      <c r="O242">
        <v>12380</v>
      </c>
      <c r="P242">
        <v>0</v>
      </c>
      <c r="Q242">
        <v>14421</v>
      </c>
      <c r="R242">
        <v>14844</v>
      </c>
      <c r="S242">
        <v>3205</v>
      </c>
      <c r="T242">
        <v>1446</v>
      </c>
      <c r="U242">
        <v>1489</v>
      </c>
      <c r="V242">
        <v>2217</v>
      </c>
      <c r="W242">
        <v>3671</v>
      </c>
      <c r="X242">
        <v>2847</v>
      </c>
      <c r="Y242">
        <v>9581</v>
      </c>
      <c r="Z242">
        <v>3094</v>
      </c>
      <c r="AA242">
        <v>8589</v>
      </c>
      <c r="AB242">
        <v>29130</v>
      </c>
      <c r="AC242">
        <v>0</v>
      </c>
      <c r="AD242">
        <v>4468</v>
      </c>
      <c r="AE242">
        <v>11913</v>
      </c>
      <c r="AF242">
        <v>7922</v>
      </c>
      <c r="AG242">
        <v>3592</v>
      </c>
      <c r="AH242">
        <v>1710</v>
      </c>
      <c r="AI242">
        <v>2394</v>
      </c>
      <c r="AJ242">
        <v>1742</v>
      </c>
      <c r="AK242">
        <v>2696</v>
      </c>
      <c r="AL242">
        <v>5093</v>
      </c>
      <c r="AM242">
        <v>166</v>
      </c>
      <c r="AN242">
        <v>5504</v>
      </c>
      <c r="AO242">
        <v>6248</v>
      </c>
      <c r="AP242">
        <v>1455</v>
      </c>
      <c r="AQ242">
        <v>178</v>
      </c>
      <c r="AR242">
        <v>4245</v>
      </c>
      <c r="AS242">
        <v>9214</v>
      </c>
      <c r="AT242">
        <v>3954</v>
      </c>
      <c r="AU242">
        <v>898</v>
      </c>
      <c r="AV242">
        <v>4964</v>
      </c>
      <c r="AW242" s="113">
        <v>4.4584435669814577E-3</v>
      </c>
      <c r="AX242" s="79" t="s">
        <v>133</v>
      </c>
      <c r="AY242" s="114"/>
      <c r="AZ242" s="81" t="s">
        <v>132</v>
      </c>
      <c r="BB242" s="74">
        <v>241</v>
      </c>
    </row>
    <row r="243" spans="1:54" ht="13.5" thickBot="1" x14ac:dyDescent="0.25">
      <c r="A243" s="112" t="s">
        <v>34</v>
      </c>
      <c r="B243">
        <v>161977</v>
      </c>
      <c r="C243">
        <v>9722</v>
      </c>
      <c r="D243">
        <v>1342</v>
      </c>
      <c r="E243">
        <v>2057</v>
      </c>
      <c r="F243">
        <v>12322</v>
      </c>
      <c r="G243">
        <v>9922</v>
      </c>
      <c r="H243">
        <v>27176</v>
      </c>
      <c r="I243">
        <v>31854</v>
      </c>
      <c r="J243">
        <v>5111</v>
      </c>
      <c r="K243">
        <v>12363</v>
      </c>
      <c r="L243">
        <v>36499</v>
      </c>
      <c r="M243">
        <v>103</v>
      </c>
      <c r="N243">
        <v>247</v>
      </c>
      <c r="O243">
        <v>13259</v>
      </c>
      <c r="P243">
        <v>0</v>
      </c>
      <c r="Q243">
        <v>12230</v>
      </c>
      <c r="R243">
        <v>13285</v>
      </c>
      <c r="S243">
        <v>3544</v>
      </c>
      <c r="T243">
        <v>1609</v>
      </c>
      <c r="U243">
        <v>1464</v>
      </c>
      <c r="V243">
        <v>2057</v>
      </c>
      <c r="W243">
        <v>3700</v>
      </c>
      <c r="X243">
        <v>2573</v>
      </c>
      <c r="Y243">
        <v>9256</v>
      </c>
      <c r="Z243">
        <v>3054</v>
      </c>
      <c r="AA243">
        <v>8197</v>
      </c>
      <c r="AB243">
        <v>26732</v>
      </c>
      <c r="AC243">
        <v>0</v>
      </c>
      <c r="AD243">
        <v>4311</v>
      </c>
      <c r="AE243">
        <v>12322</v>
      </c>
      <c r="AF243">
        <v>6480</v>
      </c>
      <c r="AG243">
        <v>3502</v>
      </c>
      <c r="AH243">
        <v>1654</v>
      </c>
      <c r="AI243">
        <v>2423</v>
      </c>
      <c r="AJ243">
        <v>1661</v>
      </c>
      <c r="AK243">
        <v>2837</v>
      </c>
      <c r="AL243">
        <v>4188</v>
      </c>
      <c r="AM243">
        <v>103</v>
      </c>
      <c r="AN243">
        <v>6015</v>
      </c>
      <c r="AO243">
        <v>5489</v>
      </c>
      <c r="AP243">
        <v>1342</v>
      </c>
      <c r="AQ243">
        <v>247</v>
      </c>
      <c r="AR243">
        <v>4312</v>
      </c>
      <c r="AS243">
        <v>8175</v>
      </c>
      <c r="AT243">
        <v>4147</v>
      </c>
      <c r="AU243">
        <v>778</v>
      </c>
      <c r="AV243">
        <v>4290</v>
      </c>
      <c r="AW243" s="113">
        <v>8.0806573082116036E-3</v>
      </c>
      <c r="AX243" s="79" t="s">
        <v>133</v>
      </c>
      <c r="AY243" s="114"/>
      <c r="AZ243" s="81" t="s">
        <v>132</v>
      </c>
      <c r="BB243" s="74">
        <v>242</v>
      </c>
    </row>
    <row r="244" spans="1:54" ht="13.5" thickBot="1" x14ac:dyDescent="0.25">
      <c r="A244" s="112" t="s">
        <v>35</v>
      </c>
      <c r="B244">
        <v>115338</v>
      </c>
      <c r="C244">
        <v>7273</v>
      </c>
      <c r="D244">
        <v>845</v>
      </c>
      <c r="E244">
        <v>1509</v>
      </c>
      <c r="F244">
        <v>8827</v>
      </c>
      <c r="G244">
        <v>7048</v>
      </c>
      <c r="H244">
        <v>18974</v>
      </c>
      <c r="I244">
        <v>23068</v>
      </c>
      <c r="J244">
        <v>3737</v>
      </c>
      <c r="K244">
        <v>8533</v>
      </c>
      <c r="L244">
        <v>25441</v>
      </c>
      <c r="M244">
        <v>74</v>
      </c>
      <c r="N244">
        <v>206</v>
      </c>
      <c r="O244">
        <v>9803</v>
      </c>
      <c r="P244">
        <v>0</v>
      </c>
      <c r="Q244">
        <v>8253</v>
      </c>
      <c r="R244">
        <v>9369</v>
      </c>
      <c r="S244">
        <v>2444</v>
      </c>
      <c r="T244">
        <v>1240</v>
      </c>
      <c r="U244">
        <v>1055</v>
      </c>
      <c r="V244">
        <v>1509</v>
      </c>
      <c r="W244">
        <v>2846</v>
      </c>
      <c r="X244">
        <v>1756</v>
      </c>
      <c r="Y244">
        <v>7248</v>
      </c>
      <c r="Z244">
        <v>2448</v>
      </c>
      <c r="AA244">
        <v>6089</v>
      </c>
      <c r="AB244">
        <v>18815</v>
      </c>
      <c r="AC244">
        <v>0</v>
      </c>
      <c r="AD244">
        <v>2920</v>
      </c>
      <c r="AE244">
        <v>8827</v>
      </c>
      <c r="AF244">
        <v>3993</v>
      </c>
      <c r="AG244">
        <v>2497</v>
      </c>
      <c r="AH244">
        <v>1318</v>
      </c>
      <c r="AI244">
        <v>1411</v>
      </c>
      <c r="AJ244">
        <v>1352</v>
      </c>
      <c r="AK244">
        <v>2183</v>
      </c>
      <c r="AL244">
        <v>2633</v>
      </c>
      <c r="AM244">
        <v>74</v>
      </c>
      <c r="AN244">
        <v>4513</v>
      </c>
      <c r="AO244">
        <v>3981</v>
      </c>
      <c r="AP244">
        <v>845</v>
      </c>
      <c r="AQ244">
        <v>206</v>
      </c>
      <c r="AR244">
        <v>3334</v>
      </c>
      <c r="AS244">
        <v>5900</v>
      </c>
      <c r="AT244">
        <v>3073</v>
      </c>
      <c r="AU244">
        <v>439</v>
      </c>
      <c r="AV244">
        <v>2767</v>
      </c>
      <c r="AW244" s="113">
        <v>1.3626805505817104E-2</v>
      </c>
      <c r="AX244" s="79" t="s">
        <v>133</v>
      </c>
      <c r="AY244" s="114"/>
      <c r="AZ244" s="81" t="s">
        <v>132</v>
      </c>
      <c r="BB244" s="74">
        <v>243</v>
      </c>
    </row>
    <row r="245" spans="1:54" ht="13.5" thickBot="1" x14ac:dyDescent="0.25">
      <c r="A245" s="112" t="s">
        <v>36</v>
      </c>
      <c r="B245">
        <v>94368</v>
      </c>
      <c r="C245">
        <v>5788</v>
      </c>
      <c r="D245">
        <v>832</v>
      </c>
      <c r="E245">
        <v>1402</v>
      </c>
      <c r="F245">
        <v>7075</v>
      </c>
      <c r="G245">
        <v>5737</v>
      </c>
      <c r="H245">
        <v>15195</v>
      </c>
      <c r="I245">
        <v>19039</v>
      </c>
      <c r="J245">
        <v>2829</v>
      </c>
      <c r="K245">
        <v>6587</v>
      </c>
      <c r="L245">
        <v>21190</v>
      </c>
      <c r="M245">
        <v>56</v>
      </c>
      <c r="N245">
        <v>94</v>
      </c>
      <c r="O245">
        <v>8544</v>
      </c>
      <c r="P245">
        <v>0</v>
      </c>
      <c r="Q245">
        <v>6906</v>
      </c>
      <c r="R245">
        <v>7045</v>
      </c>
      <c r="S245">
        <v>2114</v>
      </c>
      <c r="T245">
        <v>884</v>
      </c>
      <c r="U245">
        <v>789</v>
      </c>
      <c r="V245">
        <v>1402</v>
      </c>
      <c r="W245">
        <v>2582</v>
      </c>
      <c r="X245">
        <v>1302</v>
      </c>
      <c r="Y245">
        <v>6421</v>
      </c>
      <c r="Z245">
        <v>1797</v>
      </c>
      <c r="AA245">
        <v>5310</v>
      </c>
      <c r="AB245">
        <v>16224</v>
      </c>
      <c r="AC245">
        <v>0</v>
      </c>
      <c r="AD245">
        <v>2387</v>
      </c>
      <c r="AE245">
        <v>7075</v>
      </c>
      <c r="AF245">
        <v>3231</v>
      </c>
      <c r="AG245">
        <v>1945</v>
      </c>
      <c r="AH245">
        <v>1060</v>
      </c>
      <c r="AI245">
        <v>1264</v>
      </c>
      <c r="AJ245">
        <v>1244</v>
      </c>
      <c r="AK245">
        <v>1693</v>
      </c>
      <c r="AL245">
        <v>1953</v>
      </c>
      <c r="AM245">
        <v>56</v>
      </c>
      <c r="AN245">
        <v>3848</v>
      </c>
      <c r="AO245">
        <v>2667</v>
      </c>
      <c r="AP245">
        <v>832</v>
      </c>
      <c r="AQ245">
        <v>94</v>
      </c>
      <c r="AR245">
        <v>2793</v>
      </c>
      <c r="AS245">
        <v>4634</v>
      </c>
      <c r="AT245">
        <v>2561</v>
      </c>
      <c r="AU245">
        <v>350</v>
      </c>
      <c r="AV245">
        <v>1905</v>
      </c>
      <c r="AW245" s="113">
        <v>2.3273438186451105E-2</v>
      </c>
      <c r="AX245" s="79" t="s">
        <v>133</v>
      </c>
      <c r="AY245" s="114"/>
      <c r="AZ245" s="81" t="s">
        <v>132</v>
      </c>
      <c r="BB245" s="74">
        <v>244</v>
      </c>
    </row>
    <row r="246" spans="1:54" ht="13.5" thickBot="1" x14ac:dyDescent="0.25">
      <c r="A246" s="112" t="s">
        <v>37</v>
      </c>
      <c r="B246">
        <v>71708</v>
      </c>
      <c r="C246">
        <v>4258</v>
      </c>
      <c r="D246">
        <v>635</v>
      </c>
      <c r="E246">
        <v>1027</v>
      </c>
      <c r="F246">
        <v>5093</v>
      </c>
      <c r="G246">
        <v>3981</v>
      </c>
      <c r="H246">
        <v>11447</v>
      </c>
      <c r="I246">
        <v>14499</v>
      </c>
      <c r="J246">
        <v>2388</v>
      </c>
      <c r="K246">
        <v>4705</v>
      </c>
      <c r="L246">
        <v>16695</v>
      </c>
      <c r="M246">
        <v>50</v>
      </c>
      <c r="N246">
        <v>59</v>
      </c>
      <c r="O246">
        <v>6871</v>
      </c>
      <c r="P246">
        <v>0</v>
      </c>
      <c r="Q246">
        <v>5430</v>
      </c>
      <c r="R246">
        <v>5094</v>
      </c>
      <c r="S246">
        <v>1691</v>
      </c>
      <c r="T246">
        <v>677</v>
      </c>
      <c r="U246">
        <v>668</v>
      </c>
      <c r="V246">
        <v>1027</v>
      </c>
      <c r="W246">
        <v>2149</v>
      </c>
      <c r="X246">
        <v>932</v>
      </c>
      <c r="Y246">
        <v>5206</v>
      </c>
      <c r="Z246">
        <v>1389</v>
      </c>
      <c r="AA246">
        <v>4122</v>
      </c>
      <c r="AB246">
        <v>13403</v>
      </c>
      <c r="AC246">
        <v>0</v>
      </c>
      <c r="AD246">
        <v>1691</v>
      </c>
      <c r="AE246">
        <v>5093</v>
      </c>
      <c r="AF246">
        <v>2373</v>
      </c>
      <c r="AG246">
        <v>1711</v>
      </c>
      <c r="AH246">
        <v>681</v>
      </c>
      <c r="AI246">
        <v>785</v>
      </c>
      <c r="AJ246">
        <v>923</v>
      </c>
      <c r="AK246">
        <v>1267</v>
      </c>
      <c r="AL246">
        <v>1241</v>
      </c>
      <c r="AM246">
        <v>50</v>
      </c>
      <c r="AN246">
        <v>3031</v>
      </c>
      <c r="AO246">
        <v>1904</v>
      </c>
      <c r="AP246">
        <v>635</v>
      </c>
      <c r="AQ246">
        <v>59</v>
      </c>
      <c r="AR246">
        <v>2059</v>
      </c>
      <c r="AS246">
        <v>3464</v>
      </c>
      <c r="AT246">
        <v>1622</v>
      </c>
      <c r="AU246">
        <v>213</v>
      </c>
      <c r="AV246">
        <v>1118</v>
      </c>
      <c r="AW246" s="113">
        <v>4.2219842445758216E-2</v>
      </c>
      <c r="AX246" s="79" t="s">
        <v>133</v>
      </c>
      <c r="AY246" s="114"/>
      <c r="AZ246" s="81" t="s">
        <v>132</v>
      </c>
      <c r="BB246" s="74">
        <v>245</v>
      </c>
    </row>
    <row r="247" spans="1:54" ht="13.5" thickBot="1" x14ac:dyDescent="0.25">
      <c r="A247" s="112" t="s">
        <v>38</v>
      </c>
      <c r="B247">
        <v>45896</v>
      </c>
      <c r="C247">
        <v>2856</v>
      </c>
      <c r="D247">
        <v>431</v>
      </c>
      <c r="E247">
        <v>657</v>
      </c>
      <c r="F247">
        <v>3276</v>
      </c>
      <c r="G247">
        <v>2379</v>
      </c>
      <c r="H247">
        <v>7176</v>
      </c>
      <c r="I247">
        <v>9216</v>
      </c>
      <c r="J247">
        <v>1540</v>
      </c>
      <c r="K247">
        <v>2603</v>
      </c>
      <c r="L247">
        <v>11237</v>
      </c>
      <c r="M247">
        <v>33</v>
      </c>
      <c r="N247">
        <v>20</v>
      </c>
      <c r="O247">
        <v>4472</v>
      </c>
      <c r="P247">
        <v>0</v>
      </c>
      <c r="Q247">
        <v>3537</v>
      </c>
      <c r="R247">
        <v>3045</v>
      </c>
      <c r="S247">
        <v>1038</v>
      </c>
      <c r="T247">
        <v>468</v>
      </c>
      <c r="U247">
        <v>338</v>
      </c>
      <c r="V247">
        <v>657</v>
      </c>
      <c r="W247">
        <v>1354</v>
      </c>
      <c r="X247">
        <v>591</v>
      </c>
      <c r="Y247">
        <v>3042</v>
      </c>
      <c r="Z247">
        <v>1002</v>
      </c>
      <c r="AA247">
        <v>2718</v>
      </c>
      <c r="AB247">
        <v>9055</v>
      </c>
      <c r="AC247">
        <v>0</v>
      </c>
      <c r="AD247">
        <v>958</v>
      </c>
      <c r="AE247">
        <v>3276</v>
      </c>
      <c r="AF247">
        <v>1727</v>
      </c>
      <c r="AG247">
        <v>1072</v>
      </c>
      <c r="AH247">
        <v>422</v>
      </c>
      <c r="AI247">
        <v>400</v>
      </c>
      <c r="AJ247">
        <v>594</v>
      </c>
      <c r="AK247">
        <v>883</v>
      </c>
      <c r="AL247">
        <v>645</v>
      </c>
      <c r="AM247">
        <v>33</v>
      </c>
      <c r="AN247">
        <v>2080</v>
      </c>
      <c r="AO247">
        <v>1188</v>
      </c>
      <c r="AP247">
        <v>431</v>
      </c>
      <c r="AQ247">
        <v>20</v>
      </c>
      <c r="AR247">
        <v>1382</v>
      </c>
      <c r="AS247">
        <v>1958</v>
      </c>
      <c r="AT247">
        <v>1083</v>
      </c>
      <c r="AU247">
        <v>119</v>
      </c>
      <c r="AV247">
        <v>780</v>
      </c>
      <c r="AW247" s="113">
        <v>7.6608974061528473E-2</v>
      </c>
      <c r="AX247" s="79" t="s">
        <v>133</v>
      </c>
      <c r="AY247" s="114"/>
      <c r="AZ247" s="81" t="s">
        <v>132</v>
      </c>
      <c r="BB247" s="74">
        <v>246</v>
      </c>
    </row>
    <row r="248" spans="1:54" ht="13.5" thickBot="1" x14ac:dyDescent="0.25">
      <c r="A248" s="215" t="s">
        <v>218</v>
      </c>
      <c r="B248">
        <v>22954</v>
      </c>
      <c r="C248">
        <v>1552</v>
      </c>
      <c r="D248">
        <v>262</v>
      </c>
      <c r="E248">
        <v>279</v>
      </c>
      <c r="F248">
        <v>1740</v>
      </c>
      <c r="G248">
        <v>1040</v>
      </c>
      <c r="H248">
        <v>3488</v>
      </c>
      <c r="I248">
        <v>4298</v>
      </c>
      <c r="J248">
        <v>783</v>
      </c>
      <c r="K248">
        <v>1073</v>
      </c>
      <c r="L248">
        <v>6195</v>
      </c>
      <c r="M248">
        <v>27</v>
      </c>
      <c r="N248">
        <v>19</v>
      </c>
      <c r="O248">
        <v>2198</v>
      </c>
      <c r="P248">
        <v>0</v>
      </c>
      <c r="Q248">
        <v>1631</v>
      </c>
      <c r="R248">
        <v>1615</v>
      </c>
      <c r="S248">
        <v>440</v>
      </c>
      <c r="T248">
        <v>220</v>
      </c>
      <c r="U248">
        <v>116</v>
      </c>
      <c r="V248">
        <v>279</v>
      </c>
      <c r="W248">
        <v>697</v>
      </c>
      <c r="X248">
        <v>282</v>
      </c>
      <c r="Y248">
        <v>1344</v>
      </c>
      <c r="Z248">
        <v>502</v>
      </c>
      <c r="AA248">
        <v>1310</v>
      </c>
      <c r="AB248">
        <v>5164</v>
      </c>
      <c r="AC248">
        <v>0</v>
      </c>
      <c r="AD248">
        <v>424</v>
      </c>
      <c r="AE248">
        <v>1740</v>
      </c>
      <c r="AF248">
        <v>891</v>
      </c>
      <c r="AG248">
        <v>563</v>
      </c>
      <c r="AH248">
        <v>192</v>
      </c>
      <c r="AI248">
        <v>206</v>
      </c>
      <c r="AJ248">
        <v>242</v>
      </c>
      <c r="AK248">
        <v>412</v>
      </c>
      <c r="AL248">
        <v>283</v>
      </c>
      <c r="AM248">
        <v>27</v>
      </c>
      <c r="AN248">
        <v>1061</v>
      </c>
      <c r="AO248">
        <v>514</v>
      </c>
      <c r="AP248">
        <v>262</v>
      </c>
      <c r="AQ248">
        <v>19</v>
      </c>
      <c r="AR248">
        <v>858</v>
      </c>
      <c r="AS248">
        <v>790</v>
      </c>
      <c r="AT248">
        <v>500</v>
      </c>
      <c r="AU248">
        <v>47</v>
      </c>
      <c r="AV248">
        <v>323</v>
      </c>
      <c r="AW248" s="113">
        <v>0.15848437277008703</v>
      </c>
      <c r="AX248" s="79" t="s">
        <v>133</v>
      </c>
      <c r="AY248" s="114"/>
      <c r="AZ248" s="81" t="s">
        <v>132</v>
      </c>
      <c r="BB248" s="74">
        <v>247</v>
      </c>
    </row>
    <row r="249" spans="1:54" ht="13.5" thickBot="1" x14ac:dyDescent="0.25">
      <c r="A249" s="215" t="s">
        <v>219</v>
      </c>
      <c r="B249">
        <v>8595</v>
      </c>
      <c r="C249">
        <v>570</v>
      </c>
      <c r="D249">
        <v>54</v>
      </c>
      <c r="E249">
        <v>79</v>
      </c>
      <c r="F249">
        <v>549</v>
      </c>
      <c r="G249">
        <v>390</v>
      </c>
      <c r="H249">
        <v>1396</v>
      </c>
      <c r="I249">
        <v>1462</v>
      </c>
      <c r="J249">
        <v>294</v>
      </c>
      <c r="K249">
        <v>397</v>
      </c>
      <c r="L249">
        <v>2490</v>
      </c>
      <c r="M249">
        <v>3</v>
      </c>
      <c r="N249">
        <v>13</v>
      </c>
      <c r="O249">
        <v>898</v>
      </c>
      <c r="P249">
        <v>0</v>
      </c>
      <c r="Q249">
        <v>687</v>
      </c>
      <c r="R249">
        <v>615</v>
      </c>
      <c r="S249">
        <v>205</v>
      </c>
      <c r="T249">
        <v>91</v>
      </c>
      <c r="U249">
        <v>38</v>
      </c>
      <c r="V249">
        <v>79</v>
      </c>
      <c r="W249">
        <v>246</v>
      </c>
      <c r="X249">
        <v>102</v>
      </c>
      <c r="Y249">
        <v>505</v>
      </c>
      <c r="Z249">
        <v>169</v>
      </c>
      <c r="AA249">
        <v>395</v>
      </c>
      <c r="AB249">
        <v>2202</v>
      </c>
      <c r="AC249">
        <v>0</v>
      </c>
      <c r="AD249">
        <v>158</v>
      </c>
      <c r="AE249">
        <v>549</v>
      </c>
      <c r="AF249">
        <v>259</v>
      </c>
      <c r="AG249">
        <v>203</v>
      </c>
      <c r="AH249">
        <v>88</v>
      </c>
      <c r="AI249">
        <v>33</v>
      </c>
      <c r="AJ249">
        <v>94</v>
      </c>
      <c r="AK249">
        <v>170</v>
      </c>
      <c r="AL249">
        <v>106</v>
      </c>
      <c r="AM249">
        <v>3</v>
      </c>
      <c r="AN249">
        <v>447</v>
      </c>
      <c r="AO249">
        <v>193</v>
      </c>
      <c r="AP249">
        <v>54</v>
      </c>
      <c r="AQ249">
        <v>13</v>
      </c>
      <c r="AR249">
        <v>298</v>
      </c>
      <c r="AS249">
        <v>291</v>
      </c>
      <c r="AT249">
        <v>194</v>
      </c>
      <c r="AU249">
        <v>22</v>
      </c>
      <c r="AV249">
        <v>86</v>
      </c>
      <c r="AW249" s="113"/>
      <c r="AX249" s="79"/>
      <c r="AY249" s="114"/>
      <c r="AZ249" s="81"/>
      <c r="BB249" s="74">
        <v>248</v>
      </c>
    </row>
    <row r="250" spans="1:54" ht="13.5" thickBot="1" x14ac:dyDescent="0.25">
      <c r="A250" s="112" t="s">
        <v>40</v>
      </c>
      <c r="B250">
        <v>23978</v>
      </c>
      <c r="C250">
        <v>922</v>
      </c>
      <c r="D250">
        <v>184</v>
      </c>
      <c r="E250">
        <v>234</v>
      </c>
      <c r="F250">
        <v>1806</v>
      </c>
      <c r="G250">
        <v>1387</v>
      </c>
      <c r="H250">
        <v>4668</v>
      </c>
      <c r="I250">
        <v>4552</v>
      </c>
      <c r="J250">
        <v>579</v>
      </c>
      <c r="K250">
        <v>1844</v>
      </c>
      <c r="L250">
        <v>6376</v>
      </c>
      <c r="M250">
        <v>14</v>
      </c>
      <c r="N250">
        <v>54</v>
      </c>
      <c r="O250">
        <v>1358</v>
      </c>
      <c r="P250">
        <v>0</v>
      </c>
      <c r="Q250">
        <v>2255</v>
      </c>
      <c r="R250">
        <v>2143</v>
      </c>
      <c r="S250">
        <v>269</v>
      </c>
      <c r="T250">
        <v>146</v>
      </c>
      <c r="U250">
        <v>116</v>
      </c>
      <c r="V250">
        <v>234</v>
      </c>
      <c r="W250">
        <v>487</v>
      </c>
      <c r="X250">
        <v>352</v>
      </c>
      <c r="Y250">
        <v>1037</v>
      </c>
      <c r="Z250">
        <v>415</v>
      </c>
      <c r="AA250">
        <v>1231</v>
      </c>
      <c r="AB250">
        <v>4859</v>
      </c>
      <c r="AC250">
        <v>0</v>
      </c>
      <c r="AD250">
        <v>823</v>
      </c>
      <c r="AE250">
        <v>1806</v>
      </c>
      <c r="AF250">
        <v>1367</v>
      </c>
      <c r="AG250">
        <v>433</v>
      </c>
      <c r="AH250">
        <v>181</v>
      </c>
      <c r="AI250">
        <v>339</v>
      </c>
      <c r="AJ250">
        <v>270</v>
      </c>
      <c r="AK250">
        <v>197</v>
      </c>
      <c r="AL250">
        <v>671</v>
      </c>
      <c r="AM250">
        <v>14</v>
      </c>
      <c r="AN250">
        <v>602</v>
      </c>
      <c r="AO250">
        <v>635</v>
      </c>
      <c r="AP250">
        <v>184</v>
      </c>
      <c r="AQ250">
        <v>54</v>
      </c>
      <c r="AR250">
        <v>373</v>
      </c>
      <c r="AS250">
        <v>1173</v>
      </c>
      <c r="AT250">
        <v>448</v>
      </c>
      <c r="AU250">
        <v>101</v>
      </c>
      <c r="AV250">
        <v>763</v>
      </c>
      <c r="AW250" s="113">
        <v>3.0316873624319945E-3</v>
      </c>
      <c r="AX250" s="79" t="s">
        <v>133</v>
      </c>
      <c r="AY250" s="114"/>
      <c r="AZ250" s="81" t="s">
        <v>132</v>
      </c>
      <c r="BB250" s="74">
        <v>249</v>
      </c>
    </row>
    <row r="251" spans="1:54" ht="13.5" thickBot="1" x14ac:dyDescent="0.25">
      <c r="A251" s="112" t="s">
        <v>41</v>
      </c>
      <c r="B251">
        <v>100931</v>
      </c>
      <c r="C251">
        <v>4068</v>
      </c>
      <c r="D251">
        <v>824</v>
      </c>
      <c r="E251">
        <v>941</v>
      </c>
      <c r="F251">
        <v>7655</v>
      </c>
      <c r="G251">
        <v>6067</v>
      </c>
      <c r="H251">
        <v>18797</v>
      </c>
      <c r="I251">
        <v>20130</v>
      </c>
      <c r="J251">
        <v>2457</v>
      </c>
      <c r="K251">
        <v>8212</v>
      </c>
      <c r="L251">
        <v>25483</v>
      </c>
      <c r="M251">
        <v>46</v>
      </c>
      <c r="N251">
        <v>246</v>
      </c>
      <c r="O251">
        <v>6005</v>
      </c>
      <c r="P251">
        <v>0</v>
      </c>
      <c r="Q251">
        <v>8589</v>
      </c>
      <c r="R251">
        <v>9173</v>
      </c>
      <c r="S251">
        <v>1265</v>
      </c>
      <c r="T251">
        <v>665</v>
      </c>
      <c r="U251">
        <v>562</v>
      </c>
      <c r="V251">
        <v>941</v>
      </c>
      <c r="W251">
        <v>2006</v>
      </c>
      <c r="X251">
        <v>1415</v>
      </c>
      <c r="Y251">
        <v>4829</v>
      </c>
      <c r="Z251">
        <v>1883</v>
      </c>
      <c r="AA251">
        <v>5834</v>
      </c>
      <c r="AB251">
        <v>18478</v>
      </c>
      <c r="AC251">
        <v>0</v>
      </c>
      <c r="AD251">
        <v>3401</v>
      </c>
      <c r="AE251">
        <v>7655</v>
      </c>
      <c r="AF251">
        <v>5069</v>
      </c>
      <c r="AG251">
        <v>1792</v>
      </c>
      <c r="AH251">
        <v>898</v>
      </c>
      <c r="AI251">
        <v>1585</v>
      </c>
      <c r="AJ251">
        <v>1035</v>
      </c>
      <c r="AK251">
        <v>872</v>
      </c>
      <c r="AL251">
        <v>3003</v>
      </c>
      <c r="AM251">
        <v>46</v>
      </c>
      <c r="AN251">
        <v>2734</v>
      </c>
      <c r="AO251">
        <v>3032</v>
      </c>
      <c r="AP251">
        <v>824</v>
      </c>
      <c r="AQ251">
        <v>246</v>
      </c>
      <c r="AR251">
        <v>1781</v>
      </c>
      <c r="AS251">
        <v>5209</v>
      </c>
      <c r="AT251">
        <v>2104</v>
      </c>
      <c r="AU251">
        <v>468</v>
      </c>
      <c r="AV251">
        <v>3537</v>
      </c>
      <c r="AW251" s="113">
        <v>1.198394151836539E-4</v>
      </c>
      <c r="AX251" s="79" t="s">
        <v>133</v>
      </c>
      <c r="AY251" s="114"/>
      <c r="AZ251" s="81" t="s">
        <v>132</v>
      </c>
      <c r="BB251" s="74">
        <v>250</v>
      </c>
    </row>
    <row r="252" spans="1:54" ht="13.5" thickBot="1" x14ac:dyDescent="0.25">
      <c r="A252" s="112" t="s">
        <v>42</v>
      </c>
      <c r="B252">
        <v>130808</v>
      </c>
      <c r="C252">
        <v>5859</v>
      </c>
      <c r="D252">
        <v>1040</v>
      </c>
      <c r="E252">
        <v>1217</v>
      </c>
      <c r="F252">
        <v>9069</v>
      </c>
      <c r="G252">
        <v>8074</v>
      </c>
      <c r="H252">
        <v>22876</v>
      </c>
      <c r="I252">
        <v>27826</v>
      </c>
      <c r="J252">
        <v>3416</v>
      </c>
      <c r="K252">
        <v>11016</v>
      </c>
      <c r="L252">
        <v>31614</v>
      </c>
      <c r="M252">
        <v>73</v>
      </c>
      <c r="N252">
        <v>297</v>
      </c>
      <c r="O252">
        <v>8431</v>
      </c>
      <c r="P252">
        <v>0</v>
      </c>
      <c r="Q252">
        <v>10409</v>
      </c>
      <c r="R252">
        <v>11418</v>
      </c>
      <c r="S252">
        <v>1823</v>
      </c>
      <c r="T252">
        <v>1141</v>
      </c>
      <c r="U252">
        <v>898</v>
      </c>
      <c r="V252">
        <v>1217</v>
      </c>
      <c r="W252">
        <v>2651</v>
      </c>
      <c r="X252">
        <v>2006</v>
      </c>
      <c r="Y252">
        <v>7249</v>
      </c>
      <c r="Z252">
        <v>2653</v>
      </c>
      <c r="AA252">
        <v>8222</v>
      </c>
      <c r="AB252">
        <v>21917</v>
      </c>
      <c r="AC252">
        <v>0</v>
      </c>
      <c r="AD252">
        <v>4046</v>
      </c>
      <c r="AE252">
        <v>9069</v>
      </c>
      <c r="AF252">
        <v>6022</v>
      </c>
      <c r="AG252">
        <v>2275</v>
      </c>
      <c r="AH252">
        <v>1164</v>
      </c>
      <c r="AI252">
        <v>2071</v>
      </c>
      <c r="AJ252">
        <v>1049</v>
      </c>
      <c r="AK252">
        <v>1269</v>
      </c>
      <c r="AL252">
        <v>4301</v>
      </c>
      <c r="AM252">
        <v>73</v>
      </c>
      <c r="AN252">
        <v>3957</v>
      </c>
      <c r="AO252">
        <v>4463</v>
      </c>
      <c r="AP252">
        <v>1040</v>
      </c>
      <c r="AQ252">
        <v>297</v>
      </c>
      <c r="AR252">
        <v>2584</v>
      </c>
      <c r="AS252">
        <v>6715</v>
      </c>
      <c r="AT252">
        <v>3130</v>
      </c>
      <c r="AU252">
        <v>706</v>
      </c>
      <c r="AV252">
        <v>4973</v>
      </c>
      <c r="AW252" s="113">
        <v>5.8919707169055379E-5</v>
      </c>
      <c r="AX252" s="79" t="s">
        <v>133</v>
      </c>
      <c r="AY252" s="114"/>
      <c r="AZ252" s="81" t="s">
        <v>132</v>
      </c>
      <c r="BB252" s="74">
        <v>251</v>
      </c>
    </row>
    <row r="253" spans="1:54" ht="13.5" thickBot="1" x14ac:dyDescent="0.25">
      <c r="A253" s="112" t="s">
        <v>43</v>
      </c>
      <c r="B253">
        <v>147478</v>
      </c>
      <c r="C253">
        <v>6974</v>
      </c>
      <c r="D253">
        <v>1175</v>
      </c>
      <c r="E253">
        <v>1622</v>
      </c>
      <c r="F253">
        <v>9942</v>
      </c>
      <c r="G253">
        <v>9373</v>
      </c>
      <c r="H253">
        <v>25459</v>
      </c>
      <c r="I253">
        <v>31369</v>
      </c>
      <c r="J253">
        <v>3997</v>
      </c>
      <c r="K253">
        <v>12671</v>
      </c>
      <c r="L253">
        <v>34330</v>
      </c>
      <c r="M253">
        <v>91</v>
      </c>
      <c r="N253">
        <v>297</v>
      </c>
      <c r="O253">
        <v>10178</v>
      </c>
      <c r="P253">
        <v>0</v>
      </c>
      <c r="Q253">
        <v>10916</v>
      </c>
      <c r="R253">
        <v>12878</v>
      </c>
      <c r="S253">
        <v>2284</v>
      </c>
      <c r="T253">
        <v>1274</v>
      </c>
      <c r="U253">
        <v>1157</v>
      </c>
      <c r="V253">
        <v>1622</v>
      </c>
      <c r="W253">
        <v>3063</v>
      </c>
      <c r="X253">
        <v>2215</v>
      </c>
      <c r="Y253">
        <v>8602</v>
      </c>
      <c r="Z253">
        <v>2895</v>
      </c>
      <c r="AA253">
        <v>9109</v>
      </c>
      <c r="AB253">
        <v>24077</v>
      </c>
      <c r="AC253">
        <v>0</v>
      </c>
      <c r="AD253">
        <v>4533</v>
      </c>
      <c r="AE253">
        <v>9942</v>
      </c>
      <c r="AF253">
        <v>6008</v>
      </c>
      <c r="AG253">
        <v>2723</v>
      </c>
      <c r="AH253">
        <v>1567</v>
      </c>
      <c r="AI253">
        <v>2124</v>
      </c>
      <c r="AJ253">
        <v>1665</v>
      </c>
      <c r="AK253">
        <v>1688</v>
      </c>
      <c r="AL253">
        <v>4828</v>
      </c>
      <c r="AM253">
        <v>91</v>
      </c>
      <c r="AN253">
        <v>4831</v>
      </c>
      <c r="AO253">
        <v>5259</v>
      </c>
      <c r="AP253">
        <v>1175</v>
      </c>
      <c r="AQ253">
        <v>297</v>
      </c>
      <c r="AR253">
        <v>3071</v>
      </c>
      <c r="AS253">
        <v>7843</v>
      </c>
      <c r="AT253">
        <v>3683</v>
      </c>
      <c r="AU253">
        <v>824</v>
      </c>
      <c r="AV253">
        <v>5234</v>
      </c>
      <c r="AW253" s="113">
        <v>8.5121428992358727E-5</v>
      </c>
      <c r="AX253" s="79" t="s">
        <v>133</v>
      </c>
      <c r="AY253" s="114"/>
      <c r="AZ253" s="81" t="s">
        <v>132</v>
      </c>
      <c r="BB253" s="74">
        <v>252</v>
      </c>
    </row>
    <row r="254" spans="1:54" ht="13.5" thickBot="1" x14ac:dyDescent="0.25">
      <c r="A254" s="112" t="s">
        <v>44</v>
      </c>
      <c r="B254">
        <v>166465</v>
      </c>
      <c r="C254">
        <v>7162</v>
      </c>
      <c r="D254">
        <v>1018</v>
      </c>
      <c r="E254">
        <v>1627</v>
      </c>
      <c r="F254">
        <v>13618</v>
      </c>
      <c r="G254">
        <v>11073</v>
      </c>
      <c r="H254">
        <v>28338</v>
      </c>
      <c r="I254">
        <v>32855</v>
      </c>
      <c r="J254">
        <v>3908</v>
      </c>
      <c r="K254">
        <v>12907</v>
      </c>
      <c r="L254">
        <v>40969</v>
      </c>
      <c r="M254">
        <v>133</v>
      </c>
      <c r="N254">
        <v>200</v>
      </c>
      <c r="O254">
        <v>12657</v>
      </c>
      <c r="P254">
        <v>0</v>
      </c>
      <c r="Q254">
        <v>13854</v>
      </c>
      <c r="R254">
        <v>12483</v>
      </c>
      <c r="S254">
        <v>2346</v>
      </c>
      <c r="T254">
        <v>1396</v>
      </c>
      <c r="U254">
        <v>1090</v>
      </c>
      <c r="V254">
        <v>1627</v>
      </c>
      <c r="W254">
        <v>5221</v>
      </c>
      <c r="X254">
        <v>2455</v>
      </c>
      <c r="Y254">
        <v>8415</v>
      </c>
      <c r="Z254">
        <v>2586</v>
      </c>
      <c r="AA254">
        <v>8899</v>
      </c>
      <c r="AB254">
        <v>31626</v>
      </c>
      <c r="AC254">
        <v>0</v>
      </c>
      <c r="AD254">
        <v>4264</v>
      </c>
      <c r="AE254">
        <v>13618</v>
      </c>
      <c r="AF254">
        <v>7703</v>
      </c>
      <c r="AG254">
        <v>2512</v>
      </c>
      <c r="AH254">
        <v>1488</v>
      </c>
      <c r="AI254">
        <v>2032</v>
      </c>
      <c r="AJ254">
        <v>2001</v>
      </c>
      <c r="AK254">
        <v>1635</v>
      </c>
      <c r="AL254">
        <v>4739</v>
      </c>
      <c r="AM254">
        <v>133</v>
      </c>
      <c r="AN254">
        <v>5090</v>
      </c>
      <c r="AO254">
        <v>5518</v>
      </c>
      <c r="AP254">
        <v>1018</v>
      </c>
      <c r="AQ254">
        <v>200</v>
      </c>
      <c r="AR254">
        <v>3072</v>
      </c>
      <c r="AS254">
        <v>8168</v>
      </c>
      <c r="AT254">
        <v>5719</v>
      </c>
      <c r="AU254">
        <v>832</v>
      </c>
      <c r="AV254">
        <v>4725</v>
      </c>
      <c r="AW254" s="113">
        <v>1.9095489768513384E-4</v>
      </c>
      <c r="AX254" s="79" t="s">
        <v>133</v>
      </c>
      <c r="AY254" s="114"/>
      <c r="AZ254" s="81" t="s">
        <v>132</v>
      </c>
      <c r="BB254" s="74">
        <v>253</v>
      </c>
    </row>
    <row r="255" spans="1:54" ht="13.5" thickBot="1" x14ac:dyDescent="0.25">
      <c r="A255" s="112" t="s">
        <v>45</v>
      </c>
      <c r="B255">
        <v>177366</v>
      </c>
      <c r="C255">
        <v>5426</v>
      </c>
      <c r="D255">
        <v>659</v>
      </c>
      <c r="E255">
        <v>1084</v>
      </c>
      <c r="F255">
        <v>17953</v>
      </c>
      <c r="G255">
        <v>8599</v>
      </c>
      <c r="H255">
        <v>28595</v>
      </c>
      <c r="I255">
        <v>31708</v>
      </c>
      <c r="J255">
        <v>2716</v>
      </c>
      <c r="K255">
        <v>10414</v>
      </c>
      <c r="L255">
        <v>57960</v>
      </c>
      <c r="M255">
        <v>54</v>
      </c>
      <c r="N255">
        <v>114</v>
      </c>
      <c r="O255">
        <v>12084</v>
      </c>
      <c r="P255">
        <v>0</v>
      </c>
      <c r="Q255">
        <v>17982</v>
      </c>
      <c r="R255">
        <v>9032</v>
      </c>
      <c r="S255">
        <v>1620</v>
      </c>
      <c r="T255">
        <v>887</v>
      </c>
      <c r="U255">
        <v>686</v>
      </c>
      <c r="V255">
        <v>1084</v>
      </c>
      <c r="W255">
        <v>5397</v>
      </c>
      <c r="X255">
        <v>1934</v>
      </c>
      <c r="Y255">
        <v>6676</v>
      </c>
      <c r="Z255">
        <v>1625</v>
      </c>
      <c r="AA255">
        <v>6758</v>
      </c>
      <c r="AB255">
        <v>51339</v>
      </c>
      <c r="AC255">
        <v>0</v>
      </c>
      <c r="AD255">
        <v>3460</v>
      </c>
      <c r="AE255">
        <v>17953</v>
      </c>
      <c r="AF255">
        <v>12280</v>
      </c>
      <c r="AG255">
        <v>1829</v>
      </c>
      <c r="AH255">
        <v>1041</v>
      </c>
      <c r="AI255">
        <v>1664</v>
      </c>
      <c r="AJ255">
        <v>1581</v>
      </c>
      <c r="AK255">
        <v>1225</v>
      </c>
      <c r="AL255">
        <v>3853</v>
      </c>
      <c r="AM255">
        <v>54</v>
      </c>
      <c r="AN255">
        <v>5067</v>
      </c>
      <c r="AO255">
        <v>4303</v>
      </c>
      <c r="AP255">
        <v>659</v>
      </c>
      <c r="AQ255">
        <v>114</v>
      </c>
      <c r="AR255">
        <v>2267</v>
      </c>
      <c r="AS255">
        <v>6561</v>
      </c>
      <c r="AT255">
        <v>4453</v>
      </c>
      <c r="AU255">
        <v>650</v>
      </c>
      <c r="AV255">
        <v>3332</v>
      </c>
      <c r="AW255" s="113">
        <v>1.3680460139302772E-4</v>
      </c>
      <c r="AX255" s="79" t="s">
        <v>133</v>
      </c>
      <c r="AY255" s="114"/>
      <c r="AZ255" s="81" t="s">
        <v>132</v>
      </c>
      <c r="BB255" s="74">
        <v>254</v>
      </c>
    </row>
    <row r="256" spans="1:54" ht="13.5" thickBot="1" x14ac:dyDescent="0.25">
      <c r="A256" s="112" t="s">
        <v>46</v>
      </c>
      <c r="B256">
        <v>139369</v>
      </c>
      <c r="C256">
        <v>4583</v>
      </c>
      <c r="D256">
        <v>635</v>
      </c>
      <c r="E256">
        <v>938</v>
      </c>
      <c r="F256">
        <v>9181</v>
      </c>
      <c r="G256">
        <v>6083</v>
      </c>
      <c r="H256">
        <v>25613</v>
      </c>
      <c r="I256">
        <v>25586</v>
      </c>
      <c r="J256">
        <v>2452</v>
      </c>
      <c r="K256">
        <v>8780</v>
      </c>
      <c r="L256">
        <v>47706</v>
      </c>
      <c r="M256">
        <v>79</v>
      </c>
      <c r="N256">
        <v>163</v>
      </c>
      <c r="O256">
        <v>7570</v>
      </c>
      <c r="P256">
        <v>0</v>
      </c>
      <c r="Q256">
        <v>15449</v>
      </c>
      <c r="R256">
        <v>8934</v>
      </c>
      <c r="S256">
        <v>1007</v>
      </c>
      <c r="T256">
        <v>655</v>
      </c>
      <c r="U256">
        <v>651</v>
      </c>
      <c r="V256">
        <v>938</v>
      </c>
      <c r="W256">
        <v>3156</v>
      </c>
      <c r="X256">
        <v>1720</v>
      </c>
      <c r="Y256">
        <v>4882</v>
      </c>
      <c r="Z256">
        <v>1319</v>
      </c>
      <c r="AA256">
        <v>4754</v>
      </c>
      <c r="AB256">
        <v>42036</v>
      </c>
      <c r="AC256">
        <v>0</v>
      </c>
      <c r="AD256">
        <v>3641</v>
      </c>
      <c r="AE256">
        <v>9181</v>
      </c>
      <c r="AF256">
        <v>11462</v>
      </c>
      <c r="AG256">
        <v>1797</v>
      </c>
      <c r="AH256">
        <v>789</v>
      </c>
      <c r="AI256">
        <v>1362</v>
      </c>
      <c r="AJ256">
        <v>1230</v>
      </c>
      <c r="AK256">
        <v>1133</v>
      </c>
      <c r="AL256">
        <v>3352</v>
      </c>
      <c r="AM256">
        <v>79</v>
      </c>
      <c r="AN256">
        <v>3407</v>
      </c>
      <c r="AO256">
        <v>3213</v>
      </c>
      <c r="AP256">
        <v>635</v>
      </c>
      <c r="AQ256">
        <v>163</v>
      </c>
      <c r="AR256">
        <v>1730</v>
      </c>
      <c r="AS256">
        <v>5428</v>
      </c>
      <c r="AT256">
        <v>1791</v>
      </c>
      <c r="AU256">
        <v>486</v>
      </c>
      <c r="AV256">
        <v>2989</v>
      </c>
      <c r="AW256" s="113">
        <v>1.6736019718074143E-4</v>
      </c>
      <c r="AX256" s="79" t="s">
        <v>133</v>
      </c>
      <c r="AY256" s="114"/>
      <c r="AZ256" s="81" t="s">
        <v>132</v>
      </c>
      <c r="BB256" s="74">
        <v>255</v>
      </c>
    </row>
    <row r="257" spans="1:54" ht="13.5" thickBot="1" x14ac:dyDescent="0.25">
      <c r="A257" s="112" t="s">
        <v>47</v>
      </c>
      <c r="B257">
        <v>136277</v>
      </c>
      <c r="C257">
        <v>4924</v>
      </c>
      <c r="D257">
        <v>801</v>
      </c>
      <c r="E257">
        <v>1095</v>
      </c>
      <c r="F257">
        <v>9809</v>
      </c>
      <c r="G257">
        <v>7010</v>
      </c>
      <c r="H257">
        <v>26373</v>
      </c>
      <c r="I257">
        <v>25223</v>
      </c>
      <c r="J257">
        <v>2830</v>
      </c>
      <c r="K257">
        <v>9397</v>
      </c>
      <c r="L257">
        <v>40967</v>
      </c>
      <c r="M257">
        <v>89</v>
      </c>
      <c r="N257">
        <v>277</v>
      </c>
      <c r="O257">
        <v>7482</v>
      </c>
      <c r="P257">
        <v>0</v>
      </c>
      <c r="Q257">
        <v>14377</v>
      </c>
      <c r="R257">
        <v>10783</v>
      </c>
      <c r="S257">
        <v>1396</v>
      </c>
      <c r="T257">
        <v>664</v>
      </c>
      <c r="U257">
        <v>714</v>
      </c>
      <c r="V257">
        <v>1095</v>
      </c>
      <c r="W257">
        <v>2798</v>
      </c>
      <c r="X257">
        <v>1881</v>
      </c>
      <c r="Y257">
        <v>5024</v>
      </c>
      <c r="Z257">
        <v>1752</v>
      </c>
      <c r="AA257">
        <v>5589</v>
      </c>
      <c r="AB257">
        <v>33747</v>
      </c>
      <c r="AC257">
        <v>0</v>
      </c>
      <c r="AD257">
        <v>4305</v>
      </c>
      <c r="AE257">
        <v>9809</v>
      </c>
      <c r="AF257">
        <v>9710</v>
      </c>
      <c r="AG257">
        <v>2166</v>
      </c>
      <c r="AH257">
        <v>1068</v>
      </c>
      <c r="AI257">
        <v>1610</v>
      </c>
      <c r="AJ257">
        <v>1213</v>
      </c>
      <c r="AK257">
        <v>1156</v>
      </c>
      <c r="AL257">
        <v>3746</v>
      </c>
      <c r="AM257">
        <v>89</v>
      </c>
      <c r="AN257">
        <v>3288</v>
      </c>
      <c r="AO257">
        <v>3283</v>
      </c>
      <c r="AP257">
        <v>801</v>
      </c>
      <c r="AQ257">
        <v>277</v>
      </c>
      <c r="AR257">
        <v>1887</v>
      </c>
      <c r="AS257">
        <v>5651</v>
      </c>
      <c r="AT257">
        <v>1991</v>
      </c>
      <c r="AU257">
        <v>549</v>
      </c>
      <c r="AV257">
        <v>3858</v>
      </c>
      <c r="AW257" s="113">
        <v>2.7406886858749119E-4</v>
      </c>
      <c r="AX257" s="79" t="s">
        <v>133</v>
      </c>
      <c r="AY257" s="114"/>
      <c r="AZ257" s="81" t="s">
        <v>132</v>
      </c>
      <c r="BB257" s="74">
        <v>256</v>
      </c>
    </row>
    <row r="258" spans="1:54" ht="13.5" thickBot="1" x14ac:dyDescent="0.25">
      <c r="A258" s="112" t="s">
        <v>48</v>
      </c>
      <c r="B258">
        <v>175710</v>
      </c>
      <c r="C258">
        <v>7279</v>
      </c>
      <c r="D258">
        <v>1324</v>
      </c>
      <c r="E258">
        <v>1642</v>
      </c>
      <c r="F258">
        <v>12686</v>
      </c>
      <c r="G258">
        <v>10892</v>
      </c>
      <c r="H258">
        <v>32211</v>
      </c>
      <c r="I258">
        <v>34032</v>
      </c>
      <c r="J258">
        <v>4373</v>
      </c>
      <c r="K258">
        <v>13827</v>
      </c>
      <c r="L258">
        <v>46354</v>
      </c>
      <c r="M258">
        <v>83</v>
      </c>
      <c r="N258">
        <v>337</v>
      </c>
      <c r="O258">
        <v>10670</v>
      </c>
      <c r="P258">
        <v>0</v>
      </c>
      <c r="Q258">
        <v>15291</v>
      </c>
      <c r="R258">
        <v>15253</v>
      </c>
      <c r="S258">
        <v>2307</v>
      </c>
      <c r="T258">
        <v>1286</v>
      </c>
      <c r="U258">
        <v>985</v>
      </c>
      <c r="V258">
        <v>1642</v>
      </c>
      <c r="W258">
        <v>3596</v>
      </c>
      <c r="X258">
        <v>2608</v>
      </c>
      <c r="Y258">
        <v>7619</v>
      </c>
      <c r="Z258">
        <v>3007</v>
      </c>
      <c r="AA258">
        <v>8436</v>
      </c>
      <c r="AB258">
        <v>34733</v>
      </c>
      <c r="AC258">
        <v>0</v>
      </c>
      <c r="AD258">
        <v>6149</v>
      </c>
      <c r="AE258">
        <v>12686</v>
      </c>
      <c r="AF258">
        <v>10338</v>
      </c>
      <c r="AG258">
        <v>3087</v>
      </c>
      <c r="AH258">
        <v>1539</v>
      </c>
      <c r="AI258">
        <v>2553</v>
      </c>
      <c r="AJ258">
        <v>1667</v>
      </c>
      <c r="AK258">
        <v>1669</v>
      </c>
      <c r="AL258">
        <v>5588</v>
      </c>
      <c r="AM258">
        <v>83</v>
      </c>
      <c r="AN258">
        <v>4767</v>
      </c>
      <c r="AO258">
        <v>5163</v>
      </c>
      <c r="AP258">
        <v>1324</v>
      </c>
      <c r="AQ258">
        <v>337</v>
      </c>
      <c r="AR258">
        <v>3002</v>
      </c>
      <c r="AS258">
        <v>8239</v>
      </c>
      <c r="AT258">
        <v>3758</v>
      </c>
      <c r="AU258">
        <v>937</v>
      </c>
      <c r="AV258">
        <v>6061</v>
      </c>
      <c r="AW258" s="113">
        <v>4.6829288826215983E-4</v>
      </c>
      <c r="AX258" s="79" t="s">
        <v>133</v>
      </c>
      <c r="AY258" s="114"/>
      <c r="AZ258" s="81" t="s">
        <v>132</v>
      </c>
      <c r="BB258" s="74">
        <v>257</v>
      </c>
    </row>
    <row r="259" spans="1:54" ht="13.5" thickBot="1" x14ac:dyDescent="0.25">
      <c r="A259" s="112" t="s">
        <v>49</v>
      </c>
      <c r="B259">
        <v>212108</v>
      </c>
      <c r="C259">
        <v>9864</v>
      </c>
      <c r="D259">
        <v>1585</v>
      </c>
      <c r="E259">
        <v>2297</v>
      </c>
      <c r="F259">
        <v>14473</v>
      </c>
      <c r="G259">
        <v>13111</v>
      </c>
      <c r="H259">
        <v>36508</v>
      </c>
      <c r="I259">
        <v>43945</v>
      </c>
      <c r="J259">
        <v>5400</v>
      </c>
      <c r="K259">
        <v>17829</v>
      </c>
      <c r="L259">
        <v>52622</v>
      </c>
      <c r="M259">
        <v>147</v>
      </c>
      <c r="N259">
        <v>336</v>
      </c>
      <c r="O259">
        <v>13991</v>
      </c>
      <c r="P259">
        <v>0</v>
      </c>
      <c r="Q259">
        <v>16529</v>
      </c>
      <c r="R259">
        <v>17892</v>
      </c>
      <c r="S259">
        <v>3073</v>
      </c>
      <c r="T259">
        <v>1586</v>
      </c>
      <c r="U259">
        <v>1415</v>
      </c>
      <c r="V259">
        <v>2297</v>
      </c>
      <c r="W259">
        <v>4527</v>
      </c>
      <c r="X259">
        <v>3407</v>
      </c>
      <c r="Y259">
        <v>10850</v>
      </c>
      <c r="Z259">
        <v>4064</v>
      </c>
      <c r="AA259">
        <v>11634</v>
      </c>
      <c r="AB259">
        <v>37715</v>
      </c>
      <c r="AC259">
        <v>0</v>
      </c>
      <c r="AD259">
        <v>6978</v>
      </c>
      <c r="AE259">
        <v>14473</v>
      </c>
      <c r="AF259">
        <v>10481</v>
      </c>
      <c r="AG259">
        <v>3814</v>
      </c>
      <c r="AH259">
        <v>2203</v>
      </c>
      <c r="AI259">
        <v>2938</v>
      </c>
      <c r="AJ259">
        <v>2087</v>
      </c>
      <c r="AK259">
        <v>2408</v>
      </c>
      <c r="AL259">
        <v>7133</v>
      </c>
      <c r="AM259">
        <v>147</v>
      </c>
      <c r="AN259">
        <v>6391</v>
      </c>
      <c r="AO259">
        <v>7503</v>
      </c>
      <c r="AP259">
        <v>1585</v>
      </c>
      <c r="AQ259">
        <v>336</v>
      </c>
      <c r="AR259">
        <v>4049</v>
      </c>
      <c r="AS259">
        <v>10696</v>
      </c>
      <c r="AT259">
        <v>4718</v>
      </c>
      <c r="AU259">
        <v>1274</v>
      </c>
      <c r="AV259">
        <v>7905</v>
      </c>
      <c r="AW259" s="113">
        <v>7.3722484902818291E-4</v>
      </c>
      <c r="AX259" s="79" t="s">
        <v>133</v>
      </c>
      <c r="AY259" s="114"/>
      <c r="AZ259" s="81" t="s">
        <v>132</v>
      </c>
      <c r="BB259" s="74">
        <v>258</v>
      </c>
    </row>
    <row r="260" spans="1:54" ht="13.5" thickBot="1" x14ac:dyDescent="0.25">
      <c r="A260" s="112" t="s">
        <v>50</v>
      </c>
      <c r="B260">
        <v>218676</v>
      </c>
      <c r="C260">
        <v>10712</v>
      </c>
      <c r="D260">
        <v>1613</v>
      </c>
      <c r="E260">
        <v>2607</v>
      </c>
      <c r="F260">
        <v>14225</v>
      </c>
      <c r="G260">
        <v>12614</v>
      </c>
      <c r="H260">
        <v>37167</v>
      </c>
      <c r="I260">
        <v>47123</v>
      </c>
      <c r="J260">
        <v>6027</v>
      </c>
      <c r="K260">
        <v>18914</v>
      </c>
      <c r="L260">
        <v>52231</v>
      </c>
      <c r="M260">
        <v>143</v>
      </c>
      <c r="N260">
        <v>312</v>
      </c>
      <c r="O260">
        <v>14988</v>
      </c>
      <c r="P260">
        <v>0</v>
      </c>
      <c r="Q260">
        <v>17314</v>
      </c>
      <c r="R260">
        <v>17841</v>
      </c>
      <c r="S260">
        <v>3288</v>
      </c>
      <c r="T260">
        <v>1745</v>
      </c>
      <c r="U260">
        <v>1631</v>
      </c>
      <c r="V260">
        <v>2607</v>
      </c>
      <c r="W260">
        <v>5080</v>
      </c>
      <c r="X260">
        <v>3393</v>
      </c>
      <c r="Y260">
        <v>12339</v>
      </c>
      <c r="Z260">
        <v>4278</v>
      </c>
      <c r="AA260">
        <v>12158</v>
      </c>
      <c r="AB260">
        <v>37590</v>
      </c>
      <c r="AC260">
        <v>0</v>
      </c>
      <c r="AD260">
        <v>6424</v>
      </c>
      <c r="AE260">
        <v>14225</v>
      </c>
      <c r="AF260">
        <v>10809</v>
      </c>
      <c r="AG260">
        <v>4282</v>
      </c>
      <c r="AH260">
        <v>2258</v>
      </c>
      <c r="AI260">
        <v>3061</v>
      </c>
      <c r="AJ260">
        <v>2012</v>
      </c>
      <c r="AK260">
        <v>2608</v>
      </c>
      <c r="AL260">
        <v>7092</v>
      </c>
      <c r="AM260">
        <v>143</v>
      </c>
      <c r="AN260">
        <v>6620</v>
      </c>
      <c r="AO260">
        <v>8338</v>
      </c>
      <c r="AP260">
        <v>1613</v>
      </c>
      <c r="AQ260">
        <v>312</v>
      </c>
      <c r="AR260">
        <v>4711</v>
      </c>
      <c r="AS260">
        <v>11822</v>
      </c>
      <c r="AT260">
        <v>4559</v>
      </c>
      <c r="AU260">
        <v>1221</v>
      </c>
      <c r="AV260">
        <v>7302</v>
      </c>
      <c r="AW260" s="113">
        <v>1.3387254218379585E-3</v>
      </c>
      <c r="AX260" s="79" t="s">
        <v>133</v>
      </c>
      <c r="AY260" s="114"/>
      <c r="AZ260" s="81" t="s">
        <v>132</v>
      </c>
      <c r="BB260" s="74">
        <v>259</v>
      </c>
    </row>
    <row r="261" spans="1:54" ht="13.5" thickBot="1" x14ac:dyDescent="0.25">
      <c r="A261" s="112" t="s">
        <v>51</v>
      </c>
      <c r="B261">
        <v>197414</v>
      </c>
      <c r="C261">
        <v>10306</v>
      </c>
      <c r="D261">
        <v>1531</v>
      </c>
      <c r="E261">
        <v>2447</v>
      </c>
      <c r="F261">
        <v>12988</v>
      </c>
      <c r="G261">
        <v>11013</v>
      </c>
      <c r="H261">
        <v>33782</v>
      </c>
      <c r="I261">
        <v>42444</v>
      </c>
      <c r="J261">
        <v>5707</v>
      </c>
      <c r="K261">
        <v>16915</v>
      </c>
      <c r="L261">
        <v>46092</v>
      </c>
      <c r="M261">
        <v>132</v>
      </c>
      <c r="N261">
        <v>240</v>
      </c>
      <c r="O261">
        <v>13817</v>
      </c>
      <c r="P261">
        <v>0</v>
      </c>
      <c r="Q261">
        <v>15725</v>
      </c>
      <c r="R261">
        <v>16237</v>
      </c>
      <c r="S261">
        <v>3236</v>
      </c>
      <c r="T261">
        <v>1666</v>
      </c>
      <c r="U261">
        <v>1623</v>
      </c>
      <c r="V261">
        <v>2447</v>
      </c>
      <c r="W261">
        <v>4423</v>
      </c>
      <c r="X261">
        <v>2960</v>
      </c>
      <c r="Y261">
        <v>11367</v>
      </c>
      <c r="Z261">
        <v>3595</v>
      </c>
      <c r="AA261">
        <v>10862</v>
      </c>
      <c r="AB261">
        <v>34042</v>
      </c>
      <c r="AC261">
        <v>0</v>
      </c>
      <c r="AD261">
        <v>5333</v>
      </c>
      <c r="AE261">
        <v>12988</v>
      </c>
      <c r="AF261">
        <v>9776</v>
      </c>
      <c r="AG261">
        <v>4041</v>
      </c>
      <c r="AH261">
        <v>1911</v>
      </c>
      <c r="AI261">
        <v>2682</v>
      </c>
      <c r="AJ261">
        <v>1820</v>
      </c>
      <c r="AK261">
        <v>2681</v>
      </c>
      <c r="AL261">
        <v>6055</v>
      </c>
      <c r="AM261">
        <v>132</v>
      </c>
      <c r="AN261">
        <v>6158</v>
      </c>
      <c r="AO261">
        <v>7440</v>
      </c>
      <c r="AP261">
        <v>1531</v>
      </c>
      <c r="AQ261">
        <v>240</v>
      </c>
      <c r="AR261">
        <v>4665</v>
      </c>
      <c r="AS261">
        <v>10860</v>
      </c>
      <c r="AT261">
        <v>4057</v>
      </c>
      <c r="AU261">
        <v>1088</v>
      </c>
      <c r="AV261">
        <v>5773</v>
      </c>
      <c r="AW261" s="113">
        <v>1.954158480681074E-3</v>
      </c>
      <c r="AX261" s="79" t="s">
        <v>133</v>
      </c>
      <c r="AY261" s="114"/>
      <c r="AZ261" s="81" t="s">
        <v>132</v>
      </c>
      <c r="BB261" s="74">
        <v>260</v>
      </c>
    </row>
    <row r="262" spans="1:54" ht="13.5" thickBot="1" x14ac:dyDescent="0.25">
      <c r="A262" s="112" t="s">
        <v>52</v>
      </c>
      <c r="B262">
        <v>177724</v>
      </c>
      <c r="C262">
        <v>10163</v>
      </c>
      <c r="D262">
        <v>1492</v>
      </c>
      <c r="E262">
        <v>2111</v>
      </c>
      <c r="F262">
        <v>12488</v>
      </c>
      <c r="G262">
        <v>10295</v>
      </c>
      <c r="H262">
        <v>29513</v>
      </c>
      <c r="I262">
        <v>36705</v>
      </c>
      <c r="J262">
        <v>5337</v>
      </c>
      <c r="K262">
        <v>14234</v>
      </c>
      <c r="L262">
        <v>41533</v>
      </c>
      <c r="M262">
        <v>111</v>
      </c>
      <c r="N262">
        <v>220</v>
      </c>
      <c r="O262">
        <v>13522</v>
      </c>
      <c r="P262">
        <v>0</v>
      </c>
      <c r="Q262">
        <v>13258</v>
      </c>
      <c r="R262">
        <v>14517</v>
      </c>
      <c r="S262">
        <v>3498</v>
      </c>
      <c r="T262">
        <v>1469</v>
      </c>
      <c r="U262">
        <v>1625</v>
      </c>
      <c r="V262">
        <v>2111</v>
      </c>
      <c r="W262">
        <v>3913</v>
      </c>
      <c r="X262">
        <v>2848</v>
      </c>
      <c r="Y262">
        <v>10236</v>
      </c>
      <c r="Z262">
        <v>3171</v>
      </c>
      <c r="AA262">
        <v>9105</v>
      </c>
      <c r="AB262">
        <v>31005</v>
      </c>
      <c r="AC262">
        <v>0</v>
      </c>
      <c r="AD262">
        <v>4686</v>
      </c>
      <c r="AE262">
        <v>12488</v>
      </c>
      <c r="AF262">
        <v>8117</v>
      </c>
      <c r="AG262">
        <v>3868</v>
      </c>
      <c r="AH262">
        <v>1784</v>
      </c>
      <c r="AI262">
        <v>2445</v>
      </c>
      <c r="AJ262">
        <v>1738</v>
      </c>
      <c r="AK262">
        <v>2821</v>
      </c>
      <c r="AL262">
        <v>4842</v>
      </c>
      <c r="AM262">
        <v>111</v>
      </c>
      <c r="AN262">
        <v>6111</v>
      </c>
      <c r="AO262">
        <v>6534</v>
      </c>
      <c r="AP262">
        <v>1492</v>
      </c>
      <c r="AQ262">
        <v>220</v>
      </c>
      <c r="AR262">
        <v>4494</v>
      </c>
      <c r="AS262">
        <v>9392</v>
      </c>
      <c r="AT262">
        <v>3984</v>
      </c>
      <c r="AU262">
        <v>929</v>
      </c>
      <c r="AV262">
        <v>4912</v>
      </c>
      <c r="AW262" s="113">
        <v>2.9644542030540515E-3</v>
      </c>
      <c r="AX262" s="79" t="s">
        <v>133</v>
      </c>
      <c r="AY262" s="114"/>
      <c r="AZ262" s="81" t="s">
        <v>132</v>
      </c>
      <c r="BB262" s="74">
        <v>261</v>
      </c>
    </row>
    <row r="263" spans="1:54" ht="13.5" thickBot="1" x14ac:dyDescent="0.25">
      <c r="A263" s="112" t="s">
        <v>53</v>
      </c>
      <c r="B263">
        <v>169388</v>
      </c>
      <c r="C263">
        <v>10386</v>
      </c>
      <c r="D263">
        <v>1391</v>
      </c>
      <c r="E263">
        <v>2035</v>
      </c>
      <c r="F263">
        <v>13024</v>
      </c>
      <c r="G263">
        <v>10276</v>
      </c>
      <c r="H263">
        <v>27211</v>
      </c>
      <c r="I263">
        <v>33629</v>
      </c>
      <c r="J263">
        <v>5399</v>
      </c>
      <c r="K263">
        <v>12784</v>
      </c>
      <c r="L263">
        <v>38822</v>
      </c>
      <c r="M263">
        <v>137</v>
      </c>
      <c r="N263">
        <v>170</v>
      </c>
      <c r="O263">
        <v>14124</v>
      </c>
      <c r="P263">
        <v>0</v>
      </c>
      <c r="Q263">
        <v>12217</v>
      </c>
      <c r="R263">
        <v>13254</v>
      </c>
      <c r="S263">
        <v>3805</v>
      </c>
      <c r="T263">
        <v>1789</v>
      </c>
      <c r="U263">
        <v>1560</v>
      </c>
      <c r="V263">
        <v>2035</v>
      </c>
      <c r="W263">
        <v>4072</v>
      </c>
      <c r="X263">
        <v>2707</v>
      </c>
      <c r="Y263">
        <v>9993</v>
      </c>
      <c r="Z263">
        <v>3213</v>
      </c>
      <c r="AA263">
        <v>9033</v>
      </c>
      <c r="AB263">
        <v>29036</v>
      </c>
      <c r="AC263">
        <v>0</v>
      </c>
      <c r="AD263">
        <v>4425</v>
      </c>
      <c r="AE263">
        <v>13024</v>
      </c>
      <c r="AF263">
        <v>6156</v>
      </c>
      <c r="AG263">
        <v>3610</v>
      </c>
      <c r="AH263">
        <v>1777</v>
      </c>
      <c r="AI263">
        <v>2401</v>
      </c>
      <c r="AJ263">
        <v>1740</v>
      </c>
      <c r="AK263">
        <v>2957</v>
      </c>
      <c r="AL263">
        <v>4042</v>
      </c>
      <c r="AM263">
        <v>137</v>
      </c>
      <c r="AN263">
        <v>6247</v>
      </c>
      <c r="AO263">
        <v>5880</v>
      </c>
      <c r="AP263">
        <v>1391</v>
      </c>
      <c r="AQ263">
        <v>170</v>
      </c>
      <c r="AR263">
        <v>4722</v>
      </c>
      <c r="AS263">
        <v>8742</v>
      </c>
      <c r="AT263">
        <v>4291</v>
      </c>
      <c r="AU263">
        <v>790</v>
      </c>
      <c r="AV263">
        <v>4172</v>
      </c>
      <c r="AW263" s="113">
        <v>5.1582710096119665E-3</v>
      </c>
      <c r="AX263" s="79" t="s">
        <v>133</v>
      </c>
      <c r="AY263" s="114"/>
      <c r="AZ263" s="81" t="s">
        <v>132</v>
      </c>
      <c r="BB263" s="74">
        <v>262</v>
      </c>
    </row>
    <row r="264" spans="1:54" ht="13.5" thickBot="1" x14ac:dyDescent="0.25">
      <c r="A264" s="112" t="s">
        <v>54</v>
      </c>
      <c r="B264">
        <v>128262</v>
      </c>
      <c r="C264">
        <v>7777</v>
      </c>
      <c r="D264">
        <v>1066</v>
      </c>
      <c r="E264">
        <v>1819</v>
      </c>
      <c r="F264">
        <v>9610</v>
      </c>
      <c r="G264">
        <v>7681</v>
      </c>
      <c r="H264">
        <v>20372</v>
      </c>
      <c r="I264">
        <v>25956</v>
      </c>
      <c r="J264">
        <v>4115</v>
      </c>
      <c r="K264">
        <v>9469</v>
      </c>
      <c r="L264">
        <v>28910</v>
      </c>
      <c r="M264">
        <v>78</v>
      </c>
      <c r="N264">
        <v>173</v>
      </c>
      <c r="O264">
        <v>11236</v>
      </c>
      <c r="P264">
        <v>0</v>
      </c>
      <c r="Q264">
        <v>9433</v>
      </c>
      <c r="R264">
        <v>9510</v>
      </c>
      <c r="S264">
        <v>2717</v>
      </c>
      <c r="T264">
        <v>1239</v>
      </c>
      <c r="U264">
        <v>1228</v>
      </c>
      <c r="V264">
        <v>1819</v>
      </c>
      <c r="W264">
        <v>3359</v>
      </c>
      <c r="X264">
        <v>1876</v>
      </c>
      <c r="Y264">
        <v>8386</v>
      </c>
      <c r="Z264">
        <v>2680</v>
      </c>
      <c r="AA264">
        <v>7339</v>
      </c>
      <c r="AB264">
        <v>21539</v>
      </c>
      <c r="AC264">
        <v>0</v>
      </c>
      <c r="AD264">
        <v>3180</v>
      </c>
      <c r="AE264">
        <v>9610</v>
      </c>
      <c r="AF264">
        <v>4307</v>
      </c>
      <c r="AG264">
        <v>2876</v>
      </c>
      <c r="AH264">
        <v>1410</v>
      </c>
      <c r="AI264">
        <v>1702</v>
      </c>
      <c r="AJ264">
        <v>1429</v>
      </c>
      <c r="AK264">
        <v>2291</v>
      </c>
      <c r="AL264">
        <v>2783</v>
      </c>
      <c r="AM264">
        <v>78</v>
      </c>
      <c r="AN264">
        <v>5160</v>
      </c>
      <c r="AO264">
        <v>3966</v>
      </c>
      <c r="AP264">
        <v>1066</v>
      </c>
      <c r="AQ264">
        <v>173</v>
      </c>
      <c r="AR264">
        <v>3610</v>
      </c>
      <c r="AS264">
        <v>6686</v>
      </c>
      <c r="AT264">
        <v>3273</v>
      </c>
      <c r="AU264">
        <v>548</v>
      </c>
      <c r="AV264">
        <v>2989</v>
      </c>
      <c r="AW264" s="113">
        <v>8.9234873997429513E-3</v>
      </c>
      <c r="AX264" s="79" t="s">
        <v>133</v>
      </c>
      <c r="AY264" s="114"/>
      <c r="AZ264" s="81" t="s">
        <v>132</v>
      </c>
      <c r="BB264" s="74">
        <v>263</v>
      </c>
    </row>
    <row r="265" spans="1:54" ht="13.5" thickBot="1" x14ac:dyDescent="0.25">
      <c r="A265" s="112" t="s">
        <v>55</v>
      </c>
      <c r="B265">
        <v>109375</v>
      </c>
      <c r="C265">
        <v>6509</v>
      </c>
      <c r="D265">
        <v>1066</v>
      </c>
      <c r="E265">
        <v>1524</v>
      </c>
      <c r="F265">
        <v>8048</v>
      </c>
      <c r="G265">
        <v>6122</v>
      </c>
      <c r="H265">
        <v>17102</v>
      </c>
      <c r="I265">
        <v>22497</v>
      </c>
      <c r="J265">
        <v>3469</v>
      </c>
      <c r="K265">
        <v>7639</v>
      </c>
      <c r="L265">
        <v>25383</v>
      </c>
      <c r="M265">
        <v>66</v>
      </c>
      <c r="N265">
        <v>115</v>
      </c>
      <c r="O265">
        <v>9835</v>
      </c>
      <c r="P265">
        <v>0</v>
      </c>
      <c r="Q265">
        <v>8179</v>
      </c>
      <c r="R265">
        <v>7565</v>
      </c>
      <c r="S265">
        <v>2404</v>
      </c>
      <c r="T265">
        <v>1026</v>
      </c>
      <c r="U265">
        <v>951</v>
      </c>
      <c r="V265">
        <v>1524</v>
      </c>
      <c r="W265">
        <v>3073</v>
      </c>
      <c r="X265">
        <v>1414</v>
      </c>
      <c r="Y265">
        <v>7666</v>
      </c>
      <c r="Z265">
        <v>2181</v>
      </c>
      <c r="AA265">
        <v>6310</v>
      </c>
      <c r="AB265">
        <v>20009</v>
      </c>
      <c r="AC265">
        <v>0</v>
      </c>
      <c r="AD265">
        <v>2537</v>
      </c>
      <c r="AE265">
        <v>8048</v>
      </c>
      <c r="AF265">
        <v>3984</v>
      </c>
      <c r="AG265">
        <v>2443</v>
      </c>
      <c r="AH265">
        <v>1144</v>
      </c>
      <c r="AI265">
        <v>1339</v>
      </c>
      <c r="AJ265">
        <v>1358</v>
      </c>
      <c r="AK265">
        <v>1900</v>
      </c>
      <c r="AL265">
        <v>2220</v>
      </c>
      <c r="AM265">
        <v>66</v>
      </c>
      <c r="AN265">
        <v>4358</v>
      </c>
      <c r="AO265">
        <v>3032</v>
      </c>
      <c r="AP265">
        <v>1066</v>
      </c>
      <c r="AQ265">
        <v>115</v>
      </c>
      <c r="AR265">
        <v>3195</v>
      </c>
      <c r="AS265">
        <v>5419</v>
      </c>
      <c r="AT265">
        <v>2634</v>
      </c>
      <c r="AU265">
        <v>361</v>
      </c>
      <c r="AV265">
        <v>1854</v>
      </c>
      <c r="AW265" s="113">
        <v>1.5629541427191838E-2</v>
      </c>
      <c r="AX265" s="79" t="s">
        <v>133</v>
      </c>
      <c r="AY265" s="114"/>
      <c r="AZ265" s="81" t="s">
        <v>132</v>
      </c>
      <c r="BB265" s="74">
        <v>264</v>
      </c>
    </row>
    <row r="266" spans="1:54" ht="13.5" thickBot="1" x14ac:dyDescent="0.25">
      <c r="A266" s="112" t="s">
        <v>56</v>
      </c>
      <c r="B266">
        <v>91135</v>
      </c>
      <c r="C266">
        <v>5509</v>
      </c>
      <c r="D266">
        <v>881</v>
      </c>
      <c r="E266">
        <v>1316</v>
      </c>
      <c r="F266">
        <v>6166</v>
      </c>
      <c r="G266">
        <v>4791</v>
      </c>
      <c r="H266">
        <v>14033</v>
      </c>
      <c r="I266">
        <v>18743</v>
      </c>
      <c r="J266">
        <v>2916</v>
      </c>
      <c r="K266">
        <v>5847</v>
      </c>
      <c r="L266">
        <v>22441</v>
      </c>
      <c r="M266">
        <v>46</v>
      </c>
      <c r="N266">
        <v>90</v>
      </c>
      <c r="O266">
        <v>8356</v>
      </c>
      <c r="P266">
        <v>0</v>
      </c>
      <c r="Q266">
        <v>7063</v>
      </c>
      <c r="R266">
        <v>5967</v>
      </c>
      <c r="S266">
        <v>1967</v>
      </c>
      <c r="T266">
        <v>814</v>
      </c>
      <c r="U266">
        <v>702</v>
      </c>
      <c r="V266">
        <v>1316</v>
      </c>
      <c r="W266">
        <v>2871</v>
      </c>
      <c r="X266">
        <v>1235</v>
      </c>
      <c r="Y266">
        <v>6165</v>
      </c>
      <c r="Z266">
        <v>1785</v>
      </c>
      <c r="AA266">
        <v>5443</v>
      </c>
      <c r="AB266">
        <v>18284</v>
      </c>
      <c r="AC266">
        <v>0</v>
      </c>
      <c r="AD266">
        <v>2000</v>
      </c>
      <c r="AE266">
        <v>6166</v>
      </c>
      <c r="AF266">
        <v>3636</v>
      </c>
      <c r="AG266">
        <v>2102</v>
      </c>
      <c r="AH266">
        <v>953</v>
      </c>
      <c r="AI266">
        <v>862</v>
      </c>
      <c r="AJ266">
        <v>1003</v>
      </c>
      <c r="AK266">
        <v>1702</v>
      </c>
      <c r="AL266">
        <v>1422</v>
      </c>
      <c r="AM266">
        <v>46</v>
      </c>
      <c r="AN266">
        <v>3518</v>
      </c>
      <c r="AO266">
        <v>2344</v>
      </c>
      <c r="AP266">
        <v>881</v>
      </c>
      <c r="AQ266">
        <v>90</v>
      </c>
      <c r="AR266">
        <v>2572</v>
      </c>
      <c r="AS266">
        <v>4425</v>
      </c>
      <c r="AT266">
        <v>2089</v>
      </c>
      <c r="AU266">
        <v>202</v>
      </c>
      <c r="AV266">
        <v>1510</v>
      </c>
      <c r="AW266" s="113">
        <v>2.8866371404285777E-2</v>
      </c>
      <c r="AX266" s="79" t="s">
        <v>133</v>
      </c>
      <c r="AY266" s="114"/>
      <c r="AZ266" s="81" t="s">
        <v>132</v>
      </c>
      <c r="BB266" s="74">
        <v>265</v>
      </c>
    </row>
    <row r="267" spans="1:54" ht="13.5" thickBot="1" x14ac:dyDescent="0.25">
      <c r="A267" s="112" t="s">
        <v>57</v>
      </c>
      <c r="B267">
        <v>69390</v>
      </c>
      <c r="C267">
        <v>4444</v>
      </c>
      <c r="D267">
        <v>645</v>
      </c>
      <c r="E267">
        <v>991</v>
      </c>
      <c r="F267">
        <v>4926</v>
      </c>
      <c r="G267">
        <v>3424</v>
      </c>
      <c r="H267">
        <v>10392</v>
      </c>
      <c r="I267">
        <v>14151</v>
      </c>
      <c r="J267">
        <v>2384</v>
      </c>
      <c r="K267">
        <v>3582</v>
      </c>
      <c r="L267">
        <v>17929</v>
      </c>
      <c r="M267">
        <v>32</v>
      </c>
      <c r="N267">
        <v>33</v>
      </c>
      <c r="O267">
        <v>6457</v>
      </c>
      <c r="P267">
        <v>0</v>
      </c>
      <c r="Q267">
        <v>5400</v>
      </c>
      <c r="R267">
        <v>4271</v>
      </c>
      <c r="S267">
        <v>1437</v>
      </c>
      <c r="T267">
        <v>715</v>
      </c>
      <c r="U267">
        <v>439</v>
      </c>
      <c r="V267">
        <v>991</v>
      </c>
      <c r="W267">
        <v>1961</v>
      </c>
      <c r="X267">
        <v>983</v>
      </c>
      <c r="Y267">
        <v>4546</v>
      </c>
      <c r="Z267">
        <v>1376</v>
      </c>
      <c r="AA267">
        <v>4219</v>
      </c>
      <c r="AB267">
        <v>14954</v>
      </c>
      <c r="AC267">
        <v>0</v>
      </c>
      <c r="AD267">
        <v>1397</v>
      </c>
      <c r="AE267">
        <v>4926</v>
      </c>
      <c r="AF267">
        <v>3001</v>
      </c>
      <c r="AG267">
        <v>1669</v>
      </c>
      <c r="AH267">
        <v>714</v>
      </c>
      <c r="AI267">
        <v>574</v>
      </c>
      <c r="AJ267">
        <v>721</v>
      </c>
      <c r="AK267">
        <v>1191</v>
      </c>
      <c r="AL267">
        <v>794</v>
      </c>
      <c r="AM267">
        <v>32</v>
      </c>
      <c r="AN267">
        <v>3059</v>
      </c>
      <c r="AO267">
        <v>1544</v>
      </c>
      <c r="AP267">
        <v>645</v>
      </c>
      <c r="AQ267">
        <v>33</v>
      </c>
      <c r="AR267">
        <v>2270</v>
      </c>
      <c r="AS267">
        <v>2788</v>
      </c>
      <c r="AT267">
        <v>1588</v>
      </c>
      <c r="AU267">
        <v>127</v>
      </c>
      <c r="AV267">
        <v>1025</v>
      </c>
      <c r="AW267" s="113">
        <v>5.5945720747530056E-2</v>
      </c>
      <c r="AX267" s="79" t="s">
        <v>133</v>
      </c>
      <c r="AY267" s="114"/>
      <c r="AZ267" s="81" t="s">
        <v>132</v>
      </c>
      <c r="BB267" s="74">
        <v>266</v>
      </c>
    </row>
    <row r="268" spans="1:54" ht="13.5" thickBot="1" x14ac:dyDescent="0.25">
      <c r="A268" s="215" t="s">
        <v>220</v>
      </c>
      <c r="B268">
        <v>44044</v>
      </c>
      <c r="C268">
        <v>2805</v>
      </c>
      <c r="D268">
        <v>312</v>
      </c>
      <c r="E268">
        <v>473</v>
      </c>
      <c r="F268">
        <v>3135</v>
      </c>
      <c r="G268">
        <v>2228</v>
      </c>
      <c r="H268">
        <v>6854</v>
      </c>
      <c r="I268">
        <v>8579</v>
      </c>
      <c r="J268">
        <v>1554</v>
      </c>
      <c r="K268">
        <v>2082</v>
      </c>
      <c r="L268">
        <v>12119</v>
      </c>
      <c r="M268">
        <v>17</v>
      </c>
      <c r="N268">
        <v>26</v>
      </c>
      <c r="O268">
        <v>3860</v>
      </c>
      <c r="P268">
        <v>0</v>
      </c>
      <c r="Q268">
        <v>3471</v>
      </c>
      <c r="R268">
        <v>2890</v>
      </c>
      <c r="S268">
        <v>972</v>
      </c>
      <c r="T268">
        <v>480</v>
      </c>
      <c r="U268">
        <v>356</v>
      </c>
      <c r="V268">
        <v>473</v>
      </c>
      <c r="W268">
        <v>1084</v>
      </c>
      <c r="X268">
        <v>503</v>
      </c>
      <c r="Y268">
        <v>2637</v>
      </c>
      <c r="Z268">
        <v>891</v>
      </c>
      <c r="AA268">
        <v>2505</v>
      </c>
      <c r="AB268">
        <v>10231</v>
      </c>
      <c r="AC268">
        <v>0</v>
      </c>
      <c r="AD268">
        <v>841</v>
      </c>
      <c r="AE268">
        <v>3135</v>
      </c>
      <c r="AF268">
        <v>2022</v>
      </c>
      <c r="AG268">
        <v>1074</v>
      </c>
      <c r="AH268">
        <v>550</v>
      </c>
      <c r="AI268">
        <v>387</v>
      </c>
      <c r="AJ268">
        <v>493</v>
      </c>
      <c r="AK268">
        <v>733</v>
      </c>
      <c r="AL268">
        <v>530</v>
      </c>
      <c r="AM268">
        <v>17</v>
      </c>
      <c r="AN268">
        <v>1804</v>
      </c>
      <c r="AO268">
        <v>804</v>
      </c>
      <c r="AP268">
        <v>312</v>
      </c>
      <c r="AQ268">
        <v>26</v>
      </c>
      <c r="AR268">
        <v>1569</v>
      </c>
      <c r="AS268">
        <v>1552</v>
      </c>
      <c r="AT268">
        <v>1031</v>
      </c>
      <c r="AU268">
        <v>61</v>
      </c>
      <c r="AV268">
        <v>610</v>
      </c>
      <c r="AW268" s="113"/>
      <c r="AX268" s="79"/>
      <c r="AY268" s="114"/>
      <c r="AZ268" s="81"/>
      <c r="BB268" s="74">
        <v>267</v>
      </c>
    </row>
    <row r="269" spans="1:54" ht="13.5" thickBot="1" x14ac:dyDescent="0.25">
      <c r="A269" s="216" t="s">
        <v>221</v>
      </c>
      <c r="B269">
        <v>25205</v>
      </c>
      <c r="C269">
        <v>1783</v>
      </c>
      <c r="D269">
        <v>151</v>
      </c>
      <c r="E269">
        <v>196</v>
      </c>
      <c r="F269">
        <v>1846</v>
      </c>
      <c r="G269">
        <v>1155</v>
      </c>
      <c r="H269">
        <v>3628</v>
      </c>
      <c r="I269">
        <v>4609</v>
      </c>
      <c r="J269">
        <v>1097</v>
      </c>
      <c r="K269">
        <v>1149</v>
      </c>
      <c r="L269">
        <v>7388</v>
      </c>
      <c r="M269">
        <v>25</v>
      </c>
      <c r="N269">
        <v>31</v>
      </c>
      <c r="O269">
        <v>2147</v>
      </c>
      <c r="P269">
        <v>0</v>
      </c>
      <c r="Q269">
        <v>1753</v>
      </c>
      <c r="R269">
        <v>1597</v>
      </c>
      <c r="S269">
        <v>573</v>
      </c>
      <c r="T269">
        <v>399</v>
      </c>
      <c r="U269">
        <v>92</v>
      </c>
      <c r="V269">
        <v>196</v>
      </c>
      <c r="W269">
        <v>416</v>
      </c>
      <c r="X269">
        <v>273</v>
      </c>
      <c r="Y269">
        <v>1396</v>
      </c>
      <c r="Z269">
        <v>511</v>
      </c>
      <c r="AA269">
        <v>1290</v>
      </c>
      <c r="AB269">
        <v>6232</v>
      </c>
      <c r="AC269">
        <v>0</v>
      </c>
      <c r="AD269">
        <v>442</v>
      </c>
      <c r="AE269">
        <v>1846</v>
      </c>
      <c r="AF269">
        <v>1201</v>
      </c>
      <c r="AG269">
        <v>698</v>
      </c>
      <c r="AH269">
        <v>253</v>
      </c>
      <c r="AI269">
        <v>278</v>
      </c>
      <c r="AJ269">
        <v>278</v>
      </c>
      <c r="AK269">
        <v>508</v>
      </c>
      <c r="AL269">
        <v>303</v>
      </c>
      <c r="AM269">
        <v>25</v>
      </c>
      <c r="AN269">
        <v>1158</v>
      </c>
      <c r="AO269">
        <v>407</v>
      </c>
      <c r="AP269">
        <v>151</v>
      </c>
      <c r="AQ269">
        <v>31</v>
      </c>
      <c r="AR269">
        <v>1002</v>
      </c>
      <c r="AS269">
        <v>846</v>
      </c>
      <c r="AT269">
        <v>621</v>
      </c>
      <c r="AU269">
        <v>62</v>
      </c>
      <c r="AV269">
        <v>367</v>
      </c>
      <c r="AW269" s="121">
        <v>0.14414649095923998</v>
      </c>
      <c r="AX269" s="86" t="s">
        <v>133</v>
      </c>
      <c r="AY269" s="122"/>
      <c r="AZ269" s="88" t="s">
        <v>132</v>
      </c>
      <c r="BB269" s="74">
        <v>268</v>
      </c>
    </row>
    <row r="270" spans="1:54" ht="13.5" thickBot="1" x14ac:dyDescent="0.25">
      <c r="A270" s="200"/>
      <c r="B270" s="76"/>
      <c r="C270" s="76"/>
      <c r="D270" s="76"/>
      <c r="E270" s="76"/>
      <c r="F270" s="76"/>
      <c r="G270" s="76"/>
      <c r="H270" s="76"/>
      <c r="I270" s="76"/>
      <c r="J270" s="76"/>
      <c r="K270" s="76"/>
      <c r="L270" s="76"/>
      <c r="M270" s="76"/>
      <c r="N270" s="76"/>
      <c r="O270" s="76"/>
      <c r="P270" s="76"/>
      <c r="Q270" s="76"/>
      <c r="R270" s="213"/>
      <c r="S270" s="213"/>
      <c r="T270" s="213"/>
      <c r="U270" s="213"/>
      <c r="V270" s="213"/>
      <c r="W270" s="213"/>
      <c r="X270" s="213"/>
      <c r="Y270" s="213"/>
      <c r="Z270" s="213"/>
      <c r="AA270" s="213"/>
      <c r="AB270" s="213"/>
      <c r="AC270" s="213"/>
      <c r="AD270" s="213"/>
      <c r="AE270" s="213"/>
      <c r="AF270" s="213"/>
      <c r="AG270" s="213"/>
      <c r="AH270" s="213"/>
      <c r="AI270" s="213"/>
      <c r="AJ270" s="213"/>
      <c r="AK270" s="213"/>
      <c r="AL270" s="213"/>
      <c r="AM270" s="213"/>
      <c r="AN270" s="213"/>
      <c r="AO270" s="213"/>
      <c r="AP270" s="213"/>
      <c r="AQ270" s="213"/>
      <c r="AR270" s="213"/>
      <c r="AS270" s="213"/>
      <c r="AT270" s="213"/>
      <c r="AU270" s="213"/>
      <c r="AV270" s="213"/>
      <c r="AW270" s="214"/>
      <c r="AX270" s="79"/>
      <c r="AY270" s="114"/>
      <c r="AZ270" s="79"/>
      <c r="BB270" s="74">
        <v>269</v>
      </c>
    </row>
    <row r="271" spans="1:54" ht="13.5" thickBot="1" x14ac:dyDescent="0.25">
      <c r="A271" s="125"/>
      <c r="B271" s="125"/>
      <c r="C271" s="125"/>
      <c r="D271" s="125"/>
      <c r="E271" s="125"/>
      <c r="F271" s="125"/>
      <c r="G271" s="125"/>
      <c r="H271" s="125"/>
      <c r="I271" s="125"/>
      <c r="J271" s="125"/>
      <c r="K271" s="125"/>
      <c r="L271" s="125"/>
      <c r="M271" s="125"/>
      <c r="N271" s="125"/>
      <c r="O271" s="125"/>
      <c r="BB271" s="74">
        <v>270</v>
      </c>
    </row>
    <row r="272" spans="1:54" ht="13.5" thickBot="1" x14ac:dyDescent="0.25">
      <c r="BB272" s="74">
        <v>271</v>
      </c>
    </row>
    <row r="273" spans="1:54" ht="13.5" thickBot="1" x14ac:dyDescent="0.25">
      <c r="BB273" s="74">
        <v>272</v>
      </c>
    </row>
    <row r="274" spans="1:54" ht="13.5" thickBot="1" x14ac:dyDescent="0.25">
      <c r="BB274" s="74">
        <v>273</v>
      </c>
    </row>
    <row r="275" spans="1:54" ht="13.5" thickBot="1" x14ac:dyDescent="0.25">
      <c r="BB275" s="74">
        <v>274</v>
      </c>
    </row>
    <row r="276" spans="1:54" x14ac:dyDescent="0.2">
      <c r="A276" s="135" t="s">
        <v>155</v>
      </c>
      <c r="B276" s="143" t="s">
        <v>136</v>
      </c>
      <c r="BB276" s="74">
        <v>275</v>
      </c>
    </row>
    <row r="277" spans="1:54" x14ac:dyDescent="0.2">
      <c r="A277" s="136" t="s">
        <v>137</v>
      </c>
      <c r="B277" s="137">
        <v>8000</v>
      </c>
    </row>
    <row r="278" spans="1:54" x14ac:dyDescent="0.2">
      <c r="A278" s="138" t="s">
        <v>138</v>
      </c>
      <c r="B278" s="139">
        <v>7000</v>
      </c>
    </row>
    <row r="279" spans="1:54" x14ac:dyDescent="0.2">
      <c r="A279" s="140" t="s">
        <v>139</v>
      </c>
      <c r="B279" s="139">
        <v>7000</v>
      </c>
    </row>
    <row r="280" spans="1:54" x14ac:dyDescent="0.2">
      <c r="A280" s="136" t="s">
        <v>140</v>
      </c>
      <c r="B280" s="139">
        <v>7000</v>
      </c>
    </row>
    <row r="281" spans="1:54" x14ac:dyDescent="0.2">
      <c r="A281" s="136" t="s">
        <v>141</v>
      </c>
      <c r="B281" s="139">
        <v>7000</v>
      </c>
    </row>
    <row r="282" spans="1:54" x14ac:dyDescent="0.2">
      <c r="A282" s="136" t="s">
        <v>142</v>
      </c>
      <c r="B282" s="139">
        <v>7000</v>
      </c>
    </row>
    <row r="283" spans="1:54" x14ac:dyDescent="0.2">
      <c r="A283" s="136" t="s">
        <v>143</v>
      </c>
      <c r="B283" s="139">
        <v>7000</v>
      </c>
    </row>
    <row r="284" spans="1:54" x14ac:dyDescent="0.2">
      <c r="A284" s="136" t="s">
        <v>144</v>
      </c>
      <c r="B284" s="139">
        <v>7000</v>
      </c>
    </row>
    <row r="285" spans="1:54" x14ac:dyDescent="0.2">
      <c r="A285" s="136" t="s">
        <v>145</v>
      </c>
      <c r="B285" s="139">
        <v>7000</v>
      </c>
    </row>
    <row r="286" spans="1:54" x14ac:dyDescent="0.2">
      <c r="A286" s="136" t="s">
        <v>146</v>
      </c>
      <c r="B286" s="139">
        <v>7000</v>
      </c>
    </row>
    <row r="287" spans="1:54" x14ac:dyDescent="0.2">
      <c r="A287" s="136" t="s">
        <v>147</v>
      </c>
      <c r="B287" s="139">
        <v>7000</v>
      </c>
    </row>
    <row r="288" spans="1:54" x14ac:dyDescent="0.2">
      <c r="A288" s="136" t="s">
        <v>148</v>
      </c>
      <c r="B288" s="139">
        <v>6000</v>
      </c>
    </row>
    <row r="289" spans="1:2" x14ac:dyDescent="0.2">
      <c r="A289" s="136" t="s">
        <v>149</v>
      </c>
      <c r="B289" s="139">
        <v>5000</v>
      </c>
    </row>
    <row r="290" spans="1:2" x14ac:dyDescent="0.2">
      <c r="A290" s="136" t="s">
        <v>150</v>
      </c>
      <c r="B290" s="139">
        <v>4000</v>
      </c>
    </row>
    <row r="291" spans="1:2" x14ac:dyDescent="0.2">
      <c r="A291" s="136" t="s">
        <v>151</v>
      </c>
      <c r="B291" s="139">
        <v>3000</v>
      </c>
    </row>
    <row r="292" spans="1:2" x14ac:dyDescent="0.2">
      <c r="A292" s="136" t="s">
        <v>152</v>
      </c>
      <c r="B292" s="139">
        <v>2000</v>
      </c>
    </row>
    <row r="293" spans="1:2" x14ac:dyDescent="0.2">
      <c r="A293" s="136" t="s">
        <v>153</v>
      </c>
      <c r="B293" s="139">
        <v>1000</v>
      </c>
    </row>
    <row r="294" spans="1:2" ht="13.5" thickBot="1" x14ac:dyDescent="0.25">
      <c r="A294" s="141" t="s">
        <v>154</v>
      </c>
      <c r="B294" s="142">
        <v>1000</v>
      </c>
    </row>
  </sheetData>
  <sheetProtection selectLockedCells="1" selectUnlockedCells="1"/>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III Tool Overview</vt:lpstr>
      <vt:lpstr>RII</vt:lpstr>
      <vt:lpstr>Notes </vt:lpstr>
      <vt:lpstr>Calculations</vt:lpstr>
      <vt:lpstr>Targeting</vt:lpstr>
      <vt:lpstr>Baseline_Data_2012</vt:lpstr>
      <vt:lpstr>Prevalence</vt:lpstr>
      <vt:lpstr>LookUpData_Pop</vt:lpstr>
      <vt:lpstr>'Notes '!_ftn1</vt:lpstr>
      <vt:lpstr>'Notes '!_ftnref1</vt:lpstr>
      <vt:lpstr>GeogList</vt:lpstr>
      <vt:lpstr>'III Tool Overview'!Print_Area</vt:lpstr>
    </vt:vector>
  </TitlesOfParts>
  <Company>NHS Health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rorym</dc:creator>
  <cp:lastModifiedBy>Martin Taulbut</cp:lastModifiedBy>
  <cp:lastPrinted>2014-09-26T08:02:47Z</cp:lastPrinted>
  <dcterms:created xsi:type="dcterms:W3CDTF">2013-07-26T16:30:20Z</dcterms:created>
  <dcterms:modified xsi:type="dcterms:W3CDTF">2015-08-07T08:33:53Z</dcterms:modified>
</cp:coreProperties>
</file>